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"/>
    </mc:Choice>
  </mc:AlternateContent>
  <bookViews>
    <workbookView xWindow="360" yWindow="270" windowWidth="14940" windowHeight="7365" firstSheet="1" activeTab="1"/>
  </bookViews>
  <sheets>
    <sheet name="Rate Spread in between" sheetId="1" r:id="rId1"/>
    <sheet name="Table 1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[3]Inputs!#REF!</definedName>
    <definedName name="__123Graph_A" hidden="1">[4]Inputs!#REF!</definedName>
    <definedName name="__123Graph_B" localSheetId="0" hidden="1">[3]Inputs!#REF!</definedName>
    <definedName name="__123Graph_B" hidden="1">[4]Inputs!#REF!</definedName>
    <definedName name="__123Graph_D" localSheetId="0" hidden="1">[3]Inputs!#REF!</definedName>
    <definedName name="__123Graph_D" hidden="1">[4]Inputs!#REF!</definedName>
    <definedName name="__123Graph_E" hidden="1">[5]Input!$E$22:$E$37</definedName>
    <definedName name="__123Graph_ECURRENT" hidden="1">[6]ConsolidatingPL!#REF!</definedName>
    <definedName name="__123Graph_F" hidden="1">[5]Input!$D$22:$D$37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0">'[7]Rate Design'!#REF!</definedName>
    <definedName name="_B">'[7]Rate Design'!#REF!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0">#REF!</definedName>
    <definedName name="_P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 localSheetId="0">'[8]Func Study'!#REF!</definedName>
    <definedName name="Acct108364">'[8]Func Study'!#REF!</definedName>
    <definedName name="Acct108364S" localSheetId="0">'[8]Func Study'!#REF!</definedName>
    <definedName name="Acct108364S">'[8]Func Study'!#REF!</definedName>
    <definedName name="Acct228.42TROJD" localSheetId="0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0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0">'[11]Functional Study'!#REF!</definedName>
    <definedName name="Acct41011">'[11]Functional Study'!#REF!</definedName>
    <definedName name="Acct41011BADDEBT" localSheetId="0">'[11]Functional Study'!#REF!</definedName>
    <definedName name="Acct41011BADDEBT">'[11]Functional Study'!#REF!</definedName>
    <definedName name="Acct41011DITEXP" localSheetId="0">'[11]Functional Study'!#REF!</definedName>
    <definedName name="Acct41011DITEXP">'[11]Functional Study'!#REF!</definedName>
    <definedName name="Acct41011S" localSheetId="0">'[11]Functional Study'!#REF!</definedName>
    <definedName name="Acct41011S">'[11]Functional Study'!#REF!</definedName>
    <definedName name="Acct41011SE" localSheetId="0">'[11]Functional Study'!#REF!</definedName>
    <definedName name="Acct41011SE">'[11]Functional Study'!#REF!</definedName>
    <definedName name="Acct41011SG1" localSheetId="0">'[11]Functional Study'!#REF!</definedName>
    <definedName name="Acct41011SG1">'[11]Functional Study'!#REF!</definedName>
    <definedName name="Acct41011SG2" localSheetId="0">'[11]Functional Study'!#REF!</definedName>
    <definedName name="Acct41011SG2">'[11]Functional Study'!#REF!</definedName>
    <definedName name="ACCT41011SGCT" localSheetId="0">'[11]Functional Study'!#REF!</definedName>
    <definedName name="ACCT41011SGCT">'[11]Functional Study'!#REF!</definedName>
    <definedName name="Acct41011SGPP" localSheetId="0">'[11]Functional Study'!#REF!</definedName>
    <definedName name="Acct41011SGPP">'[11]Functional Study'!#REF!</definedName>
    <definedName name="Acct41011SNP" localSheetId="0">'[11]Functional Study'!#REF!</definedName>
    <definedName name="Acct41011SNP">'[11]Functional Study'!#REF!</definedName>
    <definedName name="ACCT41011SNPD" localSheetId="0">'[11]Functional Study'!#REF!</definedName>
    <definedName name="ACCT41011SNPD">'[11]Functional Study'!#REF!</definedName>
    <definedName name="Acct41011SO" localSheetId="0">'[11]Functional Study'!#REF!</definedName>
    <definedName name="Acct41011SO">'[11]Functional Study'!#REF!</definedName>
    <definedName name="Acct41011TROJP" localSheetId="0">'[11]Functional Study'!#REF!</definedName>
    <definedName name="Acct41011TROJP">'[11]Functional Study'!#REF!</definedName>
    <definedName name="Acct41111" localSheetId="0">'[11]Functional Study'!#REF!</definedName>
    <definedName name="Acct41111">'[11]Functional Study'!#REF!</definedName>
    <definedName name="Acct41111BADDEBT" localSheetId="0">'[11]Functional Study'!#REF!</definedName>
    <definedName name="Acct41111BADDEBT">'[11]Functional Study'!#REF!</definedName>
    <definedName name="Acct41111DITEXP" localSheetId="0">'[11]Functional Study'!#REF!</definedName>
    <definedName name="Acct41111DITEXP">'[11]Functional Study'!#REF!</definedName>
    <definedName name="Acct41111S" localSheetId="0">'[11]Functional Study'!#REF!</definedName>
    <definedName name="Acct41111S">'[11]Functional Study'!#REF!</definedName>
    <definedName name="Acct41111SE" localSheetId="0">'[11]Functional Study'!#REF!</definedName>
    <definedName name="Acct41111SE">'[11]Functional Study'!#REF!</definedName>
    <definedName name="Acct41111SG1" localSheetId="0">'[11]Functional Study'!#REF!</definedName>
    <definedName name="Acct41111SG1">'[11]Functional Study'!#REF!</definedName>
    <definedName name="Acct41111SG2" localSheetId="0">'[11]Functional Study'!#REF!</definedName>
    <definedName name="Acct41111SG2">'[11]Functional Study'!#REF!</definedName>
    <definedName name="Acct41111SG3" localSheetId="0">'[11]Functional Study'!#REF!</definedName>
    <definedName name="Acct41111SG3">'[11]Functional Study'!#REF!</definedName>
    <definedName name="Acct41111SGPP" localSheetId="0">'[11]Functional Study'!#REF!</definedName>
    <definedName name="Acct41111SGPP">'[11]Functional Study'!#REF!</definedName>
    <definedName name="Acct41111SNP" localSheetId="0">'[11]Functional Study'!#REF!</definedName>
    <definedName name="Acct41111SNP">'[11]Functional Study'!#REF!</definedName>
    <definedName name="Acct41111SNTP" localSheetId="0">'[11]Functional Study'!#REF!</definedName>
    <definedName name="Acct41111SNTP">'[11]Functional Study'!#REF!</definedName>
    <definedName name="Acct41111SO" localSheetId="0">'[11]Functional Study'!#REF!</definedName>
    <definedName name="Acct41111SO">'[11]Functional Study'!#REF!</definedName>
    <definedName name="Acct41111TROJP" localSheetId="0">'[11]Functional Study'!#REF!</definedName>
    <definedName name="Acct41111TROJP">'[11]Functional Study'!#REF!</definedName>
    <definedName name="Acct411BADDEBT" localSheetId="0">'[11]Functional Study'!#REF!</definedName>
    <definedName name="Acct411BADDEBT">'[11]Functional Study'!#REF!</definedName>
    <definedName name="Acct411DGP" localSheetId="0">'[11]Functional Study'!#REF!</definedName>
    <definedName name="Acct411DGP">'[11]Functional Study'!#REF!</definedName>
    <definedName name="Acct411DGU" localSheetId="0">'[11]Functional Study'!#REF!</definedName>
    <definedName name="Acct411DGU">'[11]Functional Study'!#REF!</definedName>
    <definedName name="Acct411DITEXP" localSheetId="0">'[11]Functional Study'!#REF!</definedName>
    <definedName name="Acct411DITEXP">'[11]Functional Study'!#REF!</definedName>
    <definedName name="Acct411DNPP" localSheetId="0">'[11]Functional Study'!#REF!</definedName>
    <definedName name="Acct411DNPP">'[11]Functional Study'!#REF!</definedName>
    <definedName name="Acct411DNPTP" localSheetId="0">'[11]Functional Study'!#REF!</definedName>
    <definedName name="Acct411DNPTP">'[11]Functional Study'!#REF!</definedName>
    <definedName name="Acct411S" localSheetId="0">'[11]Functional Study'!#REF!</definedName>
    <definedName name="Acct411S">'[11]Functional Study'!#REF!</definedName>
    <definedName name="Acct411SE" localSheetId="0">'[11]Functional Study'!#REF!</definedName>
    <definedName name="Acct411SE">'[11]Functional Study'!#REF!</definedName>
    <definedName name="Acct411SG" localSheetId="0">'[11]Functional Study'!#REF!</definedName>
    <definedName name="Acct411SG">'[11]Functional Study'!#REF!</definedName>
    <definedName name="Acct411SGPP" localSheetId="0">'[11]Functional Study'!#REF!</definedName>
    <definedName name="Acct411SGPP">'[11]Functional Study'!#REF!</definedName>
    <definedName name="Acct411SO" localSheetId="0">'[11]Functional Study'!#REF!</definedName>
    <definedName name="Acct411SO">'[11]Functional Study'!#REF!</definedName>
    <definedName name="Acct411TROJP" localSheetId="0">'[11]Functional Study'!#REF!</definedName>
    <definedName name="Acct411TROJP">'[11]Functional Study'!#REF!</definedName>
    <definedName name="Acct447DGU" localSheetId="0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0">'[12]Functional Study'!#REF!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nscount" hidden="1">1</definedName>
    <definedName name="APR" localSheetId="0">[15]Backup!#REF!</definedName>
    <definedName name="APR">[15]Backup!#REF!</definedName>
    <definedName name="APRT" localSheetId="0">#REF!</definedName>
    <definedName name="APRT">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 localSheetId="0">[15]Backup!#REF!</definedName>
    <definedName name="AUG">[15]Backup!#REF!</definedName>
    <definedName name="AUGT" localSheetId="0">#REF!</definedName>
    <definedName name="AUGT">#REF!</definedName>
    <definedName name="AvgFactors">[13]Factors!$B$3:$P$99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ADJ" localSheetId="0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[16]Readings!$B$2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py" hidden="1">#REF!</definedName>
    <definedName name="COSFacVal">[10]Inputs!$R$5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 localSheetId="0">[17]Invoice!#REF!</definedName>
    <definedName name="_xlnm.Database">[17]Invoice!#REF!</definedName>
    <definedName name="DATE" localSheetId="0">[18]Jan!#REF!</definedName>
    <definedName name="DATE">[18]Jan!#REF!</definedName>
    <definedName name="DEC" localSheetId="0">[15]Backup!#REF!</definedName>
    <definedName name="DEC">[15]Backup!#REF!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[9]Inputs!$D$8</definedName>
    <definedName name="Demand2">[19]Inputs!$D$11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 localSheetId="0">#REF!</definedName>
    <definedName name="Dist_factor">#REF!</definedName>
    <definedName name="DistPeakMethod" localSheetId="0">[12]Inputs!#REF!</definedName>
    <definedName name="DistPeakMethod">[12]Inputs!#REF!</definedName>
    <definedName name="dsd" hidden="1">[4]Inputs!#REF!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ergy">[16]Readings!$B$3</definedName>
    <definedName name="Engy">[9]Inputs!$D$9</definedName>
    <definedName name="Engy2">[19]Inputs!$D$12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'[10]COS Factor Table'!$O$15:$O$113</definedName>
    <definedName name="FactorType">[13]Variables!$AK$2:$AL$12</definedName>
    <definedName name="FACTP" localSheetId="0">#REF!</definedName>
    <definedName name="FACTP">#REF!</definedName>
    <definedName name="FactSum">'[10]COS Factor Table'!$A$14:$O$113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[15]Backup!#REF!</definedName>
    <definedName name="FEB">[15]Backup!#REF!</definedName>
    <definedName name="FEBT" localSheetId="0">#REF!</definedName>
    <definedName name="FEBT">#REF!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'[10]Func Study'!$AB$250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 localSheetId="0">#REF!</definedName>
    <definedName name="INDADJ">#REF!</definedName>
    <definedName name="INPUT" localSheetId="0">[20]Summary!#REF!</definedName>
    <definedName name="INPUT">[20]Summary!#REF!</definedName>
    <definedName name="Instructions" localSheetId="0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0">[15]Backup!#REF!</definedName>
    <definedName name="JAN">[15]Backup!#REF!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jj">[21]Inputs!$N$18</definedName>
    <definedName name="JUL" localSheetId="0">[15]Backup!#REF!</definedName>
    <definedName name="JUL">[15]Backup!#REF!</definedName>
    <definedName name="JULT" localSheetId="0">#REF!</definedName>
    <definedName name="JULT">#REF!</definedName>
    <definedName name="JUN" localSheetId="0">[15]Backup!#REF!</definedName>
    <definedName name="JUN">[15]Backup!#REF!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[13]Variables!$AK$15</definedName>
    <definedName name="JurisNumber">[13]Variables!$AL$15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'[10]JAM Download'!$K$4</definedName>
    <definedName name="ListOffset" hidden="1">1</definedName>
    <definedName name="LOG" localSheetId="0">[15]Backup!#REF!</definedName>
    <definedName name="LOG">[15]Backup!#REF!</definedName>
    <definedName name="lookup" hidden="1">{#N/A,#N/A,FALSE,"Coversheet";#N/A,#N/A,FALSE,"QA"}</definedName>
    <definedName name="LOSS" localSheetId="0">[15]Backup!#REF!</definedName>
    <definedName name="LOSS">[15]Backup!#REF!</definedName>
    <definedName name="MACTIT" localSheetId="0">#REF!</definedName>
    <definedName name="MACTIT">#REF!</definedName>
    <definedName name="MAR" localSheetId="0">[15]Backup!#REF!</definedName>
    <definedName name="MAR">[15]Backup!#REF!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0">[15]Backup!#REF!</definedName>
    <definedName name="MAY">[15]Backup!#REF!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[9]Inputs!$C$6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0">[15]Backup!#REF!</definedName>
    <definedName name="MONTH">[15]Backup!#REF!</definedName>
    <definedName name="monthlist">[22]Table!$R$2:$S$13</definedName>
    <definedName name="monthtotals">'[22]WA SBC'!$D$40:$O$40</definedName>
    <definedName name="MTKWH" localSheetId="0">#REF!</definedName>
    <definedName name="MTKWH">#REF!</definedName>
    <definedName name="MTR_YR3">[23]Variables!$E$14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[10]Inputs!$G$8</definedName>
    <definedName name="NetToGross">[14]Variables!$D$23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0">#REF!</definedName>
    <definedName name="NORMALIZE">#REF!</definedName>
    <definedName name="NOV" localSheetId="0">[15]Backup!#REF!</definedName>
    <definedName name="NOV">[15]Backup!#REF!</definedName>
    <definedName name="NOVT" localSheetId="0">#REF!</definedName>
    <definedName name="NOVT">#REF!</definedName>
    <definedName name="NPC">[12]Inputs!$N$18</definedName>
    <definedName name="NUM" localSheetId="0">#REF!</definedName>
    <definedName name="NUM">#REF!</definedName>
    <definedName name="OCT" localSheetId="0">[15]Backup!#REF!</definedName>
    <definedName name="OCT">[15]Backup!#REF!</definedName>
    <definedName name="OCTT" localSheetId="0">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0">[1]Jan!#REF!</definedName>
    <definedName name="ONE">[1]Jan!#REF!</definedName>
    <definedName name="option">'[24]Dist Misc'!$F$120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[25]TransInvest!#REF!</definedName>
    <definedName name="Page62">[25]TransInvest!#REF!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[9]Inputs!$T$5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0">[15]Backup!#REF!</definedName>
    <definedName name="PMAC">[15]Backup!#REF!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hidden="1">[26]Inputs!#REF!</definedName>
    <definedName name="_xlnm.Print_Area" localSheetId="0">'Rate Spread in between'!$B$1:$AD$48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 localSheetId="0">#REF!</definedName>
    <definedName name="Query1">#REF!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[14]Variables!$D$28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[12]Inputs!$N$14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[15]Backup!#REF!</definedName>
    <definedName name="SEP">[15]Backup!#REF!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'Rate Spread in between'!$B$3:$AI$46</definedName>
    <definedName name="TABLEA">#REF!</definedName>
    <definedName name="TABLEONE" localSheetId="0">#REF!</definedName>
    <definedName name="TABLEONE">#REF!</definedName>
    <definedName name="TargetROR">[9]Inputs!$G$29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>[10]Inputs!$C$5</definedName>
    <definedName name="TotalRateBase">'[10]G+T+D+R+M'!$H$58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[27]Transm2!$A$1:$M$461:'[27]10 Yr FC'!$M$47</definedName>
    <definedName name="u" hidden="1">{#N/A,#N/A,FALSE,"Summ";#N/A,#N/A,FALSE,"General"}</definedName>
    <definedName name="UAACT115S" localSheetId="0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0">'[12]Functional Study'!#REF!</definedName>
    <definedName name="UACCT115">'[12]Functional Study'!#REF!</definedName>
    <definedName name="UACCT115DGP" localSheetId="0">'[12]Functional Study'!#REF!</definedName>
    <definedName name="UACCT115DGP">'[12]Functional Study'!#REF!</definedName>
    <definedName name="UACCT115SG" localSheetId="0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0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0">'[11]Functional Study'!#REF!</definedName>
    <definedName name="UACCT41020">'[11]Functional Study'!#REF!</definedName>
    <definedName name="UACCT41020BADDEBT" localSheetId="0">'[11]Functional Study'!#REF!</definedName>
    <definedName name="UACCT41020BADDEBT">'[11]Functional Study'!#REF!</definedName>
    <definedName name="UACCT41020DITEXP" localSheetId="0">'[11]Functional Study'!#REF!</definedName>
    <definedName name="UACCT41020DITEXP">'[11]Functional Study'!#REF!</definedName>
    <definedName name="UACCT41020DNPU" localSheetId="0">'[11]Functional Study'!#REF!</definedName>
    <definedName name="UACCT41020DNPU">'[11]Functional Study'!#REF!</definedName>
    <definedName name="UACCT41020S" localSheetId="0">'[11]Functional Study'!#REF!</definedName>
    <definedName name="UACCT41020S">'[11]Functional Study'!#REF!</definedName>
    <definedName name="UACCT41020SE" localSheetId="0">'[11]Functional Study'!#REF!</definedName>
    <definedName name="UACCT41020SE">'[11]Functional Study'!#REF!</definedName>
    <definedName name="UACCT41020SG" localSheetId="0">'[11]Functional Study'!#REF!</definedName>
    <definedName name="UACCT41020SG">'[11]Functional Study'!#REF!</definedName>
    <definedName name="UACCT41020SGCT" localSheetId="0">'[11]Functional Study'!#REF!</definedName>
    <definedName name="UACCT41020SGCT">'[11]Functional Study'!#REF!</definedName>
    <definedName name="UACCT41020SGPP" localSheetId="0">'[11]Functional Study'!#REF!</definedName>
    <definedName name="UACCT41020SGPP">'[11]Functional Study'!#REF!</definedName>
    <definedName name="UACCT41020SO" localSheetId="0">'[11]Functional Study'!#REF!</definedName>
    <definedName name="UACCT41020SO">'[11]Functional Study'!#REF!</definedName>
    <definedName name="UACCT41020TROJP" localSheetId="0">'[11]Functional Study'!#REF!</definedName>
    <definedName name="UACCT41020TROJP">'[11]Functional Study'!#REF!</definedName>
    <definedName name="UACCT4102SNPD" localSheetId="0">'[11]Functional Study'!#REF!</definedName>
    <definedName name="UACCT4102SNPD">'[11]Functional Study'!#REF!</definedName>
    <definedName name="UAcct41110">'[10]Func Study'!$AB$1325</definedName>
    <definedName name="UAcct41111" localSheetId="0">'[11]Functional Study'!#REF!</definedName>
    <definedName name="UAcct41111">'[11]Functional Study'!#REF!</definedName>
    <definedName name="UAcct41111Baddebt" localSheetId="0">'[11]Functional Study'!#REF!</definedName>
    <definedName name="UAcct41111Baddebt">'[11]Functional Study'!#REF!</definedName>
    <definedName name="UAcct41111Dgp" localSheetId="0">'[11]Functional Study'!#REF!</definedName>
    <definedName name="UAcct41111Dgp">'[11]Functional Study'!#REF!</definedName>
    <definedName name="UAcct41111Dgu" localSheetId="0">'[11]Functional Study'!#REF!</definedName>
    <definedName name="UAcct41111Dgu">'[11]Functional Study'!#REF!</definedName>
    <definedName name="UAcct41111Ditexp" localSheetId="0">'[11]Functional Study'!#REF!</definedName>
    <definedName name="UAcct41111Ditexp">'[11]Functional Study'!#REF!</definedName>
    <definedName name="UAcct41111Dnpp" localSheetId="0">'[11]Functional Study'!#REF!</definedName>
    <definedName name="UAcct41111Dnpp">'[11]Functional Study'!#REF!</definedName>
    <definedName name="UAcct41111Dnptp" localSheetId="0">'[11]Functional Study'!#REF!</definedName>
    <definedName name="UAcct41111Dnptp">'[11]Functional Study'!#REF!</definedName>
    <definedName name="UAcct41111S" localSheetId="0">'[11]Functional Study'!#REF!</definedName>
    <definedName name="UAcct41111S">'[11]Functional Study'!#REF!</definedName>
    <definedName name="UAcct41111Se" localSheetId="0">'[11]Functional Study'!#REF!</definedName>
    <definedName name="UAcct41111Se">'[11]Functional Study'!#REF!</definedName>
    <definedName name="UAcct41111Sg" localSheetId="0">'[11]Functional Study'!#REF!</definedName>
    <definedName name="UAcct41111Sg">'[11]Functional Study'!#REF!</definedName>
    <definedName name="UAcct41111Sgpp" localSheetId="0">'[11]Functional Study'!#REF!</definedName>
    <definedName name="UAcct41111Sgpp">'[11]Functional Study'!#REF!</definedName>
    <definedName name="UAcct41111So" localSheetId="0">'[11]Functional Study'!#REF!</definedName>
    <definedName name="UAcct41111So">'[11]Functional Study'!#REF!</definedName>
    <definedName name="UAcct41111Trojp" localSheetId="0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0">'[8]Func Study'!#REF!</definedName>
    <definedName name="UAcct447CAEE">'[8]Func Study'!#REF!</definedName>
    <definedName name="UAcct447CAGE" localSheetId="0">'[8]Func Study'!#REF!</definedName>
    <definedName name="UAcct447CAGE">'[8]Func Study'!#REF!</definedName>
    <definedName name="UAcct447Dgu" localSheetId="0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0">'[8]Func Study'!#REF!</definedName>
    <definedName name="UAcct453CAGE">'[8]Func Study'!#REF!</definedName>
    <definedName name="UAcct453CAGW" localSheetId="0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0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0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0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0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0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0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0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0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0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0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0">'[8]Func Study'!#REF!</definedName>
    <definedName name="UAcct555CAEE">'[8]Func Study'!#REF!</definedName>
    <definedName name="UAcct555CAEW">'[10]Func Study'!$AB$665</definedName>
    <definedName name="UAcct555CAGE" localSheetId="0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0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 localSheetId="0">#REF!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hidden="1">{#N/A,#N/A,FALSE,"Coversheet";#N/A,#N/A,FALSE,"QA"}</definedName>
    <definedName name="ValidAccount">[13]Variables!$AK$43:$AK$369</definedName>
    <definedName name="Value" hidden="1">{#N/A,#N/A,FALSE,"Summ";#N/A,#N/A,FALSE,"General"}</definedName>
    <definedName name="VAR" localSheetId="0">[15]Backup!#REF!</definedName>
    <definedName name="VAR">[15]Backup!#REF!</definedName>
    <definedName name="VARIABLE" localSheetId="0">[20]Summary!#REF!</definedName>
    <definedName name="VARIABLE">[20]Summary!#REF!</definedName>
    <definedName name="VOUCHER" localSheetId="0">#REF!</definedName>
    <definedName name="VOUCHER">#REF!</definedName>
    <definedName name="w" hidden="1">[28]Inputs!#REF!</definedName>
    <definedName name="WaRevenueTax">[14]Variables!$D$27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'[29]Load Data'!$D$9:$H$12,'[29]Load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'[30]Weather Present'!$K$7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'[4]DSM Output'!$B$21:$B$23</definedName>
    <definedName name="Year" localSheetId="0">#REF!</definedName>
    <definedName name="Year">#REF!</definedName>
    <definedName name="YEFactors">[13]Factors!$S$3:$AG$99</definedName>
    <definedName name="yuf" hidden="1">{#N/A,#N/A,FALSE,"Summ";#N/A,#N/A,FALSE,"General"}</definedName>
    <definedName name="z" localSheetId="0" hidden="1">#REF!</definedName>
    <definedName name="z" hidden="1">'[4]DSM Output'!$G$21:$G$23</definedName>
    <definedName name="Z_01844156_6462_4A28_9785_1A86F4D0C834_.wvu.PrintTitles" hidden="1">#REF!</definedName>
    <definedName name="ZA" localSheetId="0">'[31] annual balance '!#REF!</definedName>
    <definedName name="ZA">'[31] annual balance '!#REF!</definedName>
  </definedNames>
  <calcPr calcId="152511" iterate="1"/>
</workbook>
</file>

<file path=xl/calcChain.xml><?xml version="1.0" encoding="utf-8"?>
<calcChain xmlns="http://schemas.openxmlformats.org/spreadsheetml/2006/main">
  <c r="F8" i="6" l="1"/>
  <c r="F9" i="6"/>
  <c r="F10" i="6"/>
  <c r="F11" i="6"/>
  <c r="F12" i="6"/>
  <c r="F13" i="6"/>
  <c r="F7" i="6"/>
  <c r="E15" i="6"/>
  <c r="E8" i="6"/>
  <c r="E9" i="6"/>
  <c r="E10" i="6"/>
  <c r="E11" i="6"/>
  <c r="E12" i="6"/>
  <c r="E13" i="6"/>
  <c r="E7" i="6"/>
  <c r="D8" i="6"/>
  <c r="D9" i="6"/>
  <c r="D10" i="6"/>
  <c r="D11" i="6"/>
  <c r="D12" i="6"/>
  <c r="D13" i="6"/>
  <c r="D7" i="6"/>
  <c r="C15" i="6"/>
  <c r="C13" i="6"/>
  <c r="C12" i="6"/>
  <c r="C11" i="6"/>
  <c r="C10" i="6"/>
  <c r="C9" i="6"/>
  <c r="C8" i="6"/>
  <c r="C7" i="6"/>
  <c r="V50" i="1" l="1"/>
  <c r="V24" i="1" s="1"/>
  <c r="U24" i="1" s="1"/>
  <c r="AF24" i="1" s="1"/>
  <c r="AF23" i="1" s="1"/>
  <c r="Q46" i="1"/>
  <c r="S46" i="1" s="1"/>
  <c r="AB44" i="1"/>
  <c r="N42" i="1"/>
  <c r="K42" i="1"/>
  <c r="H42" i="1"/>
  <c r="AB39" i="1"/>
  <c r="W39" i="1" s="1"/>
  <c r="X39" i="1" s="1"/>
  <c r="V39" i="1"/>
  <c r="U39" i="1" s="1"/>
  <c r="AB38" i="1"/>
  <c r="W38" i="1" s="1"/>
  <c r="X38" i="1" s="1"/>
  <c r="V38" i="1"/>
  <c r="U38" i="1"/>
  <c r="AF38" i="1" s="1"/>
  <c r="AB37" i="1"/>
  <c r="W37" i="1" s="1"/>
  <c r="X37" i="1" s="1"/>
  <c r="V37" i="1"/>
  <c r="U37" i="1" s="1"/>
  <c r="AB36" i="1"/>
  <c r="W36" i="1"/>
  <c r="X36" i="1" s="1"/>
  <c r="V36" i="1"/>
  <c r="U36" i="1" s="1"/>
  <c r="AF36" i="1" s="1"/>
  <c r="AB35" i="1"/>
  <c r="W35" i="1" s="1"/>
  <c r="V35" i="1"/>
  <c r="U35" i="1" s="1"/>
  <c r="N32" i="1"/>
  <c r="K32" i="1"/>
  <c r="H32" i="1"/>
  <c r="AB29" i="1"/>
  <c r="W29" i="1"/>
  <c r="X29" i="1" s="1"/>
  <c r="V29" i="1"/>
  <c r="U29" i="1" s="1"/>
  <c r="V28" i="1"/>
  <c r="I28" i="1"/>
  <c r="I27" i="1"/>
  <c r="AB26" i="1"/>
  <c r="W26" i="1"/>
  <c r="X26" i="1" s="1"/>
  <c r="V26" i="1"/>
  <c r="U26" i="1"/>
  <c r="AF26" i="1" s="1"/>
  <c r="AB25" i="1"/>
  <c r="W25" i="1" s="1"/>
  <c r="X25" i="1" s="1"/>
  <c r="V25" i="1"/>
  <c r="U25" i="1"/>
  <c r="AF25" i="1" s="1"/>
  <c r="AB24" i="1"/>
  <c r="W24" i="1" s="1"/>
  <c r="X24" i="1" s="1"/>
  <c r="W23" i="1"/>
  <c r="AB22" i="1"/>
  <c r="W22" i="1" s="1"/>
  <c r="X22" i="1" s="1"/>
  <c r="N19" i="1"/>
  <c r="K19" i="1"/>
  <c r="H19" i="1"/>
  <c r="B19" i="1"/>
  <c r="AB16" i="1"/>
  <c r="W16" i="1" s="1"/>
  <c r="V16" i="1"/>
  <c r="U16" i="1" s="1"/>
  <c r="X16" i="1" l="1"/>
  <c r="W19" i="1"/>
  <c r="X19" i="1" s="1"/>
  <c r="V22" i="1"/>
  <c r="U22" i="1" s="1"/>
  <c r="V23" i="1"/>
  <c r="Z23" i="1" s="1"/>
  <c r="W42" i="1"/>
  <c r="AF35" i="1"/>
  <c r="Q35" i="1"/>
  <c r="S35" i="1" s="1"/>
  <c r="AF37" i="1"/>
  <c r="Q37" i="1"/>
  <c r="AD37" i="1" s="1"/>
  <c r="AF39" i="1"/>
  <c r="Q39" i="1"/>
  <c r="AD39" i="1" s="1"/>
  <c r="U23" i="1"/>
  <c r="Y23" i="1" s="1"/>
  <c r="Q25" i="1"/>
  <c r="Y25" i="1"/>
  <c r="Z25" i="1" s="1"/>
  <c r="Q36" i="1"/>
  <c r="AD36" i="1" s="1"/>
  <c r="Q38" i="1"/>
  <c r="AD38" i="1" s="1"/>
  <c r="AF16" i="1"/>
  <c r="Y16" i="1"/>
  <c r="Z16" i="1" s="1"/>
  <c r="Q16" i="1"/>
  <c r="U19" i="1"/>
  <c r="AF22" i="1"/>
  <c r="Y22" i="1"/>
  <c r="Z22" i="1" s="1"/>
  <c r="Q22" i="1"/>
  <c r="Q23" i="1"/>
  <c r="S23" i="1" s="1"/>
  <c r="Q24" i="1"/>
  <c r="Y24" i="1"/>
  <c r="Z24" i="1" s="1"/>
  <c r="Q26" i="1"/>
  <c r="Y26" i="1"/>
  <c r="Z26" i="1" s="1"/>
  <c r="AF29" i="1"/>
  <c r="Y29" i="1"/>
  <c r="Z29" i="1" s="1"/>
  <c r="Q29" i="1"/>
  <c r="X42" i="1"/>
  <c r="H44" i="1"/>
  <c r="H48" i="1" s="1"/>
  <c r="N44" i="1"/>
  <c r="N48" i="1" s="1"/>
  <c r="B22" i="1"/>
  <c r="B23" i="1" s="1"/>
  <c r="AD25" i="1"/>
  <c r="S25" i="1"/>
  <c r="K44" i="1"/>
  <c r="K48" i="1" s="1"/>
  <c r="X35" i="1"/>
  <c r="AD35" i="1"/>
  <c r="S37" i="1"/>
  <c r="S38" i="1"/>
  <c r="S39" i="1"/>
  <c r="U42" i="1"/>
  <c r="Y35" i="1"/>
  <c r="Z35" i="1" s="1"/>
  <c r="Y36" i="1"/>
  <c r="Z36" i="1" s="1"/>
  <c r="Y37" i="1"/>
  <c r="Z37" i="1" s="1"/>
  <c r="Y38" i="1"/>
  <c r="Z38" i="1" s="1"/>
  <c r="Y39" i="1"/>
  <c r="Z39" i="1" s="1"/>
  <c r="S36" i="1" l="1"/>
  <c r="Q42" i="1"/>
  <c r="AD42" i="1" s="1"/>
  <c r="AF42" i="1"/>
  <c r="V42" i="1"/>
  <c r="Y42" i="1"/>
  <c r="Z42" i="1" s="1"/>
  <c r="B24" i="1"/>
  <c r="AD22" i="1"/>
  <c r="S22" i="1"/>
  <c r="Y19" i="1"/>
  <c r="Z19" i="1" s="1"/>
  <c r="AF19" i="1"/>
  <c r="V19" i="1"/>
  <c r="S42" i="1"/>
  <c r="AD29" i="1"/>
  <c r="S29" i="1"/>
  <c r="AD26" i="1"/>
  <c r="S26" i="1"/>
  <c r="AD24" i="1"/>
  <c r="AD23" i="1" s="1"/>
  <c r="S24" i="1"/>
  <c r="B25" i="1"/>
  <c r="Q19" i="1"/>
  <c r="AD19" i="1" s="1"/>
  <c r="AD16" i="1"/>
  <c r="S16" i="1"/>
  <c r="S19" i="1" s="1"/>
  <c r="B27" i="1" l="1"/>
  <c r="B26" i="1"/>
  <c r="B28" i="1" s="1"/>
  <c r="B29" i="1" s="1"/>
  <c r="B32" i="1" l="1"/>
  <c r="B35" i="1" l="1"/>
  <c r="B36" i="1" l="1"/>
  <c r="B37" i="1" s="1"/>
  <c r="B38" i="1" s="1"/>
  <c r="B39" i="1" l="1"/>
  <c r="B42" i="1" s="1"/>
  <c r="B44" i="1" s="1"/>
  <c r="L27" i="1" l="1"/>
  <c r="L28" i="1" l="1"/>
  <c r="O28" i="1" l="1"/>
  <c r="AB28" i="1" l="1"/>
  <c r="W28" i="1" s="1"/>
  <c r="X28" i="1" s="1"/>
  <c r="U28" i="1"/>
  <c r="Q28" i="1" s="1"/>
  <c r="O27" i="1" l="1"/>
  <c r="AF28" i="1"/>
  <c r="Y28" i="1"/>
  <c r="Z28" i="1" s="1"/>
  <c r="AD28" i="1"/>
  <c r="S28" i="1"/>
  <c r="U27" i="1" l="1"/>
  <c r="Q27" i="1" s="1"/>
  <c r="AB27" i="1"/>
  <c r="W27" i="1" s="1"/>
  <c r="AD27" i="1" l="1"/>
  <c r="S27" i="1"/>
  <c r="S32" i="1" s="1"/>
  <c r="S44" i="1" s="1"/>
  <c r="S48" i="1" s="1"/>
  <c r="Q32" i="1"/>
  <c r="X27" i="1"/>
  <c r="W32" i="1"/>
  <c r="AF27" i="1"/>
  <c r="Y27" i="1"/>
  <c r="Z27" i="1" s="1"/>
  <c r="U32" i="1"/>
  <c r="AF32" i="1" l="1"/>
  <c r="Y32" i="1"/>
  <c r="V32" i="1"/>
  <c r="U44" i="1"/>
  <c r="X32" i="1"/>
  <c r="W44" i="1"/>
  <c r="AD32" i="1"/>
  <c r="Q44" i="1"/>
  <c r="AD44" i="1" l="1"/>
  <c r="Q48" i="1"/>
  <c r="AD48" i="1" s="1"/>
  <c r="X44" i="1"/>
  <c r="W48" i="1"/>
  <c r="X48" i="1" s="1"/>
  <c r="V44" i="1"/>
  <c r="U48" i="1"/>
  <c r="AF44" i="1"/>
  <c r="Y44" i="1"/>
  <c r="Z44" i="1" s="1"/>
  <c r="AF48" i="1" l="1"/>
  <c r="V48" i="1"/>
  <c r="AD50" i="1" s="1"/>
</calcChain>
</file>

<file path=xl/sharedStrings.xml><?xml version="1.0" encoding="utf-8"?>
<sst xmlns="http://schemas.openxmlformats.org/spreadsheetml/2006/main" count="153" uniqueCount="97">
  <si>
    <t xml:space="preserve"> </t>
  </si>
  <si>
    <t>TABLE A. PRESENT AND TARGETED RATES</t>
  </si>
  <si>
    <t>PACIFIC POWER &amp; LIGHT COMPANY</t>
  </si>
  <si>
    <t>ESTIMATED EFFECT OF PROPOSED PRICES</t>
  </si>
  <si>
    <t>ON REVENUES FROM ELECTRIC SALES TO ULTIMATE CONSUMERS</t>
  </si>
  <si>
    <t>IN WASHINGTON</t>
  </si>
  <si>
    <t>12 MONTHS ENDED JUNE 2012</t>
  </si>
  <si>
    <t>Chehalis Deferral</t>
  </si>
  <si>
    <t>Actual</t>
  </si>
  <si>
    <t>Present</t>
  </si>
  <si>
    <t>Proposed</t>
  </si>
  <si>
    <t>Change</t>
  </si>
  <si>
    <t>Surcharge</t>
  </si>
  <si>
    <t xml:space="preserve">Proposed </t>
  </si>
  <si>
    <t>Curr.</t>
  </si>
  <si>
    <t>Avg.</t>
  </si>
  <si>
    <t>Base</t>
  </si>
  <si>
    <t>Net</t>
  </si>
  <si>
    <t>Line</t>
  </si>
  <si>
    <t>Sch.</t>
  </si>
  <si>
    <t>Cust.</t>
  </si>
  <si>
    <t>MWH</t>
  </si>
  <si>
    <t>Revenues</t>
  </si>
  <si>
    <t>Increase</t>
  </si>
  <si>
    <t>Rates</t>
  </si>
  <si>
    <t>Cents/</t>
  </si>
  <si>
    <t>No.</t>
  </si>
  <si>
    <t>Description</t>
  </si>
  <si>
    <t>($000)</t>
  </si>
  <si>
    <t>%</t>
  </si>
  <si>
    <t>(cents/kWh)</t>
  </si>
  <si>
    <t>kWh</t>
  </si>
  <si>
    <t>COS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</si>
  <si>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</si>
  <si>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</si>
  <si>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</si>
  <si>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</si>
  <si>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</si>
  <si>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</si>
  <si>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</si>
  <si>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</si>
  <si>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</si>
  <si>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</si>
  <si>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(5)+(7)</t>
  </si>
  <si>
    <t>(7)/(5)</t>
  </si>
  <si>
    <t>(6/4)</t>
  </si>
  <si>
    <t>(7/4)</t>
  </si>
  <si>
    <t>Residential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</si>
  <si>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</si>
  <si>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</si>
  <si>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</si>
  <si>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</si>
  <si>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</si>
  <si>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</si>
  <si>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</si>
  <si>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</si>
  <si>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</si>
  <si>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</si>
  <si>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</si>
  <si>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</si>
  <si>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</si>
  <si>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</si>
  <si>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</si>
  <si>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</si>
  <si>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</si>
  <si>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</si>
  <si>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</si>
  <si>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</si>
  <si>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</si>
  <si>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</si>
  <si>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</si>
  <si>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</si>
  <si>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</si>
  <si>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Lighting</t>
  </si>
  <si>
    <t>A</t>
  </si>
  <si>
    <t>B</t>
  </si>
  <si>
    <t>D</t>
  </si>
  <si>
    <t>E</t>
  </si>
  <si>
    <t>F</t>
  </si>
  <si>
    <t>Schedule</t>
  </si>
  <si>
    <t>16</t>
  </si>
  <si>
    <t>24</t>
  </si>
  <si>
    <t xml:space="preserve">Small General Service </t>
  </si>
  <si>
    <t>36</t>
  </si>
  <si>
    <t>48T</t>
  </si>
  <si>
    <t>Street Lighting</t>
  </si>
  <si>
    <t>Total Washington Jurisdiction</t>
  </si>
  <si>
    <t xml:space="preserve">C </t>
  </si>
  <si>
    <t>% Change</t>
  </si>
  <si>
    <t>% of COS</t>
  </si>
  <si>
    <t>Proposed Change</t>
  </si>
  <si>
    <t>Table 1</t>
  </si>
  <si>
    <r>
      <t>Large General Service</t>
    </r>
    <r>
      <rPr>
        <sz val="10"/>
        <color indexed="8"/>
        <rFont val="Times New Roman"/>
        <family val="1"/>
      </rPr>
      <t xml:space="preserve"> &lt;1,000 kW</t>
    </r>
  </si>
  <si>
    <r>
      <t xml:space="preserve">Large General Service </t>
    </r>
    <r>
      <rPr>
        <sz val="10"/>
        <color indexed="8"/>
        <rFont val="Times New Roman"/>
        <family val="1"/>
      </rPr>
      <t>&gt;1,000 kW</t>
    </r>
  </si>
  <si>
    <t>Cost of Service Study</t>
  </si>
  <si>
    <r>
      <t xml:space="preserve">Large General Service </t>
    </r>
    <r>
      <rPr>
        <sz val="10"/>
        <color indexed="8"/>
        <rFont val="Times New Roman"/>
        <family val="1"/>
      </rPr>
      <t>Dedicated Facilities</t>
    </r>
  </si>
  <si>
    <t>15,51,53,54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</si>
</sst>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########\-###\-###"/>
    <numFmt numFmtId="172" formatCode="General_)"/>
  </numFmts>
  <fonts count="22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Swiss"/>
      <family val="2"/>
    </font>
    <font>
      <sz val="10"/>
      <name val="SWISS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left"/>
    </xf>
    <xf numFmtId="171" fontId="7" fillId="0" borderId="0"/>
    <xf numFmtId="168" fontId="12" fillId="0" borderId="0" applyFont="0" applyAlignment="0" applyProtection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2" fillId="0" borderId="0"/>
    <xf numFmtId="0" fontId="7" fillId="0" borderId="0">
      <alignment wrapText="1"/>
    </xf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4" fillId="0" borderId="0">
      <alignment horizontal="left"/>
    </xf>
    <xf numFmtId="41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4" applyFill="1"/>
    <xf numFmtId="0" fontId="3" fillId="0" borderId="0" xfId="4" applyFont="1" applyFill="1"/>
    <xf numFmtId="0" fontId="2" fillId="0" borderId="0" xfId="4" applyFont="1" applyFill="1"/>
    <xf numFmtId="0" fontId="4" fillId="0" borderId="0" xfId="4" quotePrefix="1" applyFont="1" applyFill="1" applyAlignment="1">
      <alignment horizontal="centerContinuous"/>
    </xf>
    <xf numFmtId="0" fontId="4" fillId="0" borderId="0" xfId="4" quotePrefix="1" applyFont="1" applyFill="1" applyAlignment="1">
      <alignment horizontal="center"/>
    </xf>
    <xf numFmtId="0" fontId="4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"/>
    </xf>
    <xf numFmtId="0" fontId="4" fillId="0" borderId="0" xfId="4" applyFont="1" applyFill="1" applyAlignment="1"/>
    <xf numFmtId="0" fontId="4" fillId="0" borderId="0" xfId="4" quotePrefix="1" applyFont="1" applyFill="1" applyAlignment="1"/>
    <xf numFmtId="0" fontId="2" fillId="0" borderId="0" xfId="4" applyFill="1" applyBorder="1"/>
    <xf numFmtId="0" fontId="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/>
    <xf numFmtId="0" fontId="2" fillId="0" borderId="1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0" xfId="4" applyFill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3" xfId="4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6" fontId="2" fillId="0" borderId="3" xfId="4" quotePrefix="1" applyNumberFormat="1" applyFont="1" applyFill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6" fontId="2" fillId="0" borderId="1" xfId="4" quotePrefix="1" applyNumberFormat="1" applyFont="1" applyFill="1" applyBorder="1" applyAlignment="1">
      <alignment horizontal="center"/>
    </xf>
    <xf numFmtId="0" fontId="2" fillId="0" borderId="0" xfId="4" quotePrefix="1" applyFont="1" applyFill="1"/>
    <xf numFmtId="0" fontId="6" fillId="0" borderId="0" xfId="4" applyFont="1" applyFill="1"/>
    <xf numFmtId="0" fontId="3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3" fillId="0" borderId="0" xfId="4" applyNumberFormat="1" applyFont="1" applyFill="1" applyProtection="1">
      <protection locked="0"/>
    </xf>
    <xf numFmtId="10" fontId="3" fillId="0" borderId="0" xfId="3" applyNumberFormat="1" applyFont="1" applyFill="1" applyProtection="1">
      <protection locked="0"/>
    </xf>
    <xf numFmtId="5" fontId="3" fillId="0" borderId="0" xfId="3" applyNumberFormat="1" applyFont="1" applyFill="1" applyProtection="1">
      <protection locked="0"/>
    </xf>
    <xf numFmtId="164" fontId="3" fillId="0" borderId="0" xfId="3" applyNumberFormat="1" applyFont="1" applyFill="1" applyProtection="1">
      <protection locked="0"/>
    </xf>
    <xf numFmtId="165" fontId="3" fillId="0" borderId="0" xfId="1" applyNumberFormat="1" applyFont="1" applyFill="1" applyProtection="1">
      <protection locked="0"/>
    </xf>
    <xf numFmtId="166" fontId="2" fillId="0" borderId="0" xfId="4" applyNumberFormat="1" applyFont="1" applyFill="1" applyProtection="1"/>
    <xf numFmtId="167" fontId="0" fillId="0" borderId="0" xfId="0" applyNumberFormat="1" applyFill="1" applyBorder="1" applyProtection="1"/>
    <xf numFmtId="10" fontId="3" fillId="0" borderId="0" xfId="3" applyNumberFormat="1" applyFont="1" applyFill="1" applyBorder="1" applyProtection="1">
      <protection locked="0"/>
    </xf>
    <xf numFmtId="2" fontId="2" fillId="0" borderId="0" xfId="4" applyNumberFormat="1" applyFont="1" applyFill="1"/>
    <xf numFmtId="0" fontId="2" fillId="0" borderId="3" xfId="4" applyFill="1" applyBorder="1"/>
    <xf numFmtId="0" fontId="2" fillId="0" borderId="1" xfId="4" applyFill="1" applyBorder="1"/>
    <xf numFmtId="164" fontId="2" fillId="0" borderId="1" xfId="3" applyNumberFormat="1" applyFont="1" applyFill="1" applyBorder="1"/>
    <xf numFmtId="164" fontId="2" fillId="0" borderId="1" xfId="4" applyNumberFormat="1" applyFill="1" applyBorder="1"/>
    <xf numFmtId="165" fontId="2" fillId="0" borderId="1" xfId="4" applyNumberFormat="1" applyFill="1" applyBorder="1"/>
    <xf numFmtId="167" fontId="2" fillId="0" borderId="1" xfId="4" applyNumberFormat="1" applyFill="1" applyBorder="1"/>
    <xf numFmtId="164" fontId="2" fillId="0" borderId="0" xfId="4" applyNumberFormat="1" applyFill="1"/>
    <xf numFmtId="165" fontId="2" fillId="0" borderId="0" xfId="4" applyNumberFormat="1" applyFill="1"/>
    <xf numFmtId="167" fontId="2" fillId="0" borderId="0" xfId="4" applyNumberFormat="1" applyFill="1"/>
    <xf numFmtId="0" fontId="8" fillId="0" borderId="0" xfId="5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165" fontId="3" fillId="0" borderId="0" xfId="3" applyNumberFormat="1" applyFont="1" applyFill="1" applyProtection="1">
      <protection locked="0"/>
    </xf>
    <xf numFmtId="37" fontId="2" fillId="0" borderId="0" xfId="4" applyNumberFormat="1" applyFill="1"/>
    <xf numFmtId="5" fontId="2" fillId="0" borderId="0" xfId="4" applyNumberFormat="1" applyFill="1"/>
    <xf numFmtId="164" fontId="2" fillId="0" borderId="0" xfId="3" applyNumberFormat="1" applyFont="1" applyFill="1"/>
    <xf numFmtId="0" fontId="8" fillId="0" borderId="0" xfId="5" applyFont="1" applyFill="1"/>
    <xf numFmtId="37" fontId="2" fillId="0" borderId="3" xfId="4" applyNumberFormat="1" applyFill="1" applyBorder="1" applyProtection="1"/>
    <xf numFmtId="5" fontId="2" fillId="0" borderId="3" xfId="4" applyNumberFormat="1" applyFill="1" applyBorder="1" applyProtection="1"/>
    <xf numFmtId="5" fontId="2" fillId="0" borderId="0" xfId="4" applyNumberFormat="1" applyFill="1" applyBorder="1" applyProtection="1"/>
    <xf numFmtId="164" fontId="3" fillId="0" borderId="1" xfId="3" applyNumberFormat="1" applyFont="1" applyFill="1" applyBorder="1" applyProtection="1">
      <protection locked="0"/>
    </xf>
    <xf numFmtId="166" fontId="2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37" fontId="2" fillId="0" borderId="0" xfId="4" applyNumberFormat="1" applyFill="1" applyBorder="1" applyProtection="1"/>
    <xf numFmtId="164" fontId="2" fillId="0" borderId="0" xfId="4" applyNumberFormat="1" applyFill="1" applyBorder="1" applyProtection="1"/>
    <xf numFmtId="10" fontId="2" fillId="0" borderId="0" xfId="4" applyNumberFormat="1" applyFill="1" applyBorder="1" applyProtection="1"/>
    <xf numFmtId="165" fontId="2" fillId="0" borderId="0" xfId="4" applyNumberFormat="1" applyFill="1" applyBorder="1" applyProtection="1"/>
    <xf numFmtId="167" fontId="2" fillId="0" borderId="0" xfId="4" applyNumberFormat="1" applyFill="1" applyBorder="1" applyProtection="1"/>
    <xf numFmtId="0" fontId="9" fillId="0" borderId="0" xfId="4" applyFont="1" applyFill="1"/>
    <xf numFmtId="37" fontId="2" fillId="0" borderId="4" xfId="4" applyNumberFormat="1" applyFill="1" applyBorder="1"/>
    <xf numFmtId="5" fontId="2" fillId="0" borderId="4" xfId="4" applyNumberFormat="1" applyFill="1" applyBorder="1"/>
    <xf numFmtId="5" fontId="2" fillId="0" borderId="0" xfId="4" applyNumberFormat="1" applyFill="1" applyBorder="1"/>
    <xf numFmtId="164" fontId="3" fillId="0" borderId="4" xfId="3" applyNumberFormat="1" applyFont="1" applyFill="1" applyBorder="1" applyProtection="1">
      <protection locked="0"/>
    </xf>
    <xf numFmtId="165" fontId="3" fillId="0" borderId="4" xfId="1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37" fontId="2" fillId="0" borderId="0" xfId="4" applyNumberFormat="1" applyFill="1" applyBorder="1"/>
    <xf numFmtId="10" fontId="3" fillId="0" borderId="0" xfId="3" quotePrefix="1" applyNumberFormat="1" applyFont="1" applyFill="1" applyBorder="1" applyProtection="1">
      <protection locked="0"/>
    </xf>
    <xf numFmtId="5" fontId="2" fillId="0" borderId="0" xfId="4" applyNumberFormat="1" applyFont="1" applyFill="1"/>
    <xf numFmtId="0" fontId="10" fillId="0" borderId="0" xfId="5" applyFont="1" applyFill="1"/>
    <xf numFmtId="37" fontId="2" fillId="0" borderId="4" xfId="4" applyNumberFormat="1" applyFont="1" applyFill="1" applyBorder="1" applyProtection="1"/>
    <xf numFmtId="5" fontId="3" fillId="0" borderId="4" xfId="3" applyNumberFormat="1" applyFont="1" applyFill="1" applyBorder="1" applyProtection="1">
      <protection locked="0"/>
    </xf>
    <xf numFmtId="10" fontId="3" fillId="0" borderId="4" xfId="3" applyNumberFormat="1" applyFont="1" applyFill="1" applyBorder="1" applyProtection="1">
      <protection locked="0"/>
    </xf>
    <xf numFmtId="10" fontId="2" fillId="0" borderId="0" xfId="3" applyNumberFormat="1" applyFont="1" applyFill="1"/>
    <xf numFmtId="168" fontId="2" fillId="0" borderId="0" xfId="1" applyNumberFormat="1" applyFont="1" applyFill="1"/>
    <xf numFmtId="168" fontId="2" fillId="0" borderId="0" xfId="1" quotePrefix="1" applyNumberFormat="1" applyFont="1" applyFill="1"/>
    <xf numFmtId="0" fontId="2" fillId="0" borderId="0" xfId="4" applyFont="1" applyFill="1" applyAlignment="1">
      <alignment horizontal="right"/>
    </xf>
    <xf numFmtId="43" fontId="2" fillId="0" borderId="0" xfId="1" applyFont="1" applyFill="1"/>
    <xf numFmtId="0" fontId="2" fillId="0" borderId="0" xfId="4" applyFont="1" applyFill="1" applyBorder="1"/>
    <xf numFmtId="169" fontId="11" fillId="0" borderId="0" xfId="2" applyNumberFormat="1" applyFont="1" applyFill="1"/>
    <xf numFmtId="164" fontId="11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4" fontId="2" fillId="0" borderId="0" xfId="3" applyNumberFormat="1" applyFont="1" applyFill="1" applyBorder="1"/>
    <xf numFmtId="1" fontId="11" fillId="0" borderId="0" xfId="4" applyNumberFormat="1" applyFont="1" applyFill="1"/>
    <xf numFmtId="164" fontId="11" fillId="0" borderId="0" xfId="3" applyNumberFormat="1" applyFont="1" applyFill="1"/>
    <xf numFmtId="170" fontId="2" fillId="0" borderId="0" xfId="4" applyNumberFormat="1" applyFill="1"/>
    <xf numFmtId="164" fontId="12" fillId="0" borderId="0" xfId="3" applyNumberFormat="1" applyFont="1" applyFill="1"/>
    <xf numFmtId="0" fontId="15" fillId="0" borderId="0" xfId="22" applyFont="1" applyFill="1" applyAlignment="1">
      <alignment horizontal="centerContinuous"/>
    </xf>
    <xf numFmtId="0" fontId="1" fillId="0" borderId="0" xfId="22"/>
    <xf numFmtId="0" fontId="16" fillId="0" borderId="0" xfId="22" applyFont="1" applyFill="1" applyProtection="1">
      <protection locked="0"/>
    </xf>
    <xf numFmtId="0" fontId="16" fillId="0" borderId="0" xfId="22" applyFont="1" applyFill="1"/>
    <xf numFmtId="43" fontId="0" fillId="0" borderId="0" xfId="1" applyFont="1"/>
    <xf numFmtId="41" fontId="3" fillId="0" borderId="5" xfId="26" applyFont="1" applyFill="1" applyBorder="1" applyAlignment="1" applyProtection="1">
      <alignment horizontal="center"/>
      <protection locked="0"/>
    </xf>
    <xf numFmtId="41" fontId="3" fillId="0" borderId="7" xfId="26" quotePrefix="1" applyFont="1" applyFill="1" applyBorder="1" applyAlignment="1" applyProtection="1">
      <alignment horizontal="center"/>
      <protection locked="0"/>
    </xf>
    <xf numFmtId="41" fontId="3" fillId="0" borderId="7" xfId="26" applyFont="1" applyFill="1" applyBorder="1" applyProtection="1">
      <protection locked="0"/>
    </xf>
    <xf numFmtId="41" fontId="3" fillId="0" borderId="11" xfId="26" applyFont="1" applyFill="1" applyBorder="1" applyAlignment="1" applyProtection="1">
      <alignment horizontal="center"/>
      <protection locked="0"/>
    </xf>
    <xf numFmtId="41" fontId="3" fillId="0" borderId="7" xfId="26" applyFont="1" applyFill="1" applyBorder="1" applyAlignment="1" applyProtection="1">
      <alignment horizontal="center"/>
      <protection locked="0"/>
    </xf>
    <xf numFmtId="41" fontId="3" fillId="0" borderId="9" xfId="26" applyFont="1" applyFill="1" applyBorder="1" applyAlignment="1" applyProtection="1">
      <alignment horizontal="center"/>
      <protection locked="0"/>
    </xf>
    <xf numFmtId="41" fontId="3" fillId="0" borderId="5" xfId="26" applyFont="1" applyFill="1" applyBorder="1" applyProtection="1">
      <protection locked="0"/>
    </xf>
    <xf numFmtId="41" fontId="3" fillId="0" borderId="10" xfId="26" applyFont="1" applyFill="1" applyBorder="1" applyAlignment="1" applyProtection="1">
      <alignment horizontal="center"/>
      <protection locked="0"/>
    </xf>
    <xf numFmtId="41" fontId="3" fillId="0" borderId="8" xfId="26" applyFont="1" applyFill="1" applyBorder="1" applyAlignment="1" applyProtection="1">
      <alignment horizontal="center"/>
      <protection locked="0"/>
    </xf>
    <xf numFmtId="41" fontId="3" fillId="0" borderId="5" xfId="26" quotePrefix="1" applyFont="1" applyFill="1" applyBorder="1" applyAlignment="1" applyProtection="1">
      <alignment horizontal="center"/>
      <protection locked="0"/>
    </xf>
    <xf numFmtId="164" fontId="3" fillId="0" borderId="10" xfId="26" applyNumberFormat="1" applyFont="1" applyFill="1" applyBorder="1" applyProtection="1">
      <protection locked="0"/>
    </xf>
    <xf numFmtId="164" fontId="3" fillId="0" borderId="5" xfId="26" applyNumberFormat="1" applyFont="1" applyFill="1" applyBorder="1" applyProtection="1">
      <protection locked="0"/>
    </xf>
    <xf numFmtId="164" fontId="3" fillId="0" borderId="8" xfId="26" applyNumberFormat="1" applyFont="1" applyFill="1" applyBorder="1" applyProtection="1">
      <protection locked="0"/>
    </xf>
    <xf numFmtId="164" fontId="3" fillId="0" borderId="11" xfId="24" applyNumberFormat="1" applyFont="1" applyFill="1" applyBorder="1" applyProtection="1">
      <protection locked="0"/>
    </xf>
    <xf numFmtId="164" fontId="3" fillId="0" borderId="7" xfId="24" applyNumberFormat="1" applyFont="1" applyFill="1" applyBorder="1" applyProtection="1">
      <protection locked="0"/>
    </xf>
    <xf numFmtId="164" fontId="3" fillId="0" borderId="11" xfId="26" applyNumberFormat="1" applyFont="1" applyFill="1" applyBorder="1" applyProtection="1">
      <protection locked="0"/>
    </xf>
    <xf numFmtId="164" fontId="3" fillId="0" borderId="9" xfId="26" applyNumberFormat="1" applyFont="1" applyFill="1" applyBorder="1" applyProtection="1">
      <protection locked="0"/>
    </xf>
    <xf numFmtId="0" fontId="21" fillId="0" borderId="5" xfId="22" applyFont="1" applyBorder="1"/>
    <xf numFmtId="41" fontId="20" fillId="0" borderId="12" xfId="26" applyFont="1" applyFill="1" applyBorder="1" applyAlignment="1" applyProtection="1">
      <alignment horizontal="center"/>
      <protection locked="0"/>
    </xf>
    <xf numFmtId="41" fontId="20" fillId="0" borderId="13" xfId="26" applyFont="1" applyFill="1" applyBorder="1" applyAlignment="1" applyProtection="1">
      <alignment horizontal="center"/>
      <protection locked="0"/>
    </xf>
    <xf numFmtId="41" fontId="20" fillId="0" borderId="14" xfId="26" applyFont="1" applyFill="1" applyBorder="1" applyAlignment="1" applyProtection="1">
      <alignment horizontal="center"/>
      <protection locked="0"/>
    </xf>
    <xf numFmtId="41" fontId="20" fillId="0" borderId="15" xfId="26" applyFont="1" applyFill="1" applyBorder="1" applyAlignment="1" applyProtection="1">
      <alignment horizontal="center"/>
      <protection locked="0"/>
    </xf>
    <xf numFmtId="0" fontId="2" fillId="0" borderId="0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37" fontId="9" fillId="0" borderId="1" xfId="22" applyNumberFormat="1" applyFont="1" applyFill="1" applyBorder="1" applyAlignment="1" applyProtection="1">
      <alignment horizontal="center"/>
      <protection locked="0"/>
    </xf>
  </cellXfs>
  <cellStyles count="29">
    <cellStyle name="Comma" xfId="1" builtinId="3"/>
    <cellStyle name="Comma 2" xfId="6"/>
    <cellStyle name="Comma 2 2" xfId="7"/>
    <cellStyle name="Comma 3" xfId="8"/>
    <cellStyle name="Comma 4" xfId="9"/>
    <cellStyle name="Currency" xfId="2" builtinId="4"/>
    <cellStyle name="Currency 2" xfId="27"/>
    <cellStyle name="General" xfId="10"/>
    <cellStyle name="Marathon" xfId="11"/>
    <cellStyle name="nONE" xfId="12"/>
    <cellStyle name="Normal" xfId="0" builtinId="0"/>
    <cellStyle name="Normal 2" xfId="13"/>
    <cellStyle name="Normal 2 2" xfId="28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Normal_OR Blocking 04" xfId="5"/>
    <cellStyle name="Normal_Ut98 COS Study 5 Function" xfId="26"/>
    <cellStyle name="Normal_WA98" xfId="4"/>
    <cellStyle name="Percent" xfId="3" builtinId="5"/>
    <cellStyle name="Percent 2" xfId="23"/>
    <cellStyle name="Percent 3" xfId="24"/>
    <cellStyle name="TRANSMISSION RELIABILITY PORTION OF PROJECT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0326\Local%20Settings\Temporary%20Internet%20Files\Content.Outlook\9HOINJJQ\WA%202012%20GRC%20for%20filing%20w%20demand%20%20&amp;%2016%20percent%20revis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%20GRC%2019/WA%20Jun%202019%20Present%20Revenues%201105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Spread equal %"/>
      <sheetName val="Rate Spread in between"/>
      <sheetName val="Exhibit No._(JRS-3)"/>
      <sheetName val="Exhibit No._(JRS-4)"/>
      <sheetName val="Exhibit No._(JRS-5) p1"/>
      <sheetName val="Exhibit No._(JRS-5) p2"/>
      <sheetName val="Exhibit No._(JRS-5) p3"/>
      <sheetName val="Exhibit No._(JRS-5) p4"/>
      <sheetName val="Exhibit No._(JRS-5) p5"/>
      <sheetName val="Exhibit No._(JRS-5) p6"/>
      <sheetName val="Exhibit No._(JRS-5) p7"/>
      <sheetName val="Low Income p 1"/>
      <sheetName val="Low Income p2"/>
      <sheetName val="NPC Spread"/>
      <sheetName val="Temperature"/>
      <sheetName val="by rate"/>
      <sheetName val="Comparison"/>
      <sheetName val="Table 1-Revenues"/>
      <sheetName val="Table 1 - kWh"/>
      <sheetName val="Table 2"/>
      <sheetName val="Table 3"/>
      <sheetName val="305 VS COGNOS kWh"/>
      <sheetName val="305 VS COGNOS Revenue"/>
      <sheetName val="SBC-Hydro"/>
      <sheetName val="WA HDS Revenue"/>
      <sheetName val="Boise Hydro Revenue"/>
      <sheetName val="Table A by class"/>
      <sheetName val="Load Loss"/>
      <sheetName val="SBC"/>
      <sheetName val="Hydro Deferral"/>
      <sheetName val="Temp. Adjustments"/>
      <sheetName val="Backed Out Revenue Totals"/>
      <sheetName val="SBC (Old)"/>
      <sheetName val="Billing Determinants (2)"/>
      <sheetName val="Blocking - detail"/>
      <sheetName val="Normalized Monthly kWh"/>
      <sheetName val="Normalized Monthly revenue"/>
      <sheetName val="305 Inputs"/>
      <sheetName val="June 305 12"/>
    </sheetNames>
    <sheetDataSet>
      <sheetData sheetId="0"/>
      <sheetData sheetId="1"/>
      <sheetData sheetId="2"/>
      <sheetData sheetId="3" refreshError="1"/>
      <sheetData sheetId="4">
        <row r="917">
          <cell r="C917">
            <v>695</v>
          </cell>
        </row>
        <row r="927">
          <cell r="C927">
            <v>358354769.80720818</v>
          </cell>
          <cell r="I927">
            <v>23069501.570523299</v>
          </cell>
        </row>
        <row r="1085">
          <cell r="C1085">
            <v>12</v>
          </cell>
        </row>
        <row r="1096">
          <cell r="C1096">
            <v>473928140.56752431</v>
          </cell>
          <cell r="I1096">
            <v>25058234.385966681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RMM-6) p1"/>
      <sheetName val="Exhibit No.__(RMM-6) p2"/>
      <sheetName val="Exhibit No.__(RMM-7) p1-8"/>
      <sheetName val="Exhibit No.__(RMM-8) p1"/>
      <sheetName val="Exhibit No.__(RMM-8) p2"/>
      <sheetName val="Exhibit No.__(RMM-8) p3"/>
      <sheetName val="Exhibit No.__(RMM-8) p4"/>
      <sheetName val="Exhibit No.__(RMM-8) p5"/>
      <sheetName val="Exhibit No.__(RMM-8) p6"/>
      <sheetName val="Exhibit No.__(RMM-8) p7"/>
      <sheetName val="Exhibit No.__(RMM-8) p8"/>
      <sheetName val="Exhibit No.__(RMM-8) p9"/>
      <sheetName val="Exhibit No.__(RMM-8) p10"/>
      <sheetName val="Exhibit No.__(RMM-9)"/>
      <sheetName val="Exhibit No.__(RMM-11)"/>
      <sheetName val="Exhibit No.__(RMM-12)"/>
      <sheetName val="Exhibit No.__(RMM-13)"/>
      <sheetName val="Exhibit No.__(RMM-14)"/>
      <sheetName val="Exhibit No.__(RMM-16)"/>
      <sheetName val="Exhibit No.__(RMM-17)"/>
      <sheetName val="Summary Table"/>
      <sheetName val="Target Unit Costs"/>
      <sheetName val="Stop Here"/>
      <sheetName val="TOU Scalars"/>
      <sheetName val="Lighting Rates"/>
      <sheetName val="Table 1-Revenues"/>
      <sheetName val="Table 1 - kWh"/>
      <sheetName val="Table 2"/>
      <sheetName val="Table 3"/>
      <sheetName val="305 VS COGNOS Revenue"/>
      <sheetName val="305 VS COGNOS kWh"/>
      <sheetName val="305 Inputs"/>
      <sheetName val="Temperature"/>
      <sheetName val="Temp. Adjustments"/>
      <sheetName val="Rate Design Work-Res NM"/>
      <sheetName val="Normalized Monthly kWh"/>
      <sheetName val="Normalized Monthly revenue"/>
      <sheetName val="Table A by class"/>
      <sheetName val="SBC (Old)"/>
      <sheetName val="Billing Determinants (2)"/>
      <sheetName val="Blocking -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D13">
            <v>148284965.30000001</v>
          </cell>
          <cell r="G13">
            <v>156792273.98264796</v>
          </cell>
        </row>
        <row r="14">
          <cell r="D14">
            <v>52501064.115579367</v>
          </cell>
          <cell r="G14">
            <v>47851711.52186244</v>
          </cell>
        </row>
        <row r="15">
          <cell r="D15">
            <v>76247630.432145104</v>
          </cell>
          <cell r="G15">
            <v>72705521.161860138</v>
          </cell>
        </row>
        <row r="16">
          <cell r="D16">
            <v>29165516.596440312</v>
          </cell>
          <cell r="G16">
            <v>29481606.467161406</v>
          </cell>
        </row>
        <row r="17">
          <cell r="D17">
            <v>25129406.740602799</v>
          </cell>
          <cell r="G17">
            <v>26133346.624843363</v>
          </cell>
        </row>
        <row r="18">
          <cell r="D18">
            <v>15164849</v>
          </cell>
          <cell r="G18">
            <v>14119174.464222152</v>
          </cell>
        </row>
        <row r="19">
          <cell r="D19">
            <v>1800367.9700208607</v>
          </cell>
          <cell r="G19">
            <v>1210165.9321909298</v>
          </cell>
        </row>
        <row r="51">
          <cell r="D51">
            <v>148284965.30000001</v>
          </cell>
          <cell r="G51">
            <v>158234542.26810932</v>
          </cell>
          <cell r="N51">
            <v>6.7097678769927921E-2</v>
          </cell>
          <cell r="P51">
            <v>1.3514045135005977E-2</v>
          </cell>
          <cell r="T51">
            <v>2003929.7139070034</v>
          </cell>
        </row>
        <row r="52">
          <cell r="D52">
            <v>52501064.115579367</v>
          </cell>
          <cell r="G52">
            <v>48292791.509157896</v>
          </cell>
          <cell r="N52">
            <v>-8.0155948785287409E-2</v>
          </cell>
          <cell r="P52">
            <v>6.7963173860581495E-3</v>
          </cell>
          <cell r="T52">
            <v>356813.89483526349</v>
          </cell>
        </row>
        <row r="53">
          <cell r="D53">
            <v>76247630.432145104</v>
          </cell>
          <cell r="G53">
            <v>73340139.439542949</v>
          </cell>
          <cell r="N53">
            <v>-3.8132214419300703E-2</v>
          </cell>
          <cell r="P53">
            <v>6.7963173860581495E-3</v>
          </cell>
          <cell r="T53">
            <v>518203.09635172784</v>
          </cell>
        </row>
        <row r="54">
          <cell r="D54">
            <v>29165516.596440312</v>
          </cell>
          <cell r="G54">
            <v>29736311.470404856</v>
          </cell>
          <cell r="N54">
            <v>1.9570881663526257E-2</v>
          </cell>
          <cell r="P54">
            <v>1.3514045135005977E-2</v>
          </cell>
          <cell r="T54">
            <v>394144.10767006129</v>
          </cell>
        </row>
        <row r="55">
          <cell r="D55">
            <v>25129406.740602799</v>
          </cell>
          <cell r="G55">
            <v>26351201.328203287</v>
          </cell>
          <cell r="N55">
            <v>4.8620112691573236E-2</v>
          </cell>
          <cell r="P55">
            <v>1.3514045135005977E-2</v>
          </cell>
          <cell r="T55">
            <v>339599.93690843135</v>
          </cell>
        </row>
        <row r="56">
          <cell r="D56">
            <v>15164849</v>
          </cell>
          <cell r="G56">
            <v>14254202.469627127</v>
          </cell>
          <cell r="N56">
            <v>-6.0049825116812762E-2</v>
          </cell>
          <cell r="P56">
            <v>6.7963173860581495E-3</v>
          </cell>
          <cell r="T56">
            <v>103065.12691564672</v>
          </cell>
        </row>
        <row r="57">
          <cell r="D57">
            <v>1800367.9700208607</v>
          </cell>
          <cell r="G57">
            <v>1222517.0934327254</v>
          </cell>
          <cell r="N57">
            <v>-0.3209626510859554</v>
          </cell>
          <cell r="P57">
            <v>-0.3209626510859554</v>
          </cell>
          <cell r="T57">
            <v>-577850.87658813526</v>
          </cell>
        </row>
        <row r="59">
          <cell r="N59">
            <v>9.0093634233373177E-3</v>
          </cell>
          <cell r="P59">
            <v>9.0093634233373177E-3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L63"/>
  <sheetViews>
    <sheetView view="pageBreakPreview" topLeftCell="B10" zoomScale="60" zoomScaleNormal="55" workbookViewId="0">
      <selection activeCell="L31" sqref="L3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125" style="1" customWidth="1"/>
    <col min="14" max="14" width="10.25" style="1" hidden="1" customWidth="1"/>
    <col min="15" max="15" width="10.25" style="1" bestFit="1" customWidth="1"/>
    <col min="16" max="16" width="3.75" style="1" customWidth="1"/>
    <col min="17" max="17" width="14.25" style="1" customWidth="1"/>
    <col min="18" max="18" width="2" style="1" hidden="1" customWidth="1"/>
    <col min="19" max="19" width="20.25" style="1" hidden="1" customWidth="1"/>
    <col min="20" max="20" width="4.625" style="1" customWidth="1"/>
    <col min="21" max="22" width="13.875" style="1" customWidth="1"/>
    <col min="23" max="23" width="14.125" style="1" hidden="1" customWidth="1"/>
    <col min="24" max="24" width="12.25" style="1" hidden="1" customWidth="1"/>
    <col min="25" max="25" width="14.5" style="1" hidden="1" customWidth="1"/>
    <col min="26" max="26" width="15.25" style="1" hidden="1" customWidth="1"/>
    <col min="27" max="27" width="6.75" style="1" hidden="1" customWidth="1"/>
    <col min="28" max="28" width="20.75" style="1" hidden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9" style="1" bestFit="1" customWidth="1"/>
    <col min="35" max="35" width="0.125" style="1" hidden="1" customWidth="1"/>
    <col min="36" max="36" width="10.25" style="1" customWidth="1"/>
    <col min="37" max="37" width="13.5" style="1" bestFit="1" customWidth="1"/>
    <col min="38" max="16384" width="10.25" style="1"/>
  </cols>
  <sheetData>
    <row r="1" spans="2:38">
      <c r="Q1" s="3" t="s">
        <v>0</v>
      </c>
    </row>
    <row r="2" spans="2:38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</row>
    <row r="3" spans="2:38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8"/>
      <c r="AH3" s="8"/>
      <c r="AI3" s="8"/>
    </row>
    <row r="4" spans="2:38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2:38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2:38">
      <c r="B6" s="6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8"/>
      <c r="AH6" s="8"/>
      <c r="AI6" s="8"/>
    </row>
    <row r="7" spans="2:38">
      <c r="B7" s="4" t="s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O9" s="14" t="s">
        <v>9</v>
      </c>
      <c r="P9" s="15"/>
      <c r="Q9" s="128" t="s">
        <v>10</v>
      </c>
      <c r="R9" s="128"/>
      <c r="S9" s="128"/>
      <c r="T9" s="16"/>
      <c r="U9" s="129" t="s">
        <v>11</v>
      </c>
      <c r="V9" s="129"/>
      <c r="W9" s="129"/>
      <c r="X9" s="129"/>
      <c r="Y9" s="129"/>
      <c r="Z9" s="129"/>
      <c r="AA9" s="15"/>
      <c r="AB9" s="17" t="s">
        <v>12</v>
      </c>
      <c r="AC9" s="15"/>
      <c r="AD9" s="13" t="s">
        <v>10</v>
      </c>
      <c r="AE9" s="15"/>
      <c r="AF9" s="13" t="s">
        <v>13</v>
      </c>
      <c r="AG9" s="15"/>
      <c r="AH9" s="15"/>
      <c r="AI9" s="15"/>
    </row>
    <row r="10" spans="2:38">
      <c r="F10" s="18" t="s">
        <v>14</v>
      </c>
      <c r="G10" s="18"/>
      <c r="H10" s="14" t="s">
        <v>15</v>
      </c>
      <c r="N10" s="13" t="s">
        <v>16</v>
      </c>
      <c r="O10" s="13" t="s">
        <v>16</v>
      </c>
      <c r="P10" s="19"/>
      <c r="Q10" s="13" t="s">
        <v>16</v>
      </c>
      <c r="R10" s="13"/>
      <c r="S10" s="13" t="s">
        <v>17</v>
      </c>
      <c r="T10" s="13"/>
      <c r="U10" s="20" t="s">
        <v>16</v>
      </c>
      <c r="V10" s="20"/>
      <c r="W10" s="20" t="s">
        <v>0</v>
      </c>
      <c r="X10" s="13"/>
      <c r="Y10" s="20" t="s">
        <v>17</v>
      </c>
      <c r="Z10" s="16"/>
      <c r="AA10" s="16"/>
      <c r="AB10" s="16"/>
      <c r="AC10" s="16"/>
      <c r="AD10" s="13" t="s">
        <v>16</v>
      </c>
      <c r="AE10" s="16"/>
      <c r="AF10" s="13" t="s">
        <v>11</v>
      </c>
      <c r="AG10" s="21"/>
      <c r="AH10" s="16"/>
      <c r="AI10" s="21"/>
    </row>
    <row r="11" spans="2:38">
      <c r="B11" s="21" t="s">
        <v>18</v>
      </c>
      <c r="F11" s="18" t="s">
        <v>19</v>
      </c>
      <c r="G11" s="18"/>
      <c r="H11" s="14" t="s">
        <v>20</v>
      </c>
      <c r="I11" s="14" t="s">
        <v>15</v>
      </c>
      <c r="K11" s="14" t="s">
        <v>21</v>
      </c>
      <c r="N11" s="14" t="s">
        <v>22</v>
      </c>
      <c r="O11" s="14" t="s">
        <v>22</v>
      </c>
      <c r="P11" s="21"/>
      <c r="Q11" s="14" t="s">
        <v>22</v>
      </c>
      <c r="R11" s="14"/>
      <c r="S11" s="14" t="s">
        <v>22</v>
      </c>
      <c r="T11" s="14"/>
      <c r="U11" s="22" t="s">
        <v>23</v>
      </c>
      <c r="V11" s="14" t="s">
        <v>16</v>
      </c>
      <c r="W11" s="129" t="s">
        <v>7</v>
      </c>
      <c r="X11" s="129"/>
      <c r="Y11" s="22" t="s">
        <v>23</v>
      </c>
      <c r="Z11" s="14" t="s">
        <v>17</v>
      </c>
      <c r="AA11" s="21"/>
      <c r="AB11" s="21"/>
      <c r="AC11" s="21"/>
      <c r="AD11" s="14" t="s">
        <v>24</v>
      </c>
      <c r="AE11" s="21"/>
      <c r="AF11" s="14" t="s">
        <v>25</v>
      </c>
      <c r="AG11" s="21"/>
      <c r="AH11" s="13"/>
      <c r="AI11" s="23"/>
      <c r="AJ11" s="10"/>
    </row>
    <row r="12" spans="2:38">
      <c r="B12" s="24" t="s">
        <v>26</v>
      </c>
      <c r="D12" s="25" t="s">
        <v>27</v>
      </c>
      <c r="F12" s="25" t="s">
        <v>26</v>
      </c>
      <c r="G12" s="26"/>
      <c r="H12" s="27" t="s">
        <v>8</v>
      </c>
      <c r="I12" s="17" t="s">
        <v>20</v>
      </c>
      <c r="K12" s="27" t="s">
        <v>8</v>
      </c>
      <c r="L12" s="17" t="s">
        <v>21</v>
      </c>
      <c r="N12" s="28" t="s">
        <v>28</v>
      </c>
      <c r="O12" s="28" t="s">
        <v>28</v>
      </c>
      <c r="P12" s="13"/>
      <c r="Q12" s="28" t="s">
        <v>28</v>
      </c>
      <c r="R12" s="29"/>
      <c r="S12" s="28" t="s">
        <v>28</v>
      </c>
      <c r="T12" s="29"/>
      <c r="U12" s="30" t="s">
        <v>28</v>
      </c>
      <c r="V12" s="17" t="s">
        <v>29</v>
      </c>
      <c r="W12" s="30" t="s">
        <v>28</v>
      </c>
      <c r="X12" s="17" t="s">
        <v>29</v>
      </c>
      <c r="Y12" s="30" t="s">
        <v>28</v>
      </c>
      <c r="Z12" s="17" t="s">
        <v>29</v>
      </c>
      <c r="AA12" s="23"/>
      <c r="AB12" s="31" t="s">
        <v>30</v>
      </c>
      <c r="AC12" s="23"/>
      <c r="AD12" s="28" t="s">
        <v>30</v>
      </c>
      <c r="AE12" s="23"/>
      <c r="AF12" s="17" t="s">
        <v>31</v>
      </c>
      <c r="AG12" s="23"/>
      <c r="AH12" s="13" t="s">
        <v>32</v>
      </c>
      <c r="AI12" s="23"/>
      <c r="AJ12" s="10"/>
    </row>
    <row r="13" spans="2:38">
      <c r="B13" s="32"/>
      <c r="D13" s="22" t="s">
        <v>33</v>
      </c>
      <c r="F13" s="22" t="s">
        <v>34</v>
      </c>
      <c r="G13" s="18"/>
      <c r="H13" s="22"/>
      <c r="I13" s="22" t="s">
        <v>35</v>
      </c>
      <c r="K13" s="22"/>
      <c r="L13" s="22" t="s">
        <v>36</v>
      </c>
      <c r="N13" s="22"/>
      <c r="O13" s="22" t="s">
        <v>37</v>
      </c>
      <c r="P13" s="22"/>
      <c r="Q13" s="22" t="s">
        <v>38</v>
      </c>
      <c r="R13" s="22"/>
      <c r="S13" s="22"/>
      <c r="T13" s="22"/>
      <c r="U13" s="22" t="s">
        <v>39</v>
      </c>
      <c r="V13" s="22" t="s">
        <v>40</v>
      </c>
      <c r="W13" s="22" t="s">
        <v>40</v>
      </c>
      <c r="X13" s="22" t="s">
        <v>40</v>
      </c>
      <c r="Y13" s="22"/>
      <c r="Z13" s="22"/>
      <c r="AA13" s="22"/>
      <c r="AB13" s="22"/>
      <c r="AC13" s="22"/>
      <c r="AD13" s="22" t="s">
        <v>41</v>
      </c>
      <c r="AE13" s="22"/>
      <c r="AF13" s="22" t="s">
        <v>42</v>
      </c>
      <c r="AG13" s="22"/>
      <c r="AH13" s="19"/>
      <c r="AI13" s="19"/>
      <c r="AJ13" s="10"/>
    </row>
    <row r="14" spans="2:38">
      <c r="P14" s="22"/>
      <c r="Q14" s="22" t="s">
        <v>43</v>
      </c>
      <c r="V14" s="22" t="s">
        <v>44</v>
      </c>
      <c r="X14" s="22" t="s">
        <v>44</v>
      </c>
      <c r="Z14" s="22"/>
      <c r="AD14" s="22" t="s">
        <v>45</v>
      </c>
      <c r="AF14" s="22" t="s">
        <v>46</v>
      </c>
      <c r="AH14" s="10"/>
      <c r="AI14" s="10"/>
      <c r="AJ14" s="10"/>
    </row>
    <row r="15" spans="2:38">
      <c r="D15" s="33" t="s">
        <v>47</v>
      </c>
      <c r="AH15" s="10"/>
      <c r="AI15" s="10"/>
      <c r="AJ15" s="10"/>
    </row>
    <row r="16" spans="2:38">
      <c r="B16" s="21">
        <v>1</v>
      </c>
      <c r="D16" s="2" t="s">
        <v>48</v>
      </c>
      <c r="F16" s="34" t="s">
        <v>49</v>
      </c>
      <c r="G16" s="34"/>
      <c r="H16" s="35">
        <v>101336.91666666667</v>
      </c>
      <c r="I16" s="35">
        <v>104296.97777777778</v>
      </c>
      <c r="J16" s="3"/>
      <c r="K16" s="35">
        <v>1569938.6044392167</v>
      </c>
      <c r="L16" s="35">
        <v>1601807.788900645</v>
      </c>
      <c r="N16" s="36">
        <v>102672.94442530281</v>
      </c>
      <c r="O16" s="36">
        <v>134571.28710393453</v>
      </c>
      <c r="P16" s="37"/>
      <c r="Q16" s="38">
        <f>O16+U16</f>
        <v>156102.69304056407</v>
      </c>
      <c r="R16" s="36"/>
      <c r="S16" s="38">
        <f>Q16+W16</f>
        <v>156990.09455561504</v>
      </c>
      <c r="T16" s="36"/>
      <c r="U16" s="36">
        <f>O16*V16</f>
        <v>21531.405936629526</v>
      </c>
      <c r="V16" s="39">
        <f>$V$52</f>
        <v>0.16</v>
      </c>
      <c r="W16" s="36">
        <f>(AB16/100)*L16</f>
        <v>887.4015150509573</v>
      </c>
      <c r="X16" s="39">
        <f>W16/O16</f>
        <v>6.5942857064715688E-3</v>
      </c>
      <c r="Y16" s="36">
        <f>U16+W16</f>
        <v>22418.807451680485</v>
      </c>
      <c r="Z16" s="39">
        <f>Y16/O16</f>
        <v>0.16659428570647158</v>
      </c>
      <c r="AA16" s="37"/>
      <c r="AB16" s="40">
        <f>ROUND((((O16/$O$44)*$W$53)/L16)*100,4)</f>
        <v>5.5399999999999998E-2</v>
      </c>
      <c r="AC16" s="37"/>
      <c r="AD16" s="41">
        <f>Q16/L16*100</f>
        <v>9.7454072905776492</v>
      </c>
      <c r="AE16" s="37"/>
      <c r="AF16" s="42">
        <f>(U16/L16)*100</f>
        <v>1.3441941090451928</v>
      </c>
      <c r="AG16" s="37"/>
      <c r="AH16" s="36">
        <v>23245</v>
      </c>
      <c r="AI16" s="43"/>
      <c r="AJ16" s="44" t="s">
        <v>0</v>
      </c>
      <c r="AK16" s="3" t="s">
        <v>0</v>
      </c>
    </row>
    <row r="17" spans="2:38">
      <c r="H17" s="45"/>
      <c r="I17" s="45"/>
      <c r="K17" s="45"/>
      <c r="L17" s="45"/>
      <c r="N17" s="45"/>
      <c r="O17" s="45"/>
      <c r="P17" s="10"/>
      <c r="Q17" s="46"/>
      <c r="R17" s="10"/>
      <c r="S17" s="46"/>
      <c r="T17" s="10"/>
      <c r="U17" s="45"/>
      <c r="V17" s="47"/>
      <c r="W17" s="45"/>
      <c r="X17" s="48"/>
      <c r="Y17" s="45"/>
      <c r="Z17" s="48"/>
      <c r="AA17" s="10"/>
      <c r="AB17" s="49"/>
      <c r="AC17" s="10"/>
      <c r="AD17" s="46"/>
      <c r="AE17" s="10"/>
      <c r="AF17" s="50"/>
      <c r="AG17" s="10"/>
      <c r="AH17" s="36"/>
      <c r="AI17" s="10"/>
      <c r="AJ17" s="10"/>
    </row>
    <row r="18" spans="2:38">
      <c r="V18" s="51"/>
      <c r="X18" s="51"/>
      <c r="Z18" s="51"/>
      <c r="AB18" s="52"/>
      <c r="AF18" s="53"/>
      <c r="AH18" s="36"/>
      <c r="AI18" s="10"/>
      <c r="AJ18" s="10"/>
    </row>
    <row r="19" spans="2:38">
      <c r="B19" s="54">
        <f>MAX(B$13:B18)+1</f>
        <v>2</v>
      </c>
      <c r="D19" s="33" t="s">
        <v>50</v>
      </c>
      <c r="H19" s="55">
        <f>SUM(H16:H16)</f>
        <v>101336.91666666667</v>
      </c>
      <c r="I19" s="55">
        <v>104296.97777777778</v>
      </c>
      <c r="K19" s="55">
        <f>SUM(K16:K16)</f>
        <v>1569938.6044392167</v>
      </c>
      <c r="L19" s="55">
        <v>1601807.788900645</v>
      </c>
      <c r="M19" s="55"/>
      <c r="N19" s="56">
        <f>SUM(N16:N16)</f>
        <v>102672.94442530281</v>
      </c>
      <c r="O19" s="56">
        <v>134571.28710393453</v>
      </c>
      <c r="P19" s="37"/>
      <c r="Q19" s="56">
        <f>SUM(Q16:Q16)</f>
        <v>156102.69304056407</v>
      </c>
      <c r="R19" s="56"/>
      <c r="S19" s="56">
        <f>SUM(S16:S16)</f>
        <v>156990.09455561504</v>
      </c>
      <c r="T19" s="56"/>
      <c r="U19" s="36">
        <f>SUM(U16)</f>
        <v>21531.405936629526</v>
      </c>
      <c r="V19" s="39">
        <f>U19/O19</f>
        <v>0.16</v>
      </c>
      <c r="W19" s="36">
        <f>SUM(W16)</f>
        <v>887.4015150509573</v>
      </c>
      <c r="X19" s="39">
        <f>W19/O19</f>
        <v>6.5942857064715688E-3</v>
      </c>
      <c r="Y19" s="36">
        <f>U19+W19</f>
        <v>22418.807451680485</v>
      </c>
      <c r="Z19" s="39">
        <f>Y19/O19</f>
        <v>0.16659428570647158</v>
      </c>
      <c r="AA19" s="37"/>
      <c r="AB19" s="57"/>
      <c r="AC19" s="37"/>
      <c r="AD19" s="41">
        <f>Q19/L19*100</f>
        <v>9.7454072905776492</v>
      </c>
      <c r="AE19" s="37"/>
      <c r="AF19" s="42">
        <f>(U19/L19)*100</f>
        <v>1.3441941090451928</v>
      </c>
      <c r="AG19" s="37"/>
      <c r="AH19" s="36"/>
      <c r="AI19" s="43"/>
      <c r="AJ19" s="10"/>
    </row>
    <row r="20" spans="2:38">
      <c r="V20" s="51"/>
      <c r="X20" s="51"/>
      <c r="Z20" s="51"/>
      <c r="AB20" s="52"/>
      <c r="AF20" s="53"/>
      <c r="AH20" s="36"/>
      <c r="AI20" s="10"/>
      <c r="AJ20" s="10"/>
    </row>
    <row r="21" spans="2:38">
      <c r="D21" s="33" t="s">
        <v>51</v>
      </c>
      <c r="H21" s="58"/>
      <c r="I21" s="58"/>
      <c r="V21" s="51"/>
      <c r="X21" s="51"/>
      <c r="Z21" s="51"/>
      <c r="AB21" s="52"/>
      <c r="AF21" s="53"/>
      <c r="AH21" s="36"/>
      <c r="AI21" s="10"/>
      <c r="AJ21" s="10"/>
    </row>
    <row r="22" spans="2:38">
      <c r="B22" s="54">
        <f>MAX(B$13:B21)+1</f>
        <v>3</v>
      </c>
      <c r="D22" s="2" t="s">
        <v>52</v>
      </c>
      <c r="F22" s="18">
        <v>24</v>
      </c>
      <c r="G22" s="18"/>
      <c r="H22" s="35">
        <v>17306.416666666664</v>
      </c>
      <c r="I22" s="35">
        <v>18646.79166666606</v>
      </c>
      <c r="K22" s="35">
        <v>513041.74113523914</v>
      </c>
      <c r="L22" s="35">
        <v>537395.79148303834</v>
      </c>
      <c r="N22" s="56">
        <v>33647.646251191611</v>
      </c>
      <c r="O22" s="56">
        <v>45261.337330470167</v>
      </c>
      <c r="P22" s="37"/>
      <c r="Q22" s="38">
        <f t="shared" ref="Q22:Q29" si="0">O22+U22</f>
        <v>50550.00761353151</v>
      </c>
      <c r="R22" s="36"/>
      <c r="S22" s="38">
        <f t="shared" ref="S22:S29" si="1">Q22+W22</f>
        <v>50848.262277804599</v>
      </c>
      <c r="T22" s="36"/>
      <c r="U22" s="36">
        <f t="shared" ref="U22:U29" si="2">O22*V22</f>
        <v>5288.6702830613431</v>
      </c>
      <c r="V22" s="39">
        <f>$V$50</f>
        <v>0.1168474153657184</v>
      </c>
      <c r="W22" s="36">
        <f t="shared" ref="W22:W29" si="3">(AB22/100)*L22</f>
        <v>298.25466427308629</v>
      </c>
      <c r="X22" s="39">
        <f>W22/O22</f>
        <v>6.5896122798011032E-3</v>
      </c>
      <c r="Y22" s="36">
        <f t="shared" ref="Y22:Y29" si="4">U22+W22</f>
        <v>5586.9249473344298</v>
      </c>
      <c r="Z22" s="39">
        <f>Y22/O22</f>
        <v>0.1234370276455195</v>
      </c>
      <c r="AA22" s="37"/>
      <c r="AB22" s="40">
        <f>ROUND((((O22/$O$44)*$W$53)/L22)*100,4)</f>
        <v>5.5500000000000001E-2</v>
      </c>
      <c r="AC22" s="37"/>
      <c r="AD22" s="41">
        <f>Q22/L22*100</f>
        <v>9.4064762721773203</v>
      </c>
      <c r="AE22" s="37"/>
      <c r="AF22" s="42">
        <f>(U22/L22)*100</f>
        <v>0.98412945670198237</v>
      </c>
      <c r="AG22" s="37"/>
      <c r="AH22" s="36">
        <v>1177</v>
      </c>
      <c r="AI22" s="43"/>
      <c r="AJ22" s="10"/>
      <c r="AK22" s="59"/>
      <c r="AL22" s="60"/>
    </row>
    <row r="23" spans="2:38">
      <c r="B23" s="54">
        <f>MAX(B$13:B22)+1</f>
        <v>4</v>
      </c>
      <c r="D23" s="61" t="s">
        <v>53</v>
      </c>
      <c r="E23" s="61"/>
      <c r="F23" s="54">
        <v>33</v>
      </c>
      <c r="G23" s="18"/>
      <c r="H23" s="35">
        <v>0</v>
      </c>
      <c r="I23" s="35">
        <v>0</v>
      </c>
      <c r="K23" s="35">
        <v>0</v>
      </c>
      <c r="L23" s="35">
        <v>0</v>
      </c>
      <c r="N23" s="36">
        <v>0</v>
      </c>
      <c r="O23" s="36">
        <v>0</v>
      </c>
      <c r="P23" s="37"/>
      <c r="Q23" s="38">
        <f t="shared" si="0"/>
        <v>0</v>
      </c>
      <c r="R23" s="36"/>
      <c r="S23" s="38">
        <f t="shared" si="1"/>
        <v>0</v>
      </c>
      <c r="T23" s="36"/>
      <c r="U23" s="36">
        <f t="shared" si="2"/>
        <v>0</v>
      </c>
      <c r="V23" s="39">
        <f>$V$50</f>
        <v>0.1168474153657184</v>
      </c>
      <c r="W23" s="36">
        <f t="shared" si="3"/>
        <v>0</v>
      </c>
      <c r="X23" s="39">
        <v>0</v>
      </c>
      <c r="Y23" s="36">
        <f t="shared" si="4"/>
        <v>0</v>
      </c>
      <c r="Z23" s="39">
        <f>V23+X23</f>
        <v>0.1168474153657184</v>
      </c>
      <c r="AA23" s="37"/>
      <c r="AB23" s="40">
        <v>0</v>
      </c>
      <c r="AC23" s="37"/>
      <c r="AD23" s="41">
        <f>AD24</f>
        <v>7.9539334589317043</v>
      </c>
      <c r="AE23" s="37"/>
      <c r="AF23" s="42">
        <f>AF24</f>
        <v>0.83216073554930636</v>
      </c>
      <c r="AG23" s="37"/>
      <c r="AH23" s="36">
        <v>0</v>
      </c>
      <c r="AI23" s="43"/>
      <c r="AJ23" s="10"/>
      <c r="AK23" s="59"/>
      <c r="AL23" s="60"/>
    </row>
    <row r="24" spans="2:38">
      <c r="B24" s="54">
        <f>MAX(B$13:B23)+1</f>
        <v>5</v>
      </c>
      <c r="D24" s="2" t="s">
        <v>54</v>
      </c>
      <c r="F24" s="18">
        <v>36</v>
      </c>
      <c r="G24" s="18"/>
      <c r="H24" s="35">
        <v>1058.6666666666667</v>
      </c>
      <c r="I24" s="35">
        <v>1044.4944444444445</v>
      </c>
      <c r="K24" s="35">
        <v>901191.51506367233</v>
      </c>
      <c r="L24" s="35">
        <v>860704.39038612752</v>
      </c>
      <c r="N24" s="56">
        <v>49005.26783999426</v>
      </c>
      <c r="O24" s="56">
        <v>61297.41050347397</v>
      </c>
      <c r="P24" s="37"/>
      <c r="Q24" s="38">
        <f t="shared" si="0"/>
        <v>68459.85448941635</v>
      </c>
      <c r="R24" s="36"/>
      <c r="S24" s="38">
        <f t="shared" si="1"/>
        <v>68863.524848507441</v>
      </c>
      <c r="T24" s="36"/>
      <c r="U24" s="36">
        <f t="shared" si="2"/>
        <v>7162.4439859423728</v>
      </c>
      <c r="V24" s="39">
        <f>$V$50</f>
        <v>0.1168474153657184</v>
      </c>
      <c r="W24" s="36">
        <f t="shared" si="3"/>
        <v>403.67035909109376</v>
      </c>
      <c r="X24" s="39">
        <f t="shared" ref="X24:X29" si="5">W24/O24</f>
        <v>6.5854390222278014E-3</v>
      </c>
      <c r="Y24" s="36">
        <f t="shared" si="4"/>
        <v>7566.1143450334666</v>
      </c>
      <c r="Z24" s="39">
        <f t="shared" ref="Z24:Z29" si="6">Y24/O24</f>
        <v>0.1234328543879462</v>
      </c>
      <c r="AA24" s="37"/>
      <c r="AB24" s="40">
        <f t="shared" ref="AB24:AB29" si="7">ROUND((((O24/$O$44)*$W$53)/L24)*100,4)</f>
        <v>4.6899999999999997E-2</v>
      </c>
      <c r="AC24" s="37"/>
      <c r="AD24" s="41">
        <f t="shared" ref="AD24:AD29" si="8">Q24/L24*100</f>
        <v>7.9539334589317043</v>
      </c>
      <c r="AE24" s="37"/>
      <c r="AF24" s="42">
        <f t="shared" ref="AF24:AF29" si="9">(U24/L24)*100</f>
        <v>0.83216073554930636</v>
      </c>
      <c r="AG24" s="37"/>
      <c r="AH24" s="36">
        <v>5487</v>
      </c>
      <c r="AI24" s="43"/>
      <c r="AJ24" s="10"/>
      <c r="AK24" s="59"/>
      <c r="AL24" s="60"/>
    </row>
    <row r="25" spans="2:38">
      <c r="B25" s="54">
        <f>MAX(B$13:B24)+1</f>
        <v>6</v>
      </c>
      <c r="D25" s="2" t="s">
        <v>55</v>
      </c>
      <c r="F25" s="18" t="s">
        <v>56</v>
      </c>
      <c r="G25" s="18"/>
      <c r="H25" s="35">
        <v>5259</v>
      </c>
      <c r="I25" s="35">
        <v>5260</v>
      </c>
      <c r="K25" s="35">
        <v>168033.04399999999</v>
      </c>
      <c r="L25" s="35">
        <v>153555.06536433662</v>
      </c>
      <c r="N25" s="56">
        <v>10140.337</v>
      </c>
      <c r="O25" s="56">
        <v>12299.348</v>
      </c>
      <c r="P25" s="37"/>
      <c r="Q25" s="38">
        <f t="shared" si="0"/>
        <v>13736.495024483518</v>
      </c>
      <c r="R25" s="36"/>
      <c r="S25" s="38">
        <f t="shared" si="1"/>
        <v>13817.572098995888</v>
      </c>
      <c r="T25" s="36"/>
      <c r="U25" s="36">
        <f t="shared" si="2"/>
        <v>1437.1470244835177</v>
      </c>
      <c r="V25" s="39">
        <f>$V$50</f>
        <v>0.1168474153657184</v>
      </c>
      <c r="W25" s="36">
        <f t="shared" si="3"/>
        <v>81.077074512369748</v>
      </c>
      <c r="X25" s="39">
        <f t="shared" si="5"/>
        <v>6.5919815027893954E-3</v>
      </c>
      <c r="Y25" s="36">
        <f t="shared" si="4"/>
        <v>1518.2240989958875</v>
      </c>
      <c r="Z25" s="39">
        <f t="shared" si="6"/>
        <v>0.12343939686850779</v>
      </c>
      <c r="AA25" s="37"/>
      <c r="AB25" s="40">
        <f t="shared" si="7"/>
        <v>5.28E-2</v>
      </c>
      <c r="AC25" s="37"/>
      <c r="AD25" s="41">
        <f t="shared" si="8"/>
        <v>8.9456476032824117</v>
      </c>
      <c r="AE25" s="37"/>
      <c r="AF25" s="42">
        <f t="shared" si="9"/>
        <v>0.93591639004133897</v>
      </c>
      <c r="AG25" s="37"/>
      <c r="AH25" s="36">
        <v>162</v>
      </c>
      <c r="AI25" s="43"/>
      <c r="AJ25" s="10"/>
    </row>
    <row r="26" spans="2:38">
      <c r="B26" s="54">
        <f>MAX(B$13:B25)+1</f>
        <v>7</v>
      </c>
      <c r="D26" s="2" t="s">
        <v>57</v>
      </c>
      <c r="F26" s="18">
        <v>47</v>
      </c>
      <c r="G26" s="18"/>
      <c r="H26" s="35">
        <v>1.0833333333333333</v>
      </c>
      <c r="I26" s="35">
        <v>1</v>
      </c>
      <c r="K26" s="35">
        <v>1616.6904507017675</v>
      </c>
      <c r="L26" s="35">
        <v>1734.4743654971489</v>
      </c>
      <c r="N26" s="56">
        <v>165.62561725051643</v>
      </c>
      <c r="O26" s="56">
        <v>290.56051169386154</v>
      </c>
      <c r="P26" s="37"/>
      <c r="Q26" s="38">
        <f t="shared" si="0"/>
        <v>331.45980931988947</v>
      </c>
      <c r="R26" s="36"/>
      <c r="S26" s="38">
        <f t="shared" si="1"/>
        <v>333.37466901939831</v>
      </c>
      <c r="T26" s="36"/>
      <c r="U26" s="36">
        <f t="shared" si="2"/>
        <v>40.899297626027952</v>
      </c>
      <c r="V26" s="39">
        <f>V27</f>
        <v>0.14076</v>
      </c>
      <c r="W26" s="36">
        <f t="shared" si="3"/>
        <v>1.9148596995088523</v>
      </c>
      <c r="X26" s="39">
        <f t="shared" si="5"/>
        <v>6.5902268974745411E-3</v>
      </c>
      <c r="Y26" s="36">
        <f t="shared" si="4"/>
        <v>42.814157325536804</v>
      </c>
      <c r="Z26" s="39">
        <f t="shared" si="6"/>
        <v>0.14735022689747454</v>
      </c>
      <c r="AA26" s="37"/>
      <c r="AB26" s="40">
        <f t="shared" si="7"/>
        <v>0.1104</v>
      </c>
      <c r="AC26" s="37"/>
      <c r="AD26" s="41">
        <f t="shared" si="8"/>
        <v>19.110101360586199</v>
      </c>
      <c r="AE26" s="37"/>
      <c r="AF26" s="42">
        <f t="shared" si="9"/>
        <v>2.3580226055577977</v>
      </c>
      <c r="AG26" s="37"/>
      <c r="AH26" s="36"/>
      <c r="AI26" s="43"/>
      <c r="AJ26" s="10"/>
    </row>
    <row r="27" spans="2:38">
      <c r="B27" s="54">
        <f>MAX(B$13:B25)+1</f>
        <v>7</v>
      </c>
      <c r="D27" s="2" t="s">
        <v>58</v>
      </c>
      <c r="F27" s="18">
        <v>48</v>
      </c>
      <c r="G27" s="18"/>
      <c r="H27" s="35">
        <v>63.666666666666671</v>
      </c>
      <c r="I27" s="35">
        <f>'[32]Exhibit No._(JRS-4)'!C917/12</f>
        <v>57.916666666666664</v>
      </c>
      <c r="K27" s="35">
        <v>856497.09877425549</v>
      </c>
      <c r="L27" s="35">
        <f>'[32]Exhibit No._(JRS-4)'!C927/1000</f>
        <v>358354.76980720815</v>
      </c>
      <c r="N27" s="56">
        <v>38996.209349631463</v>
      </c>
      <c r="O27" s="56">
        <f>'[32]Exhibit No._(JRS-4)'!I927/1000</f>
        <v>23069.501570523298</v>
      </c>
      <c r="P27" s="37"/>
      <c r="Q27" s="38">
        <f t="shared" si="0"/>
        <v>26316.764611590159</v>
      </c>
      <c r="R27" s="36"/>
      <c r="S27" s="38">
        <f t="shared" si="1"/>
        <v>26468.707033988416</v>
      </c>
      <c r="T27" s="36"/>
      <c r="U27" s="36">
        <f t="shared" si="2"/>
        <v>3247.2630410668594</v>
      </c>
      <c r="V27" s="39">
        <v>0.14076</v>
      </c>
      <c r="W27" s="36">
        <f t="shared" si="3"/>
        <v>151.94242239825627</v>
      </c>
      <c r="X27" s="39">
        <f t="shared" si="5"/>
        <v>6.5862897789000507E-3</v>
      </c>
      <c r="Y27" s="36">
        <f t="shared" si="4"/>
        <v>3399.2054634651158</v>
      </c>
      <c r="Z27" s="39">
        <f t="shared" si="6"/>
        <v>0.14734628977890005</v>
      </c>
      <c r="AA27" s="37"/>
      <c r="AB27" s="40">
        <f t="shared" si="7"/>
        <v>4.24E-2</v>
      </c>
      <c r="AC27" s="37"/>
      <c r="AD27" s="41">
        <f t="shared" si="8"/>
        <v>7.3437740554558149</v>
      </c>
      <c r="AE27" s="37"/>
      <c r="AF27" s="42">
        <f t="shared" si="9"/>
        <v>0.90615873281493076</v>
      </c>
      <c r="AG27" s="37"/>
      <c r="AH27" s="36">
        <v>2990</v>
      </c>
      <c r="AI27" s="43"/>
      <c r="AJ27" s="10"/>
    </row>
    <row r="28" spans="2:38">
      <c r="B28" s="54">
        <f>MAX(B$13:B26)+1</f>
        <v>8</v>
      </c>
      <c r="D28" s="2" t="s">
        <v>59</v>
      </c>
      <c r="F28" s="34" t="s">
        <v>60</v>
      </c>
      <c r="G28" s="18"/>
      <c r="H28" s="35">
        <v>63.666666666666671</v>
      </c>
      <c r="I28" s="35">
        <f>'[32]Exhibit No._(JRS-4)'!C1085/12</f>
        <v>1</v>
      </c>
      <c r="K28" s="35">
        <v>856497.09877425549</v>
      </c>
      <c r="L28" s="35">
        <f>'[32]Exhibit No._(JRS-4)'!C1096/1000</f>
        <v>473928.1405675243</v>
      </c>
      <c r="N28" s="56">
        <v>38996.209349631463</v>
      </c>
      <c r="O28" s="56">
        <f>'[32]Exhibit No._(JRS-4)'!I1096/1000</f>
        <v>25058.23438596668</v>
      </c>
      <c r="P28" s="37"/>
      <c r="Q28" s="38">
        <f t="shared" si="0"/>
        <v>29067.551887721347</v>
      </c>
      <c r="R28" s="36"/>
      <c r="S28" s="38">
        <f t="shared" si="1"/>
        <v>29232.478880638846</v>
      </c>
      <c r="T28" s="36"/>
      <c r="U28" s="36">
        <f t="shared" si="2"/>
        <v>4009.3175017546687</v>
      </c>
      <c r="V28" s="39">
        <f>$V$52</f>
        <v>0.16</v>
      </c>
      <c r="W28" s="36">
        <f t="shared" si="3"/>
        <v>164.92699291749847</v>
      </c>
      <c r="X28" s="39">
        <f t="shared" si="5"/>
        <v>6.5817483537412456E-3</v>
      </c>
      <c r="Y28" s="36">
        <f t="shared" si="4"/>
        <v>4174.2444946721671</v>
      </c>
      <c r="Z28" s="39">
        <f t="shared" si="6"/>
        <v>0.16658174835374123</v>
      </c>
      <c r="AA28" s="37"/>
      <c r="AB28" s="40">
        <f t="shared" si="7"/>
        <v>3.4799999999999998E-2</v>
      </c>
      <c r="AC28" s="37"/>
      <c r="AD28" s="41">
        <f t="shared" si="8"/>
        <v>6.1333247384114475</v>
      </c>
      <c r="AE28" s="37"/>
      <c r="AF28" s="42">
        <f t="shared" si="9"/>
        <v>0.84597582598778587</v>
      </c>
      <c r="AG28" s="37"/>
      <c r="AH28" s="36">
        <v>4527</v>
      </c>
      <c r="AI28" s="43"/>
      <c r="AJ28" s="10"/>
    </row>
    <row r="29" spans="2:38">
      <c r="B29" s="54">
        <f>MAX(B$13:B28)+1</f>
        <v>9</v>
      </c>
      <c r="D29" s="2" t="s">
        <v>61</v>
      </c>
      <c r="F29" s="18" t="s">
        <v>62</v>
      </c>
      <c r="G29" s="18"/>
      <c r="H29" s="35">
        <v>28</v>
      </c>
      <c r="I29" s="35">
        <v>29.083333333333332</v>
      </c>
      <c r="K29" s="35">
        <v>233.86177246899351</v>
      </c>
      <c r="L29" s="35">
        <v>282.5157422079173</v>
      </c>
      <c r="N29" s="56">
        <v>18.659249899021408</v>
      </c>
      <c r="O29" s="56">
        <v>24.725619439992212</v>
      </c>
      <c r="P29" s="37"/>
      <c r="Q29" s="38">
        <f t="shared" si="0"/>
        <v>25.961900411991824</v>
      </c>
      <c r="R29" s="36"/>
      <c r="S29" s="38">
        <f t="shared" si="1"/>
        <v>26.124911995245792</v>
      </c>
      <c r="T29" s="36"/>
      <c r="U29" s="36">
        <f t="shared" si="2"/>
        <v>1.2362809719996106</v>
      </c>
      <c r="V29" s="39">
        <f>$V$51</f>
        <v>0.05</v>
      </c>
      <c r="W29" s="36">
        <f t="shared" si="3"/>
        <v>0.16301158325396831</v>
      </c>
      <c r="X29" s="39">
        <f t="shared" si="5"/>
        <v>6.5928210069555147E-3</v>
      </c>
      <c r="Y29" s="36">
        <f t="shared" si="4"/>
        <v>1.3992925552535789</v>
      </c>
      <c r="Z29" s="39">
        <f t="shared" si="6"/>
        <v>5.6592821006955514E-2</v>
      </c>
      <c r="AA29" s="37"/>
      <c r="AB29" s="40">
        <f t="shared" si="7"/>
        <v>5.7700000000000001E-2</v>
      </c>
      <c r="AC29" s="37"/>
      <c r="AD29" s="41">
        <f t="shared" si="8"/>
        <v>9.189541159403845</v>
      </c>
      <c r="AE29" s="37"/>
      <c r="AF29" s="42">
        <f t="shared" si="9"/>
        <v>0.43759719806684982</v>
      </c>
      <c r="AG29" s="37"/>
      <c r="AH29" s="36"/>
      <c r="AI29" s="43"/>
      <c r="AJ29" s="10"/>
    </row>
    <row r="30" spans="2:38">
      <c r="B30" s="21"/>
      <c r="F30" s="18"/>
      <c r="G30" s="18"/>
      <c r="H30" s="45"/>
      <c r="I30" s="45"/>
      <c r="K30" s="45"/>
      <c r="L30" s="45"/>
      <c r="N30" s="45"/>
      <c r="O30" s="45"/>
      <c r="P30" s="10"/>
      <c r="Q30" s="46"/>
      <c r="R30" s="10"/>
      <c r="S30" s="46"/>
      <c r="T30" s="10"/>
      <c r="U30" s="45"/>
      <c r="V30" s="48"/>
      <c r="W30" s="45"/>
      <c r="X30" s="48"/>
      <c r="Y30" s="45"/>
      <c r="Z30" s="48"/>
      <c r="AA30" s="10"/>
      <c r="AB30" s="49"/>
      <c r="AC30" s="10"/>
      <c r="AD30" s="46"/>
      <c r="AE30" s="10"/>
      <c r="AF30" s="50"/>
      <c r="AG30" s="10"/>
      <c r="AH30" s="36"/>
      <c r="AI30" s="10"/>
      <c r="AJ30" s="10"/>
    </row>
    <row r="31" spans="2:38">
      <c r="B31" s="21"/>
      <c r="V31" s="51"/>
      <c r="X31" s="51"/>
      <c r="Z31" s="51"/>
      <c r="AB31" s="52"/>
      <c r="AF31" s="53"/>
      <c r="AH31" s="36"/>
      <c r="AI31" s="10"/>
      <c r="AJ31" s="10"/>
    </row>
    <row r="32" spans="2:38">
      <c r="B32" s="54">
        <f>MAX(B$13:B31)+1</f>
        <v>10</v>
      </c>
      <c r="D32" s="33" t="s">
        <v>63</v>
      </c>
      <c r="H32" s="55">
        <f>SUM(H22:H29)</f>
        <v>23780.5</v>
      </c>
      <c r="I32" s="55">
        <v>25040.286111110505</v>
      </c>
      <c r="K32" s="55">
        <f>SUM(K22:K29)</f>
        <v>3297111.0499705928</v>
      </c>
      <c r="L32" s="55">
        <v>2385955.1477159401</v>
      </c>
      <c r="M32" s="55"/>
      <c r="N32" s="36">
        <f>SUM(N22:N29)</f>
        <v>170969.95465759834</v>
      </c>
      <c r="O32" s="36">
        <v>167301.11792156796</v>
      </c>
      <c r="P32" s="37"/>
      <c r="Q32" s="38">
        <f>SUM(Q22:Q29)</f>
        <v>188488.09533647477</v>
      </c>
      <c r="R32" s="56"/>
      <c r="S32" s="38">
        <f>SUM(S22:S29)</f>
        <v>189590.04472094981</v>
      </c>
      <c r="T32" s="56"/>
      <c r="U32" s="36">
        <f>SUM(U22:U29)</f>
        <v>21186.977414906789</v>
      </c>
      <c r="V32" s="39">
        <f>U32/O32</f>
        <v>0.12663978387065772</v>
      </c>
      <c r="W32" s="36">
        <f>SUM(W22:W29)</f>
        <v>1101.9493844750675</v>
      </c>
      <c r="X32" s="39">
        <f>W32/O32</f>
        <v>6.5866229596365867E-3</v>
      </c>
      <c r="Y32" s="36">
        <f>U32+W32</f>
        <v>22288.926799381858</v>
      </c>
      <c r="Z32" s="39"/>
      <c r="AA32" s="37"/>
      <c r="AB32" s="40"/>
      <c r="AC32" s="37"/>
      <c r="AD32" s="41">
        <f>Q32/L32*100</f>
        <v>7.8999010319583434</v>
      </c>
      <c r="AE32" s="37"/>
      <c r="AF32" s="42">
        <f>(U32/L32)*100</f>
        <v>0.88798724633147219</v>
      </c>
      <c r="AG32" s="37"/>
      <c r="AH32" s="36"/>
      <c r="AI32" s="43"/>
      <c r="AJ32" s="10"/>
    </row>
    <row r="33" spans="2:37">
      <c r="B33" s="21"/>
      <c r="V33" s="51"/>
      <c r="X33" s="51"/>
      <c r="Z33" s="51"/>
      <c r="AB33" s="52"/>
      <c r="AF33" s="53"/>
      <c r="AH33" s="36"/>
      <c r="AI33" s="10"/>
      <c r="AJ33" s="10"/>
      <c r="AK33" s="3" t="s">
        <v>0</v>
      </c>
    </row>
    <row r="34" spans="2:37">
      <c r="B34" s="21"/>
      <c r="D34" s="33" t="s">
        <v>64</v>
      </c>
      <c r="V34" s="51"/>
      <c r="X34" s="51"/>
      <c r="Z34" s="51"/>
      <c r="AB34" s="52"/>
      <c r="AF34" s="53"/>
      <c r="AH34" s="36"/>
      <c r="AI34" s="10"/>
      <c r="AJ34" s="10"/>
    </row>
    <row r="35" spans="2:37">
      <c r="B35" s="54">
        <f>MAX(B$13:B34)+1</f>
        <v>11</v>
      </c>
      <c r="D35" s="2" t="s">
        <v>65</v>
      </c>
      <c r="F35" s="18" t="s">
        <v>66</v>
      </c>
      <c r="G35" s="18"/>
      <c r="H35" s="35">
        <v>2828</v>
      </c>
      <c r="I35" s="35">
        <v>2599.1666666666665</v>
      </c>
      <c r="K35" s="35">
        <v>3735.0893644456642</v>
      </c>
      <c r="L35" s="35">
        <v>3451.7298579341259</v>
      </c>
      <c r="N35" s="56">
        <v>473.92026673033644</v>
      </c>
      <c r="O35" s="56">
        <v>483.78807449751014</v>
      </c>
      <c r="P35" s="37"/>
      <c r="Q35" s="38">
        <f>O35+U35</f>
        <v>507.97747822238563</v>
      </c>
      <c r="R35" s="36"/>
      <c r="S35" s="38">
        <f>Q35+W35</f>
        <v>511.16687661111678</v>
      </c>
      <c r="T35" s="36"/>
      <c r="U35" s="36">
        <f>O35*V35</f>
        <v>24.189403724875508</v>
      </c>
      <c r="V35" s="39">
        <f>$V$51</f>
        <v>0.05</v>
      </c>
      <c r="W35" s="36">
        <f>(AB35/100)*L35</f>
        <v>3.1893983887311319</v>
      </c>
      <c r="X35" s="39">
        <f>W35/O35</f>
        <v>6.5925527247520993E-3</v>
      </c>
      <c r="Y35" s="36">
        <f>U35+W35</f>
        <v>27.378802113606639</v>
      </c>
      <c r="Z35" s="39">
        <f>Y35/O35</f>
        <v>5.6592552724752103E-2</v>
      </c>
      <c r="AA35" s="37"/>
      <c r="AB35" s="40">
        <f>ROUND((((O35/$O$44)*$W$53)/L35)*100,4)</f>
        <v>9.2399999999999996E-2</v>
      </c>
      <c r="AC35" s="37"/>
      <c r="AD35" s="41">
        <f>Q35/L35*100</f>
        <v>14.716605850679526</v>
      </c>
      <c r="AE35" s="37"/>
      <c r="AF35" s="42">
        <f>(U35/L35)*100</f>
        <v>0.70079075479426312</v>
      </c>
      <c r="AG35" s="37"/>
      <c r="AH35" s="36"/>
      <c r="AI35" s="43"/>
      <c r="AJ35" s="10"/>
    </row>
    <row r="36" spans="2:37">
      <c r="B36" s="54">
        <f>MAX(B$13:B35)+1</f>
        <v>12</v>
      </c>
      <c r="D36" s="2" t="s">
        <v>67</v>
      </c>
      <c r="F36" s="18" t="s">
        <v>68</v>
      </c>
      <c r="G36" s="18"/>
      <c r="H36" s="35">
        <v>178</v>
      </c>
      <c r="I36" s="35">
        <v>163</v>
      </c>
      <c r="K36" s="35">
        <v>2902.2385934150548</v>
      </c>
      <c r="L36" s="35">
        <v>3040.1869812590103</v>
      </c>
      <c r="N36" s="56">
        <v>522.31224201957195</v>
      </c>
      <c r="O36" s="56">
        <v>600.44497901647196</v>
      </c>
      <c r="P36" s="37"/>
      <c r="Q36" s="38">
        <f>O36+U36</f>
        <v>630.46722796729557</v>
      </c>
      <c r="R36" s="36"/>
      <c r="S36" s="38">
        <f>Q36+W36</f>
        <v>634.42251122991354</v>
      </c>
      <c r="T36" s="36"/>
      <c r="U36" s="36">
        <f>O36*V36</f>
        <v>30.022248950823599</v>
      </c>
      <c r="V36" s="39">
        <f t="shared" ref="V36:V39" si="10">$V$51</f>
        <v>0.05</v>
      </c>
      <c r="W36" s="36">
        <f>(AB36/100)*L36</f>
        <v>3.9552832626179719</v>
      </c>
      <c r="X36" s="39">
        <f>W36/O36</f>
        <v>6.587253455090457E-3</v>
      </c>
      <c r="Y36" s="36">
        <f>U36+W36</f>
        <v>33.97753221344157</v>
      </c>
      <c r="Z36" s="39">
        <f>Y36/O36</f>
        <v>5.6587253455090455E-2</v>
      </c>
      <c r="AA36" s="37"/>
      <c r="AB36" s="40">
        <f>ROUND((((O36/$O$44)*$W$53)/L36)*100,4)</f>
        <v>0.13009999999999999</v>
      </c>
      <c r="AC36" s="37"/>
      <c r="AD36" s="41">
        <f>Q36/L36*100</f>
        <v>20.737778033185471</v>
      </c>
      <c r="AE36" s="37"/>
      <c r="AF36" s="42">
        <f>(U36/L36)*100</f>
        <v>0.98751323967549864</v>
      </c>
      <c r="AG36" s="37"/>
      <c r="AH36" s="36"/>
      <c r="AI36" s="43"/>
      <c r="AJ36" s="10"/>
    </row>
    <row r="37" spans="2:37">
      <c r="B37" s="54">
        <f>MAX(B$13:B36)+1</f>
        <v>13</v>
      </c>
      <c r="D37" s="2" t="s">
        <v>67</v>
      </c>
      <c r="F37" s="18">
        <v>52</v>
      </c>
      <c r="G37" s="18"/>
      <c r="H37" s="35">
        <v>30</v>
      </c>
      <c r="I37" s="35">
        <v>18</v>
      </c>
      <c r="K37" s="35">
        <v>466.2387672357238</v>
      </c>
      <c r="L37" s="35">
        <v>286.69872495359812</v>
      </c>
      <c r="N37" s="56">
        <v>60.670270195709442</v>
      </c>
      <c r="O37" s="56">
        <v>46.625268810114008</v>
      </c>
      <c r="P37" s="37"/>
      <c r="Q37" s="38">
        <f>O37+U37</f>
        <v>48.956532250619709</v>
      </c>
      <c r="R37" s="36"/>
      <c r="S37" s="38">
        <f>Q37+W37</f>
        <v>49.263873283769968</v>
      </c>
      <c r="T37" s="36"/>
      <c r="U37" s="36">
        <f>O37*V37</f>
        <v>2.3312634405057007</v>
      </c>
      <c r="V37" s="39">
        <f t="shared" si="10"/>
        <v>0.05</v>
      </c>
      <c r="W37" s="36">
        <f>(AB37/100)*L37</f>
        <v>0.30734103315025718</v>
      </c>
      <c r="X37" s="39">
        <f>W37/O37</f>
        <v>6.5917267823577333E-3</v>
      </c>
      <c r="Y37" s="36">
        <f>U37+W37</f>
        <v>2.638604473655958</v>
      </c>
      <c r="Z37" s="39">
        <f>Y37/O37</f>
        <v>5.6591726782357743E-2</v>
      </c>
      <c r="AA37" s="37"/>
      <c r="AB37" s="40">
        <f>ROUND((((O37/$O$44)*$W$53)/L37)*100,4)</f>
        <v>0.1072</v>
      </c>
      <c r="AC37" s="37"/>
      <c r="AD37" s="41">
        <f>Q37/L37*100</f>
        <v>17.075950462822348</v>
      </c>
      <c r="AE37" s="37"/>
      <c r="AF37" s="42">
        <f>(U37/L37)*100</f>
        <v>0.81314049822963574</v>
      </c>
      <c r="AG37" s="37"/>
      <c r="AH37" s="36"/>
      <c r="AI37" s="43"/>
      <c r="AJ37" s="10"/>
    </row>
    <row r="38" spans="2:37">
      <c r="B38" s="54">
        <f>MAX(B$13:B37)+1</f>
        <v>14</v>
      </c>
      <c r="D38" s="2" t="s">
        <v>67</v>
      </c>
      <c r="F38" s="18">
        <v>53</v>
      </c>
      <c r="G38" s="18"/>
      <c r="H38" s="35">
        <v>272.33333333333337</v>
      </c>
      <c r="I38" s="35">
        <v>220</v>
      </c>
      <c r="K38" s="35">
        <v>4499.9316487570059</v>
      </c>
      <c r="L38" s="35">
        <v>4281.2354932644366</v>
      </c>
      <c r="N38" s="35">
        <v>278.83306975907675</v>
      </c>
      <c r="O38" s="35">
        <v>296.22757767019584</v>
      </c>
      <c r="P38" s="37"/>
      <c r="Q38" s="38">
        <f>O38+U38</f>
        <v>311.03895655370565</v>
      </c>
      <c r="R38" s="36"/>
      <c r="S38" s="38">
        <f>Q38+W38</f>
        <v>312.99119993863422</v>
      </c>
      <c r="T38" s="36"/>
      <c r="U38" s="36">
        <f>O38*V38</f>
        <v>14.811378883509793</v>
      </c>
      <c r="V38" s="39">
        <f t="shared" si="10"/>
        <v>0.05</v>
      </c>
      <c r="W38" s="36">
        <f>(AB38/100)*L38</f>
        <v>1.9522433849285832</v>
      </c>
      <c r="X38" s="39">
        <f>W38/O38</f>
        <v>6.590349893425885E-3</v>
      </c>
      <c r="Y38" s="36">
        <f>U38+W38</f>
        <v>16.763622268438375</v>
      </c>
      <c r="Z38" s="39">
        <f>Y38/O38</f>
        <v>5.6590349893425887E-2</v>
      </c>
      <c r="AA38" s="37"/>
      <c r="AB38" s="40">
        <f>ROUND((((O38/$O$44)*$W$53)/L38)*100,4)</f>
        <v>4.5600000000000002E-2</v>
      </c>
      <c r="AC38" s="37"/>
      <c r="AD38" s="41">
        <f>Q38/L38*100</f>
        <v>7.2651681282904352</v>
      </c>
      <c r="AE38" s="37"/>
      <c r="AF38" s="42">
        <f>(U38/L38)*100</f>
        <v>0.34596038706144927</v>
      </c>
      <c r="AG38" s="37"/>
      <c r="AH38" s="36"/>
      <c r="AI38" s="43"/>
      <c r="AJ38" s="10"/>
    </row>
    <row r="39" spans="2:37">
      <c r="B39" s="54">
        <f>MAX(B$13:B38)+1</f>
        <v>15</v>
      </c>
      <c r="D39" s="2" t="s">
        <v>67</v>
      </c>
      <c r="F39" s="18">
        <v>57</v>
      </c>
      <c r="G39" s="18"/>
      <c r="H39" s="35">
        <v>50.666666666666664</v>
      </c>
      <c r="I39" s="35">
        <v>41.083333333333336</v>
      </c>
      <c r="K39" s="35">
        <v>2174.0459905922153</v>
      </c>
      <c r="L39" s="35">
        <v>1789.527800522955</v>
      </c>
      <c r="N39" s="35">
        <v>235.8029580256418</v>
      </c>
      <c r="O39" s="35">
        <v>218.66521450321807</v>
      </c>
      <c r="P39" s="37"/>
      <c r="Q39" s="38">
        <f>O39+U39</f>
        <v>229.59847522837896</v>
      </c>
      <c r="R39" s="36"/>
      <c r="S39" s="38">
        <f>Q39+W39</f>
        <v>231.03904510779995</v>
      </c>
      <c r="T39" s="36"/>
      <c r="U39" s="36">
        <f>O39*V39</f>
        <v>10.933260725160904</v>
      </c>
      <c r="V39" s="39">
        <f t="shared" si="10"/>
        <v>0.05</v>
      </c>
      <c r="W39" s="36">
        <f>(AB39/100)*L39</f>
        <v>1.4405698794209789</v>
      </c>
      <c r="X39" s="39">
        <f>W39/O39</f>
        <v>6.5880157605030416E-3</v>
      </c>
      <c r="Y39" s="36">
        <f>U39+W39</f>
        <v>12.373830604581883</v>
      </c>
      <c r="Z39" s="39">
        <f>Y39/O39</f>
        <v>5.6588015760503048E-2</v>
      </c>
      <c r="AA39" s="37"/>
      <c r="AB39" s="40">
        <f>ROUND((((O39/$O$44)*$W$53)/L39)*100,4)</f>
        <v>8.0500000000000002E-2</v>
      </c>
      <c r="AC39" s="37"/>
      <c r="AD39" s="41">
        <f>Q39/L39*100</f>
        <v>12.830115025946132</v>
      </c>
      <c r="AE39" s="37"/>
      <c r="AF39" s="42">
        <f>(U39/L39)*100</f>
        <v>0.61095785837838723</v>
      </c>
      <c r="AG39" s="37"/>
      <c r="AH39" s="36"/>
      <c r="AI39" s="43"/>
      <c r="AJ39" s="10"/>
    </row>
    <row r="40" spans="2:37">
      <c r="B40" s="21"/>
      <c r="H40" s="45"/>
      <c r="I40" s="45"/>
      <c r="K40" s="45"/>
      <c r="L40" s="45"/>
      <c r="N40" s="45"/>
      <c r="O40" s="45"/>
      <c r="P40" s="10"/>
      <c r="Q40" s="46"/>
      <c r="R40" s="10"/>
      <c r="S40" s="46"/>
      <c r="T40" s="10"/>
      <c r="U40" s="45"/>
      <c r="V40" s="48"/>
      <c r="W40" s="45"/>
      <c r="X40" s="48"/>
      <c r="Y40" s="45"/>
      <c r="Z40" s="48"/>
      <c r="AA40" s="10"/>
      <c r="AB40" s="49"/>
      <c r="AC40" s="10"/>
      <c r="AD40" s="46"/>
      <c r="AE40" s="10"/>
      <c r="AF40" s="50"/>
      <c r="AG40" s="10"/>
      <c r="AH40" s="36"/>
      <c r="AI40" s="10"/>
      <c r="AJ40" s="10"/>
    </row>
    <row r="41" spans="2:37">
      <c r="B41" s="21"/>
      <c r="V41" s="51"/>
      <c r="X41" s="51"/>
      <c r="Z41" s="51"/>
      <c r="AB41" s="52"/>
      <c r="AF41" s="53"/>
      <c r="AH41" s="36"/>
      <c r="AI41" s="10"/>
      <c r="AJ41" s="10"/>
    </row>
    <row r="42" spans="2:37">
      <c r="B42" s="54">
        <f>MAX(B$13:B41)+1</f>
        <v>16</v>
      </c>
      <c r="D42" s="33" t="s">
        <v>69</v>
      </c>
      <c r="H42" s="62">
        <f>SUM(H35:H39)</f>
        <v>3359</v>
      </c>
      <c r="I42" s="62">
        <v>3041.25</v>
      </c>
      <c r="K42" s="62">
        <f>SUM(K35:K39)</f>
        <v>13777.544364445665</v>
      </c>
      <c r="L42" s="62">
        <v>12849.378857934127</v>
      </c>
      <c r="M42" s="55"/>
      <c r="N42" s="63">
        <f>SUM(N35:N39)</f>
        <v>1571.5388067303365</v>
      </c>
      <c r="O42" s="63">
        <v>1645.7511144975101</v>
      </c>
      <c r="P42" s="43"/>
      <c r="Q42" s="63">
        <f>SUM(Q35:Q39)</f>
        <v>1728.0386702223855</v>
      </c>
      <c r="R42" s="64"/>
      <c r="S42" s="63">
        <f>SUM(S35:S39)</f>
        <v>1738.8835061712343</v>
      </c>
      <c r="T42" s="64"/>
      <c r="U42" s="63">
        <f>SUM(U35:U39)</f>
        <v>82.287555724875503</v>
      </c>
      <c r="V42" s="65">
        <f>U42/O42</f>
        <v>4.9999999999999996E-2</v>
      </c>
      <c r="W42" s="63">
        <f>SUM(W35:W39)</f>
        <v>10.844835948848923</v>
      </c>
      <c r="X42" s="65">
        <f>W42/O42</f>
        <v>6.5895966001883145E-3</v>
      </c>
      <c r="Y42" s="63">
        <f>U42+W42</f>
        <v>93.132391673724428</v>
      </c>
      <c r="Z42" s="65">
        <f>Y42/O42</f>
        <v>5.6589596600188315E-2</v>
      </c>
      <c r="AA42" s="43"/>
      <c r="AB42" s="40"/>
      <c r="AC42" s="43"/>
      <c r="AD42" s="66">
        <f>Q42/L42*100</f>
        <v>13.448421821225784</v>
      </c>
      <c r="AE42" s="43"/>
      <c r="AF42" s="67">
        <f>(U42/L42)*100</f>
        <v>0.64040103910598967</v>
      </c>
      <c r="AG42" s="43"/>
      <c r="AH42" s="36">
        <v>-117</v>
      </c>
      <c r="AI42" s="43"/>
      <c r="AJ42" s="10"/>
    </row>
    <row r="43" spans="2:37">
      <c r="B43" s="21"/>
      <c r="D43" s="33"/>
      <c r="H43" s="68"/>
      <c r="I43" s="68"/>
      <c r="K43" s="68"/>
      <c r="L43" s="68"/>
      <c r="M43" s="55"/>
      <c r="N43" s="64"/>
      <c r="O43" s="64"/>
      <c r="P43" s="64"/>
      <c r="Q43" s="64"/>
      <c r="R43" s="64"/>
      <c r="S43" s="64"/>
      <c r="T43" s="64"/>
      <c r="U43" s="64"/>
      <c r="V43" s="69"/>
      <c r="W43" s="64"/>
      <c r="X43" s="69"/>
      <c r="Y43" s="64"/>
      <c r="Z43" s="70"/>
      <c r="AA43" s="64"/>
      <c r="AB43" s="71"/>
      <c r="AC43" s="64"/>
      <c r="AD43" s="64"/>
      <c r="AE43" s="64"/>
      <c r="AF43" s="72"/>
      <c r="AG43" s="64"/>
      <c r="AH43" s="36"/>
      <c r="AI43" s="64"/>
      <c r="AJ43" s="10"/>
    </row>
    <row r="44" spans="2:37" ht="16.5" thickBot="1">
      <c r="B44" s="54">
        <f>MAX(B$13:B43)+1</f>
        <v>17</v>
      </c>
      <c r="D44" s="73" t="s">
        <v>70</v>
      </c>
      <c r="H44" s="74">
        <f>H42+H32+H19</f>
        <v>128476.41666666667</v>
      </c>
      <c r="I44" s="74">
        <v>132378.51388888829</v>
      </c>
      <c r="K44" s="74">
        <f>K42+K32+K19</f>
        <v>4880827.1987742558</v>
      </c>
      <c r="L44" s="74">
        <v>4000612.315474519</v>
      </c>
      <c r="N44" s="75">
        <f>N42+N32+N19</f>
        <v>275214.43788963149</v>
      </c>
      <c r="O44" s="75">
        <v>303518.15613999998</v>
      </c>
      <c r="P44" s="43"/>
      <c r="Q44" s="75">
        <f>Q42+Q32+Q19</f>
        <v>346318.82704726123</v>
      </c>
      <c r="R44" s="76"/>
      <c r="S44" s="75">
        <f>S42+S32+S19</f>
        <v>348319.02278273611</v>
      </c>
      <c r="T44" s="76"/>
      <c r="U44" s="75">
        <f>U42+U32+U19</f>
        <v>42800.670907261192</v>
      </c>
      <c r="V44" s="77">
        <f>U44/O44</f>
        <v>0.14101519148501637</v>
      </c>
      <c r="W44" s="75">
        <f>W42+W32+W19</f>
        <v>2000.1957354748738</v>
      </c>
      <c r="X44" s="77">
        <f>W44/O44</f>
        <v>6.5900365266856357E-3</v>
      </c>
      <c r="Y44" s="75">
        <f>U44+W44</f>
        <v>44800.866642736066</v>
      </c>
      <c r="Z44" s="77">
        <f>Y44/O44</f>
        <v>0.14760522801170201</v>
      </c>
      <c r="AA44" s="43"/>
      <c r="AB44" s="78">
        <f>ROUND((((O44/$O$44)*$W$53)/L44)*100,4)</f>
        <v>0.05</v>
      </c>
      <c r="AC44" s="43"/>
      <c r="AD44" s="79">
        <f>Q44/L44*100</f>
        <v>8.6566455266781777</v>
      </c>
      <c r="AE44" s="43"/>
      <c r="AF44" s="79">
        <f>(U44/L44)*100</f>
        <v>1.0698530007945679</v>
      </c>
      <c r="AG44" s="43"/>
      <c r="AH44" s="36" t="s">
        <v>0</v>
      </c>
      <c r="AI44" s="43"/>
      <c r="AJ44" s="44" t="s">
        <v>0</v>
      </c>
    </row>
    <row r="45" spans="2:37" ht="16.5" thickTop="1">
      <c r="B45" s="130" t="s">
        <v>0</v>
      </c>
      <c r="C45" s="131"/>
      <c r="D45" s="131"/>
      <c r="H45" s="80"/>
      <c r="I45" s="80"/>
      <c r="K45" s="80"/>
      <c r="L45" s="80"/>
      <c r="N45" s="76"/>
      <c r="O45" s="76"/>
      <c r="P45" s="43"/>
      <c r="Q45" s="76"/>
      <c r="R45" s="76"/>
      <c r="S45" s="76"/>
      <c r="T45" s="76"/>
      <c r="U45" s="76"/>
      <c r="V45" s="51"/>
      <c r="W45" s="76"/>
      <c r="X45" s="51"/>
      <c r="Y45" s="43"/>
      <c r="AA45" s="43"/>
      <c r="AB45" s="43"/>
      <c r="AC45" s="43"/>
      <c r="AD45" s="43"/>
      <c r="AE45" s="43"/>
      <c r="AF45" s="42"/>
      <c r="AG45" s="43"/>
      <c r="AH45" s="36"/>
      <c r="AI45" s="43"/>
      <c r="AJ45" s="10"/>
    </row>
    <row r="46" spans="2:37">
      <c r="B46" s="54">
        <v>18</v>
      </c>
      <c r="D46" s="2" t="s">
        <v>71</v>
      </c>
      <c r="H46" s="80"/>
      <c r="I46" s="80"/>
      <c r="K46" s="80"/>
      <c r="L46" s="80"/>
      <c r="N46" s="76">
        <v>311.00673999999998</v>
      </c>
      <c r="O46" s="76">
        <v>545.05217999999991</v>
      </c>
      <c r="P46" s="81"/>
      <c r="Q46" s="38">
        <f>O46</f>
        <v>545.05217999999991</v>
      </c>
      <c r="R46" s="76"/>
      <c r="S46" s="38">
        <f>Q46</f>
        <v>545.05217999999991</v>
      </c>
      <c r="T46" s="76"/>
      <c r="U46" s="82" t="s">
        <v>0</v>
      </c>
      <c r="V46" s="39"/>
      <c r="W46" s="59"/>
      <c r="X46" s="39"/>
      <c r="Y46" s="43"/>
      <c r="AA46" s="43"/>
      <c r="AB46" s="43"/>
      <c r="AC46" s="43"/>
      <c r="AD46" s="41"/>
      <c r="AE46" s="37"/>
      <c r="AF46" s="42"/>
      <c r="AG46" s="43"/>
      <c r="AH46" s="42"/>
      <c r="AI46" s="43"/>
      <c r="AJ46" s="10"/>
    </row>
    <row r="47" spans="2:37">
      <c r="B47" s="54"/>
      <c r="H47" s="80"/>
      <c r="I47" s="80"/>
      <c r="K47" s="80"/>
      <c r="L47" s="80"/>
      <c r="N47" s="76"/>
      <c r="O47" s="76"/>
      <c r="P47" s="81"/>
      <c r="Q47" s="38"/>
      <c r="R47" s="76"/>
      <c r="S47" s="38"/>
      <c r="T47" s="76"/>
      <c r="U47" s="59"/>
      <c r="V47" s="39"/>
      <c r="W47" s="59"/>
      <c r="X47" s="39"/>
      <c r="Y47" s="43"/>
      <c r="AA47" s="43"/>
      <c r="AB47" s="43"/>
      <c r="AC47" s="43"/>
      <c r="AD47" s="41"/>
      <c r="AE47" s="37"/>
      <c r="AF47" s="42"/>
      <c r="AG47" s="43"/>
      <c r="AH47" s="42"/>
      <c r="AI47" s="43"/>
      <c r="AJ47" s="10"/>
    </row>
    <row r="48" spans="2:37" ht="16.5" thickBot="1">
      <c r="B48" s="54">
        <v>19</v>
      </c>
      <c r="D48" s="83" t="s">
        <v>72</v>
      </c>
      <c r="H48" s="84">
        <f>SUM(H44:H46)</f>
        <v>128476.41666666667</v>
      </c>
      <c r="I48" s="84">
        <v>132378.51388888829</v>
      </c>
      <c r="K48" s="84">
        <f>SUM(K44:K46)</f>
        <v>4880827.1987742558</v>
      </c>
      <c r="L48" s="84">
        <v>4000612.315474519</v>
      </c>
      <c r="N48" s="75">
        <f>SUM(N44:N46)</f>
        <v>275525.44462963147</v>
      </c>
      <c r="O48" s="75">
        <v>304063.20831999998</v>
      </c>
      <c r="Q48" s="85">
        <f>SUM(Q44:Q46)</f>
        <v>346863.87922726123</v>
      </c>
      <c r="R48" s="76"/>
      <c r="S48" s="85">
        <f>SUM(S44:S46)</f>
        <v>348864.07496273611</v>
      </c>
      <c r="T48" s="76"/>
      <c r="U48" s="75">
        <f>SUM(U44:U46)</f>
        <v>42800.670907261192</v>
      </c>
      <c r="V48" s="86">
        <f>U48/O48</f>
        <v>0.14076241299873815</v>
      </c>
      <c r="W48" s="75">
        <f>SUM(W44:W46)</f>
        <v>2000.1957354748738</v>
      </c>
      <c r="X48" s="77">
        <f>W48/O48</f>
        <v>6.5782234770404794E-3</v>
      </c>
      <c r="AD48" s="79">
        <f>Q48/L48*100</f>
        <v>8.6702697455981603</v>
      </c>
      <c r="AE48" s="37"/>
      <c r="AF48" s="42">
        <f>(U48/L48)*100</f>
        <v>1.0698530007945679</v>
      </c>
      <c r="AH48" s="10"/>
      <c r="AI48" s="10"/>
      <c r="AJ48" s="10"/>
    </row>
    <row r="49" spans="14:35" ht="18.75" customHeight="1" thickTop="1">
      <c r="V49" s="82" t="s">
        <v>0</v>
      </c>
      <c r="X49" s="82" t="s">
        <v>0</v>
      </c>
    </row>
    <row r="50" spans="14:35" ht="18.75" customHeight="1">
      <c r="U50" s="1">
        <v>35529</v>
      </c>
      <c r="V50" s="87">
        <f>(U50/O48)</f>
        <v>0.1168474153657184</v>
      </c>
      <c r="X50" s="82"/>
      <c r="AD50" s="51">
        <f>V50/V48</f>
        <v>0.83010381021790147</v>
      </c>
    </row>
    <row r="51" spans="14:35" ht="18.75" customHeight="1">
      <c r="U51" s="88" t="s">
        <v>73</v>
      </c>
      <c r="V51" s="87">
        <v>0.05</v>
      </c>
      <c r="X51" s="82"/>
    </row>
    <row r="52" spans="14:35" ht="18.75" customHeight="1">
      <c r="U52" s="89" t="s">
        <v>0</v>
      </c>
      <c r="V52" s="87">
        <v>0.16</v>
      </c>
      <c r="X52" s="82"/>
    </row>
    <row r="53" spans="14:35">
      <c r="N53" s="90"/>
      <c r="O53" s="90"/>
      <c r="P53" s="10"/>
      <c r="S53" s="59"/>
      <c r="U53" s="59"/>
      <c r="V53" s="91"/>
      <c r="W53" s="59">
        <v>2000</v>
      </c>
      <c r="X53" s="91"/>
      <c r="Y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4:35">
      <c r="P54" s="10"/>
      <c r="U54" s="87"/>
      <c r="Y54" s="10"/>
      <c r="Z54" s="10"/>
      <c r="AA54" s="10"/>
      <c r="AB54" s="10"/>
      <c r="AC54" s="10"/>
      <c r="AD54" s="76"/>
      <c r="AE54" s="10"/>
      <c r="AF54" s="10"/>
      <c r="AG54" s="10"/>
      <c r="AH54" s="10"/>
      <c r="AI54" s="10"/>
    </row>
    <row r="55" spans="14:35">
      <c r="P55" s="92"/>
      <c r="U55" s="93"/>
      <c r="V55" s="94"/>
      <c r="W55" s="93"/>
    </row>
    <row r="56" spans="14:35">
      <c r="P56" s="10"/>
      <c r="U56" s="95"/>
      <c r="V56" s="96"/>
      <c r="W56" s="95"/>
    </row>
    <row r="57" spans="14:35" hidden="1">
      <c r="P57" s="32"/>
      <c r="U57" s="97"/>
      <c r="V57" s="98"/>
      <c r="W57" s="97"/>
    </row>
    <row r="58" spans="14:35" hidden="1">
      <c r="P58" s="32"/>
      <c r="U58" s="97"/>
      <c r="V58" s="98"/>
      <c r="W58" s="97"/>
    </row>
    <row r="59" spans="14:35">
      <c r="P59" s="3"/>
      <c r="U59" s="97"/>
      <c r="V59" s="98"/>
      <c r="W59" s="97"/>
    </row>
    <row r="60" spans="14:35">
      <c r="P60" s="99"/>
      <c r="V60" s="51"/>
    </row>
    <row r="61" spans="14:35">
      <c r="P61" s="3"/>
      <c r="V61" s="100"/>
      <c r="AD61" s="3"/>
    </row>
    <row r="63" spans="14:35">
      <c r="P63" s="3"/>
      <c r="V63" s="100"/>
      <c r="X63" s="60"/>
    </row>
  </sheetData>
  <mergeCells count="4">
    <mergeCell ref="Q9:S9"/>
    <mergeCell ref="U9:Z9"/>
    <mergeCell ref="W11:X11"/>
    <mergeCell ref="B45:D45"/>
  </mergeCells>
  <printOptions horizontalCentered="1"/>
  <pageMargins left="0.25" right="0.25" top="0.5" bottom="0.25" header="0.5" footer="0.25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workbookViewId="0">
      <selection activeCell="D15" sqref="D15"/>
    </sheetView>
  </sheetViews>
  <sheetFormatPr defaultRowHeight="15.75"/>
  <cols>
    <col min="1" max="1" width="10.375" style="102" customWidth="1"/>
    <col min="2" max="2" width="36.625" style="102" customWidth="1"/>
    <col min="3" max="6" width="10.375" customWidth="1"/>
  </cols>
  <sheetData>
    <row r="1" spans="1:6">
      <c r="A1" s="101"/>
      <c r="B1" s="101"/>
    </row>
    <row r="2" spans="1:6">
      <c r="A2" s="135" t="s">
        <v>91</v>
      </c>
      <c r="B2" s="135"/>
      <c r="C2" s="135"/>
      <c r="D2" s="135"/>
      <c r="E2" s="135"/>
      <c r="F2" s="135"/>
    </row>
    <row r="3" spans="1:6">
      <c r="A3" s="124" t="s">
        <v>74</v>
      </c>
      <c r="B3" s="124" t="s">
        <v>75</v>
      </c>
      <c r="C3" s="125" t="s">
        <v>87</v>
      </c>
      <c r="D3" s="126" t="s">
        <v>76</v>
      </c>
      <c r="E3" s="125" t="s">
        <v>77</v>
      </c>
      <c r="F3" s="127" t="s">
        <v>78</v>
      </c>
    </row>
    <row r="4" spans="1:6">
      <c r="A4" s="106" t="s">
        <v>79</v>
      </c>
      <c r="B4" s="106"/>
      <c r="C4" s="132" t="s">
        <v>94</v>
      </c>
      <c r="D4" s="133"/>
      <c r="E4" s="132" t="s">
        <v>90</v>
      </c>
      <c r="F4" s="134"/>
    </row>
    <row r="5" spans="1:6">
      <c r="A5" s="107" t="s">
        <v>26</v>
      </c>
      <c r="B5" s="108" t="s">
        <v>27</v>
      </c>
      <c r="C5" s="109" t="s">
        <v>88</v>
      </c>
      <c r="D5" s="110" t="s">
        <v>89</v>
      </c>
      <c r="E5" s="109" t="s">
        <v>88</v>
      </c>
      <c r="F5" s="111" t="s">
        <v>89</v>
      </c>
    </row>
    <row r="6" spans="1:6" ht="7.5" customHeight="1">
      <c r="A6" s="123"/>
      <c r="B6" s="112"/>
      <c r="C6" s="113"/>
      <c r="D6" s="106"/>
      <c r="E6" s="113"/>
      <c r="F6" s="114"/>
    </row>
    <row r="7" spans="1:6">
      <c r="A7" s="115" t="s">
        <v>80</v>
      </c>
      <c r="B7" s="112" t="s">
        <v>47</v>
      </c>
      <c r="C7" s="116">
        <f>'[33]Summary Table'!$N$51</f>
        <v>6.7097678769927921E-2</v>
      </c>
      <c r="D7" s="117">
        <f>'[33]Summary Table'!D13/'[33]Summary Table'!G13</f>
        <v>0.94574153134873573</v>
      </c>
      <c r="E7" s="116">
        <f>'[33]Summary Table'!P51</f>
        <v>1.3514045135005977E-2</v>
      </c>
      <c r="F7" s="118">
        <f>('[33]Summary Table'!D51+'[33]Summary Table'!T51)/'[33]Summary Table'!G51</f>
        <v>0.94978563377938452</v>
      </c>
    </row>
    <row r="8" spans="1:6">
      <c r="A8" s="115" t="s">
        <v>81</v>
      </c>
      <c r="B8" s="112" t="s">
        <v>82</v>
      </c>
      <c r="C8" s="116">
        <f>'[33]Summary Table'!$N$52</f>
        <v>-8.0155948785287409E-2</v>
      </c>
      <c r="D8" s="117">
        <f>'[33]Summary Table'!D14/'[33]Summary Table'!G14</f>
        <v>1.0971616781479747</v>
      </c>
      <c r="E8" s="116">
        <f>'[33]Summary Table'!P52</f>
        <v>6.7963173860581495E-3</v>
      </c>
      <c r="F8" s="118">
        <f>('[33]Summary Table'!D52+'[33]Summary Table'!T52)/'[33]Summary Table'!G52</f>
        <v>1.0945293564235368</v>
      </c>
    </row>
    <row r="9" spans="1:6">
      <c r="A9" s="115" t="s">
        <v>83</v>
      </c>
      <c r="B9" s="112" t="s">
        <v>92</v>
      </c>
      <c r="C9" s="116">
        <f>'[33]Summary Table'!$N$53</f>
        <v>-3.8132214419300703E-2</v>
      </c>
      <c r="D9" s="117">
        <f>'[33]Summary Table'!D15/'[33]Summary Table'!G15</f>
        <v>1.048718573413419</v>
      </c>
      <c r="E9" s="116">
        <f>'[33]Summary Table'!P53</f>
        <v>6.7963173860581495E-3</v>
      </c>
      <c r="F9" s="118">
        <f>('[33]Summary Table'!D53+'[33]Summary Table'!T53)/'[33]Summary Table'!G53</f>
        <v>1.0467096751537788</v>
      </c>
    </row>
    <row r="10" spans="1:6">
      <c r="A10" s="106" t="s">
        <v>84</v>
      </c>
      <c r="B10" s="112" t="s">
        <v>93</v>
      </c>
      <c r="C10" s="116">
        <f>'[33]Summary Table'!$N$54</f>
        <v>1.9570881663526257E-2</v>
      </c>
      <c r="D10" s="117">
        <f>'[33]Summary Table'!D16/'[33]Summary Table'!G16</f>
        <v>0.98927840411026524</v>
      </c>
      <c r="E10" s="116">
        <f>'[33]Summary Table'!P54</f>
        <v>1.3514045135005977E-2</v>
      </c>
      <c r="F10" s="118">
        <f>('[33]Summary Table'!D54+'[33]Summary Table'!T54)/'[33]Summary Table'!G54</f>
        <v>0.99405942574719475</v>
      </c>
    </row>
    <row r="11" spans="1:6">
      <c r="A11" s="106" t="s">
        <v>84</v>
      </c>
      <c r="B11" s="112" t="s">
        <v>95</v>
      </c>
      <c r="C11" s="116">
        <f>'[33]Summary Table'!$N$55</f>
        <v>4.8620112691573236E-2</v>
      </c>
      <c r="D11" s="117">
        <f>'[33]Summary Table'!D17/'[33]Summary Table'!G17</f>
        <v>0.96158395253954276</v>
      </c>
      <c r="E11" s="116">
        <f>'[33]Summary Table'!P55</f>
        <v>1.3514045135005977E-2</v>
      </c>
      <c r="F11" s="118">
        <f>('[33]Summary Table'!D55+'[33]Summary Table'!T55)/'[33]Summary Table'!G55</f>
        <v>0.96652165342656093</v>
      </c>
    </row>
    <row r="12" spans="1:6">
      <c r="A12" s="115" t="s">
        <v>56</v>
      </c>
      <c r="B12" s="112" t="s">
        <v>55</v>
      </c>
      <c r="C12" s="116">
        <f>'[33]Summary Table'!$N$56</f>
        <v>-6.0049825116812762E-2</v>
      </c>
      <c r="D12" s="117">
        <f>'[33]Summary Table'!D18/'[33]Summary Table'!G18</f>
        <v>1.0740606002445523</v>
      </c>
      <c r="E12" s="116">
        <f>'[33]Summary Table'!P56</f>
        <v>6.7963173860581495E-3</v>
      </c>
      <c r="F12" s="118">
        <f>('[33]Summary Table'!D56+'[33]Summary Table'!T56)/'[33]Summary Table'!G56</f>
        <v>1.0711166871277813</v>
      </c>
    </row>
    <row r="13" spans="1:6">
      <c r="A13" s="106" t="s">
        <v>96</v>
      </c>
      <c r="B13" s="112" t="s">
        <v>85</v>
      </c>
      <c r="C13" s="116">
        <f>'[33]Summary Table'!$N$57</f>
        <v>-0.3209626510859554</v>
      </c>
      <c r="D13" s="117">
        <f>'[33]Summary Table'!D19/'[33]Summary Table'!G19</f>
        <v>1.4877033984599177</v>
      </c>
      <c r="E13" s="116">
        <f>'[33]Summary Table'!P57</f>
        <v>-0.3209626510859554</v>
      </c>
      <c r="F13" s="118">
        <f>('[33]Summary Table'!D57+'[33]Summary Table'!T57)/'[33]Summary Table'!G57</f>
        <v>1</v>
      </c>
    </row>
    <row r="14" spans="1:6">
      <c r="A14" s="112"/>
      <c r="B14" s="106"/>
      <c r="C14" s="116"/>
      <c r="D14" s="117"/>
      <c r="E14" s="116"/>
      <c r="F14" s="118"/>
    </row>
    <row r="15" spans="1:6">
      <c r="A15" s="108"/>
      <c r="B15" s="108" t="s">
        <v>86</v>
      </c>
      <c r="C15" s="119">
        <f>'[33]Summary Table'!$N$59</f>
        <v>9.0093634233373177E-3</v>
      </c>
      <c r="D15" s="120">
        <v>1</v>
      </c>
      <c r="E15" s="121">
        <f>'[33]Summary Table'!$P$59</f>
        <v>9.0093634233373177E-3</v>
      </c>
      <c r="F15" s="122">
        <v>1</v>
      </c>
    </row>
    <row r="17" spans="1:7">
      <c r="D17" s="105"/>
      <c r="F17" s="105"/>
    </row>
    <row r="18" spans="1:7">
      <c r="D18" s="105"/>
      <c r="F18" s="105"/>
    </row>
    <row r="19" spans="1:7">
      <c r="D19" s="105"/>
      <c r="F19" s="105"/>
    </row>
    <row r="20" spans="1:7">
      <c r="D20" s="105" t="s">
        <v>0</v>
      </c>
      <c r="F20" s="105"/>
    </row>
    <row r="21" spans="1:7">
      <c r="D21" s="105"/>
      <c r="F21" s="105"/>
    </row>
    <row r="22" spans="1:7">
      <c r="A22" s="104"/>
      <c r="B22" s="104"/>
      <c r="D22" s="105"/>
      <c r="F22" s="105"/>
      <c r="G22" t="s">
        <v>0</v>
      </c>
    </row>
    <row r="23" spans="1:7">
      <c r="A23" s="104"/>
      <c r="B23" s="104"/>
      <c r="D23" s="105"/>
    </row>
    <row r="24" spans="1:7">
      <c r="A24" s="103"/>
      <c r="B24" s="103"/>
    </row>
    <row r="25" spans="1:7">
      <c r="A25" s="103"/>
      <c r="B25" s="103"/>
    </row>
    <row r="26" spans="1:7">
      <c r="A26" s="103"/>
      <c r="B26" s="103"/>
    </row>
    <row r="27" spans="1:7">
      <c r="A27" s="103"/>
      <c r="B27" s="103"/>
    </row>
    <row r="28" spans="1:7">
      <c r="A28" s="103"/>
      <c r="B28" s="103"/>
    </row>
    <row r="29" spans="1:7">
      <c r="A29" s="103"/>
      <c r="B29" s="103"/>
    </row>
    <row r="30" spans="1:7">
      <c r="A30" s="103"/>
      <c r="B30" s="103"/>
    </row>
    <row r="31" spans="1:7">
      <c r="A31" s="103"/>
      <c r="B31" s="103"/>
    </row>
    <row r="32" spans="1:7">
      <c r="A32" s="103"/>
      <c r="B32" s="103"/>
    </row>
    <row r="33" spans="1:2">
      <c r="A33" s="103"/>
      <c r="B33" s="103"/>
    </row>
    <row r="34" spans="1:2">
      <c r="A34" s="103"/>
      <c r="B34" s="103"/>
    </row>
    <row r="35" spans="1:2">
      <c r="A35" s="103"/>
      <c r="B35" s="103"/>
    </row>
  </sheetData>
  <mergeCells count="3">
    <mergeCell ref="C4:D4"/>
    <mergeCell ref="E4:F4"/>
    <mergeCell ref="A2:F2"/>
  </mergeCells>
  <pageMargins left="0.7" right="0.7" top="0.75" bottom="0.75" header="0.3" footer="0.3"/>
  <pageSetup orientation="portrait" r:id="rId1"/>
  <ignoredErrors>
    <ignoredError sqref="C7:F15" unlockedFormula="1"/>
    <ignoredError sqref="A7 A8:A9 A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6ED7DC-3068-4BC7-B9DE-898F5F3B4090}"/>
</file>

<file path=customXml/itemProps2.xml><?xml version="1.0" encoding="utf-8"?>
<ds:datastoreItem xmlns:ds="http://schemas.openxmlformats.org/officeDocument/2006/customXml" ds:itemID="{6D7097F5-32E9-4417-8F64-D804FFE1FD9F}"/>
</file>

<file path=customXml/itemProps3.xml><?xml version="1.0" encoding="utf-8"?>
<ds:datastoreItem xmlns:ds="http://schemas.openxmlformats.org/officeDocument/2006/customXml" ds:itemID="{635321DD-94F8-4C57-AF5F-C92BFA85C94D}"/>
</file>

<file path=customXml/itemProps4.xml><?xml version="1.0" encoding="utf-8"?>
<ds:datastoreItem xmlns:ds="http://schemas.openxmlformats.org/officeDocument/2006/customXml" ds:itemID="{AEA29F10-FC57-4713-99AB-590CDCBFB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Rate Spread in between</vt:lpstr>
      <vt:lpstr>Table 1</vt:lpstr>
      <vt:lpstr>'Rate Spread in between'!Print_Area</vt:lpstr>
      <vt:lpstr>'Rate Spread in between'!TABLEA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2012-12-26T18:45:39Z</cp:lastPrinted>
  <dcterms:created xsi:type="dcterms:W3CDTF">2012-12-21T16:22:52Z</dcterms:created>
  <dcterms:modified xsi:type="dcterms:W3CDTF">2019-12-06T23:17:30Z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