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2105"/>
  </bookViews>
  <sheets>
    <sheet name="Exhibit JAP-13" sheetId="4" r:id="rId1"/>
  </sheets>
  <externalReferences>
    <externalReference r:id="rId2"/>
  </externalReferences>
  <definedNames>
    <definedName name="CaseDescription">[1]Assumptions!$A$2</definedName>
    <definedName name="PreTaxWACC">[1]Assumptions!$O$24</definedName>
    <definedName name="StartDate">[1]Assumptions!$C$7</definedName>
    <definedName name="Title">[1]Assumptions!$A$1</definedName>
    <definedName name="TotalREC20">[1]LPProblem!$AX$32</definedName>
  </definedNames>
  <calcPr calcId="145621"/>
</workbook>
</file>

<file path=xl/calcChain.xml><?xml version="1.0" encoding="utf-8"?>
<calcChain xmlns="http://schemas.openxmlformats.org/spreadsheetml/2006/main">
  <c r="B9" i="4" l="1"/>
  <c r="F9" i="4"/>
  <c r="A10" i="4"/>
  <c r="B10" i="4"/>
  <c r="F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B11" i="4"/>
  <c r="F11" i="4"/>
  <c r="B12" i="4"/>
  <c r="F12" i="4"/>
  <c r="B13" i="4"/>
  <c r="F13" i="4"/>
  <c r="B14" i="4"/>
  <c r="F14" i="4"/>
  <c r="B15" i="4"/>
  <c r="F15" i="4"/>
  <c r="B16" i="4"/>
  <c r="F16" i="4"/>
  <c r="B17" i="4"/>
  <c r="F17" i="4"/>
  <c r="B18" i="4"/>
  <c r="F18" i="4"/>
  <c r="B19" i="4"/>
  <c r="F19" i="4"/>
  <c r="B20" i="4"/>
  <c r="F20" i="4"/>
  <c r="B21" i="4"/>
  <c r="F21" i="4"/>
  <c r="B22" i="4"/>
  <c r="F22" i="4"/>
  <c r="B23" i="4"/>
  <c r="F23" i="4"/>
  <c r="B24" i="4"/>
  <c r="F24" i="4"/>
  <c r="B25" i="4"/>
  <c r="F25" i="4"/>
  <c r="B26" i="4"/>
  <c r="F26" i="4"/>
  <c r="B27" i="4"/>
  <c r="F27" i="4"/>
  <c r="B28" i="4"/>
  <c r="F28" i="4"/>
  <c r="D30" i="4"/>
  <c r="E30" i="4"/>
  <c r="F30" i="4"/>
  <c r="D31" i="4"/>
  <c r="E31" i="4"/>
  <c r="F31" i="4"/>
  <c r="H34" i="4"/>
  <c r="H35" i="4"/>
  <c r="P9" i="4" s="1"/>
  <c r="H36" i="4"/>
  <c r="H38" i="4" s="1"/>
  <c r="H9" i="4" s="1"/>
  <c r="H10" i="4" l="1"/>
  <c r="J9" i="4"/>
  <c r="J10" i="4" l="1"/>
  <c r="L10" i="4" s="1"/>
  <c r="H11" i="4"/>
  <c r="L9" i="4"/>
  <c r="J11" i="4" l="1"/>
  <c r="H12" i="4"/>
  <c r="J12" i="4" l="1"/>
  <c r="H13" i="4"/>
  <c r="L11" i="4"/>
  <c r="L12" i="4" l="1"/>
  <c r="J13" i="4"/>
  <c r="H14" i="4"/>
  <c r="J14" i="4" l="1"/>
  <c r="H15" i="4"/>
  <c r="L13" i="4"/>
  <c r="J15" i="4" l="1"/>
  <c r="H16" i="4"/>
  <c r="L14" i="4"/>
  <c r="L15" i="4"/>
  <c r="J16" i="4" l="1"/>
  <c r="H17" i="4"/>
  <c r="L16" i="4" l="1"/>
  <c r="J17" i="4"/>
  <c r="L17" i="4" s="1"/>
  <c r="H18" i="4"/>
  <c r="J18" i="4" l="1"/>
  <c r="L18" i="4" s="1"/>
  <c r="H19" i="4"/>
  <c r="J19" i="4" l="1"/>
  <c r="L19" i="4" s="1"/>
  <c r="H20" i="4"/>
  <c r="J20" i="4" l="1"/>
  <c r="L20" i="4" s="1"/>
  <c r="H21" i="4"/>
  <c r="J21" i="4" l="1"/>
  <c r="L21" i="4" s="1"/>
  <c r="H22" i="4"/>
  <c r="J22" i="4" l="1"/>
  <c r="L22" i="4" s="1"/>
  <c r="H23" i="4"/>
  <c r="J23" i="4" l="1"/>
  <c r="L23" i="4" s="1"/>
  <c r="H24" i="4"/>
  <c r="J24" i="4" l="1"/>
  <c r="L24" i="4" s="1"/>
  <c r="H25" i="4"/>
  <c r="J25" i="4" l="1"/>
  <c r="L25" i="4" s="1"/>
  <c r="H26" i="4"/>
  <c r="J26" i="4" l="1"/>
  <c r="L26" i="4" s="1"/>
  <c r="H27" i="4"/>
  <c r="J27" i="4" l="1"/>
  <c r="L27" i="4" s="1"/>
  <c r="H28" i="4"/>
  <c r="J28" i="4" l="1"/>
  <c r="H30" i="4"/>
  <c r="H31" i="4" s="1"/>
  <c r="J30" i="4" l="1"/>
  <c r="J31" i="4" s="1"/>
  <c r="L28" i="4"/>
</calcChain>
</file>

<file path=xl/sharedStrings.xml><?xml version="1.0" encoding="utf-8"?>
<sst xmlns="http://schemas.openxmlformats.org/spreadsheetml/2006/main" count="37" uniqueCount="36">
  <si>
    <t>Note: All revenue figures in $000's.</t>
  </si>
  <si>
    <t>Adjusted Effective PCA Rate ($/MWh)</t>
  </si>
  <si>
    <t>2013 PCORC % Rate Change (RY Beginning 11/1/13)</t>
  </si>
  <si>
    <t>Average Effective PCA Rate ($/MWh)</t>
  </si>
  <si>
    <t>JeffCo MWh (12M Ending 06/30/12)</t>
  </si>
  <si>
    <t>JeffCo PCA Revenue (12M Ending 06/30/12)</t>
  </si>
  <si>
    <t>Levelized</t>
  </si>
  <si>
    <t>NPV</t>
  </si>
  <si>
    <t>(i)</t>
  </si>
  <si>
    <t>(h)</t>
  </si>
  <si>
    <t>(g)</t>
  </si>
  <si>
    <t>(f)=NPV(e)</t>
  </si>
  <si>
    <t>(e)=(c)-(d)</t>
  </si>
  <si>
    <t>(d)</t>
  </si>
  <si>
    <t>(c)=(a)-(b)</t>
  </si>
  <si>
    <t>(b)</t>
  </si>
  <si>
    <t>(a)</t>
  </si>
  <si>
    <t>PCA Rates</t>
  </si>
  <si>
    <t>JeffCo Load</t>
  </si>
  <si>
    <t>Loads</t>
  </si>
  <si>
    <t>Benefit</t>
  </si>
  <si>
    <t>PCA Revenue</t>
  </si>
  <si>
    <t>Avoided</t>
  </si>
  <si>
    <t>Without JeffCo</t>
  </si>
  <si>
    <t>With JeffCo</t>
  </si>
  <si>
    <t>Year</t>
  </si>
  <si>
    <t>Row</t>
  </si>
  <si>
    <t>Growth Rates</t>
  </si>
  <si>
    <t>JeffCo</t>
  </si>
  <si>
    <t>NPV of Net</t>
  </si>
  <si>
    <t>Net</t>
  </si>
  <si>
    <t>Lost JeffCo</t>
  </si>
  <si>
    <t>Incremental Power Costs (Excl. Existing Plant)</t>
  </si>
  <si>
    <t>Cumulative</t>
  </si>
  <si>
    <t>Page 1 of 1</t>
  </si>
  <si>
    <t>Exhibit No.___(JAP-13)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</si>
</sst>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0" fillId="0" borderId="2" xfId="0" applyBorder="1"/>
    <xf numFmtId="0" fontId="0" fillId="0" borderId="3" xfId="0" applyBorder="1"/>
    <xf numFmtId="164" fontId="3" fillId="0" borderId="4" xfId="3" applyNumberFormat="1" applyFont="1" applyBorder="1"/>
    <xf numFmtId="0" fontId="0" fillId="0" borderId="0" xfId="0" applyBorder="1"/>
    <xf numFmtId="0" fontId="0" fillId="0" borderId="5" xfId="0" applyBorder="1"/>
    <xf numFmtId="44" fontId="0" fillId="0" borderId="4" xfId="2" applyFont="1" applyBorder="1"/>
    <xf numFmtId="165" fontId="4" fillId="0" borderId="4" xfId="1" applyNumberFormat="1" applyFont="1" applyBorder="1"/>
    <xf numFmtId="166" fontId="0" fillId="0" borderId="6" xfId="2" applyNumberFormat="1" applyFont="1" applyBorder="1"/>
    <xf numFmtId="0" fontId="0" fillId="0" borderId="7" xfId="0" applyBorder="1"/>
    <xf numFmtId="0" fontId="0" fillId="0" borderId="8" xfId="0" applyBorder="1"/>
    <xf numFmtId="8" fontId="0" fillId="0" borderId="0" xfId="0" applyNumberFormat="1"/>
    <xf numFmtId="6" fontId="0" fillId="0" borderId="0" xfId="0" applyNumberFormat="1" applyBorder="1" applyAlignment="1">
      <alignment horizontal="center"/>
    </xf>
    <xf numFmtId="6" fontId="0" fillId="0" borderId="0" xfId="0" applyNumberFormat="1"/>
    <xf numFmtId="166" fontId="0" fillId="0" borderId="0" xfId="0" applyNumberFormat="1"/>
    <xf numFmtId="166" fontId="0" fillId="0" borderId="0" xfId="2" applyNumberFormat="1" applyFont="1"/>
    <xf numFmtId="10" fontId="0" fillId="0" borderId="0" xfId="0" applyNumberFormat="1" applyAlignment="1">
      <alignment horizontal="center"/>
    </xf>
    <xf numFmtId="10" fontId="0" fillId="0" borderId="0" xfId="3" applyNumberFormat="1" applyFont="1" applyAlignment="1">
      <alignment horizontal="center"/>
    </xf>
    <xf numFmtId="165" fontId="0" fillId="0" borderId="0" xfId="1" applyNumberFormat="1" applyFont="1"/>
    <xf numFmtId="14" fontId="0" fillId="0" borderId="0" xfId="0" applyNumberFormat="1"/>
    <xf numFmtId="166" fontId="2" fillId="0" borderId="0" xfId="0" applyNumberFormat="1" applyFont="1"/>
    <xf numFmtId="166" fontId="2" fillId="0" borderId="0" xfId="2" applyNumberFormat="1" applyFont="1"/>
    <xf numFmtId="0" fontId="2" fillId="0" borderId="0" xfId="0" applyFont="1"/>
    <xf numFmtId="14" fontId="2" fillId="0" borderId="0" xfId="0" applyNumberFormat="1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NumberFormat="1" applyFont="1" applyFill="1" applyAlignment="1">
      <alignment horizontal="right"/>
    </xf>
  </cellXfs>
  <cellStyles count="7">
    <cellStyle name="Comma" xfId="1" builtinId="3"/>
    <cellStyle name="Comma 10 2 2 3" xfId="4"/>
    <cellStyle name="Currency" xfId="2" builtinId="4"/>
    <cellStyle name="Currency 10 3 4" xfId="5"/>
    <cellStyle name="Normal" xfId="0" builtinId="0"/>
    <cellStyle name="Normal - Style1 2 2 3 4" xfId="6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gampo/AppData/Local/Microsoft/Windows/Temporary%20Internet%20Files/Content.Outlook/J4FPL0BN/PSM%20III%2018_2013%20IRP_v15_Base_Case2_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Assumptions"/>
      <sheetName val="AuroraEnergyAll"/>
      <sheetName val="AuroraCostAll"/>
      <sheetName val="AuroraRevenueAll"/>
      <sheetName val="Peak Inputs"/>
      <sheetName val="CO2_Emissions"/>
      <sheetName val="Wind PPA Inputs"/>
      <sheetName val="Load_Market_DSM"/>
      <sheetName val="REC Credit"/>
      <sheetName val="Thermal Acq Inputs"/>
      <sheetName val="Wind Acq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Transmission Addition"/>
      <sheetName val="CCGT East"/>
      <sheetName val="Self Build Peaker"/>
      <sheetName val="Peaker East"/>
      <sheetName val="Peaker"/>
      <sheetName val="New Renewable 1"/>
      <sheetName val="New Renewable 2"/>
      <sheetName val="New Renewable 3"/>
      <sheetName val="Wind"/>
      <sheetName val="PPA Rollup"/>
      <sheetName val="Equity Equalization - PPA"/>
      <sheetName val="End Effects"/>
      <sheetName val="Net Cost Calc"/>
      <sheetName val="Book Life"/>
      <sheetName val="Replacement Cost Rollup"/>
      <sheetName val="CCGT Replacement Rev Req"/>
      <sheetName val="Peaker Replacement Rev Req"/>
      <sheetName val="Wind Replacement Rev Req"/>
      <sheetName val="CCGT East Replacement Rev Req"/>
      <sheetName val="Peaker East Replacement Rev Req"/>
      <sheetName val="WACC"/>
    </sheetNames>
    <sheetDataSet>
      <sheetData sheetId="0" refreshError="1"/>
      <sheetData sheetId="1" refreshError="1"/>
      <sheetData sheetId="2" refreshError="1"/>
      <sheetData sheetId="3" refreshError="1">
        <row r="32">
          <cell r="AX32">
            <v>18268.994981799504</v>
          </cell>
        </row>
      </sheetData>
      <sheetData sheetId="4" refreshError="1">
        <row r="1">
          <cell r="A1" t="str">
            <v>(All Generics)_2013 IRP Base</v>
          </cell>
        </row>
        <row r="2">
          <cell r="A2" t="str">
            <v>PSM III Optimizer v 18 2013 IRP</v>
          </cell>
        </row>
        <row r="7">
          <cell r="C7">
            <v>41639</v>
          </cell>
        </row>
        <row r="24">
          <cell r="O24">
            <v>7.8E-2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Normal="100" workbookViewId="0">
      <selection activeCell="P9" sqref="P9"/>
    </sheetView>
  </sheetViews>
  <sheetFormatPr defaultRowHeight="15" x14ac:dyDescent="0.25"/>
  <cols>
    <col min="1" max="1" width="4.85546875" bestFit="1" customWidth="1"/>
    <col min="2" max="2" width="10.85546875" customWidth="1"/>
    <col min="3" max="3" width="10.85546875" hidden="1" customWidth="1"/>
    <col min="4" max="4" width="14.42578125" bestFit="1" customWidth="1"/>
    <col min="5" max="5" width="14.42578125" customWidth="1"/>
    <col min="6" max="6" width="13" customWidth="1"/>
    <col min="7" max="7" width="3.5703125" customWidth="1"/>
    <col min="8" max="8" width="12.85546875" bestFit="1" customWidth="1"/>
    <col min="9" max="9" width="3" customWidth="1"/>
    <col min="10" max="10" width="9.7109375" bestFit="1" customWidth="1"/>
    <col min="11" max="11" width="3.42578125" customWidth="1"/>
    <col min="12" max="12" width="11.7109375" customWidth="1"/>
    <col min="13" max="13" width="2.5703125" customWidth="1"/>
    <col min="14" max="14" width="9" bestFit="1" customWidth="1"/>
    <col min="15" max="15" width="3.42578125" customWidth="1"/>
    <col min="16" max="16" width="11.140625" bestFit="1" customWidth="1"/>
    <col min="17" max="17" width="9.85546875" bestFit="1" customWidth="1"/>
    <col min="19" max="19" width="15.28515625" bestFit="1" customWidth="1"/>
  </cols>
  <sheetData>
    <row r="1" spans="1:17" x14ac:dyDescent="0.25">
      <c r="Q1" s="31" t="s">
        <v>35</v>
      </c>
    </row>
    <row r="2" spans="1:17" x14ac:dyDescent="0.25">
      <c r="Q2" s="31" t="s">
        <v>34</v>
      </c>
    </row>
    <row r="4" spans="1:17" x14ac:dyDescent="0.25">
      <c r="L4" s="1" t="s">
        <v>33</v>
      </c>
    </row>
    <row r="5" spans="1:17" x14ac:dyDescent="0.25">
      <c r="D5" s="30" t="s">
        <v>32</v>
      </c>
      <c r="E5" s="30"/>
      <c r="F5" s="30"/>
      <c r="H5" s="1" t="s">
        <v>31</v>
      </c>
      <c r="I5" s="1"/>
      <c r="J5" s="1" t="s">
        <v>30</v>
      </c>
      <c r="L5" s="1" t="s">
        <v>29</v>
      </c>
      <c r="N5" s="1" t="s">
        <v>28</v>
      </c>
      <c r="P5" s="30" t="s">
        <v>27</v>
      </c>
      <c r="Q5" s="30"/>
    </row>
    <row r="6" spans="1:17" ht="15.75" thickBot="1" x14ac:dyDescent="0.3">
      <c r="A6" s="29" t="s">
        <v>26</v>
      </c>
      <c r="B6" s="29" t="s">
        <v>25</v>
      </c>
      <c r="C6" s="29"/>
      <c r="D6" s="29" t="s">
        <v>24</v>
      </c>
      <c r="E6" s="29" t="s">
        <v>23</v>
      </c>
      <c r="F6" s="29" t="s">
        <v>22</v>
      </c>
      <c r="G6" s="28"/>
      <c r="H6" s="29" t="s">
        <v>21</v>
      </c>
      <c r="I6" s="29"/>
      <c r="J6" s="29" t="s">
        <v>20</v>
      </c>
      <c r="K6" s="28"/>
      <c r="L6" s="29" t="s">
        <v>20</v>
      </c>
      <c r="M6" s="28"/>
      <c r="N6" s="29" t="s">
        <v>19</v>
      </c>
      <c r="O6" s="28"/>
      <c r="P6" s="29" t="s">
        <v>18</v>
      </c>
      <c r="Q6" s="28" t="s">
        <v>17</v>
      </c>
    </row>
    <row r="7" spans="1:17" x14ac:dyDescent="0.25">
      <c r="A7" s="1"/>
      <c r="B7" s="6"/>
      <c r="C7" s="6"/>
      <c r="D7" s="27" t="s">
        <v>16</v>
      </c>
      <c r="E7" s="27" t="s">
        <v>15</v>
      </c>
      <c r="F7" s="27" t="s">
        <v>14</v>
      </c>
      <c r="G7" s="6"/>
      <c r="H7" s="27" t="s">
        <v>13</v>
      </c>
      <c r="I7" s="27"/>
      <c r="J7" s="27" t="s">
        <v>12</v>
      </c>
      <c r="K7" s="6"/>
      <c r="L7" s="27" t="s">
        <v>11</v>
      </c>
      <c r="M7" s="6"/>
      <c r="N7" s="27" t="s">
        <v>10</v>
      </c>
      <c r="O7" s="6"/>
      <c r="P7" s="26" t="s">
        <v>9</v>
      </c>
      <c r="Q7" s="26" t="s">
        <v>8</v>
      </c>
    </row>
    <row r="8" spans="1:17" ht="9" customHeight="1" x14ac:dyDescent="0.25">
      <c r="A8" s="1"/>
      <c r="C8" s="25">
        <v>41640</v>
      </c>
      <c r="D8" s="23">
        <v>0</v>
      </c>
      <c r="E8" s="23">
        <v>0</v>
      </c>
      <c r="F8" s="22">
        <v>0</v>
      </c>
      <c r="G8" s="24"/>
      <c r="H8" s="23">
        <v>0</v>
      </c>
      <c r="I8" s="22"/>
      <c r="J8" s="22">
        <v>0</v>
      </c>
      <c r="N8" s="20"/>
    </row>
    <row r="9" spans="1:17" x14ac:dyDescent="0.25">
      <c r="A9" s="1">
        <v>1</v>
      </c>
      <c r="B9" s="1">
        <f>YEAR(C9)</f>
        <v>2014</v>
      </c>
      <c r="C9" s="21">
        <v>41820</v>
      </c>
      <c r="D9" s="17">
        <v>508614.31482761551</v>
      </c>
      <c r="E9" s="17">
        <v>499016.21278530551</v>
      </c>
      <c r="F9" s="17">
        <f>D9-E9</f>
        <v>9598.1020423099981</v>
      </c>
      <c r="H9" s="17">
        <f>N9*H38*(1+Q9)/1000</f>
        <v>20236.745752218147</v>
      </c>
      <c r="I9" s="16"/>
      <c r="J9" s="16">
        <f>F9-H9</f>
        <v>-10638.643709908149</v>
      </c>
      <c r="L9" s="16">
        <f>XNPV(0.0777,J$8:J9,$C$8:$C9)</f>
        <v>-10253.211391122672</v>
      </c>
      <c r="N9" s="20">
        <v>300878.71800000011</v>
      </c>
      <c r="P9" s="19">
        <f>(N9/H35)^(1/2)-1</f>
        <v>1.4269127817810867E-2</v>
      </c>
      <c r="Q9" s="18"/>
    </row>
    <row r="10" spans="1:17" x14ac:dyDescent="0.25">
      <c r="A10" s="1">
        <f>A9+1</f>
        <v>2</v>
      </c>
      <c r="B10" s="1">
        <f>YEAR(C10)</f>
        <v>2015</v>
      </c>
      <c r="C10" s="21">
        <v>42185</v>
      </c>
      <c r="D10" s="17">
        <v>490660.60690225469</v>
      </c>
      <c r="E10" s="17">
        <v>480451.37147991022</v>
      </c>
      <c r="F10" s="17">
        <f>D10-E10</f>
        <v>10209.235422344471</v>
      </c>
      <c r="H10" s="16">
        <f>H9*(1+P10+Q10)</f>
        <v>20316.932991735517</v>
      </c>
      <c r="I10" s="16"/>
      <c r="J10" s="16">
        <f>F10-H10</f>
        <v>-10107.697569391046</v>
      </c>
      <c r="L10" s="16">
        <f>XNPV(0.0777,J$8:J10,$C$8:$C10)</f>
        <v>-19292.369916377895</v>
      </c>
      <c r="N10" s="20">
        <v>304706.99</v>
      </c>
      <c r="P10" s="19">
        <v>1.2723638366472612E-2</v>
      </c>
      <c r="Q10" s="18">
        <v>-8.7611811364812775E-3</v>
      </c>
    </row>
    <row r="11" spans="1:17" x14ac:dyDescent="0.25">
      <c r="A11" s="1">
        <f>A10+1</f>
        <v>3</v>
      </c>
      <c r="B11" s="1">
        <f>YEAR(C11)</f>
        <v>2016</v>
      </c>
      <c r="C11" s="21">
        <v>42551</v>
      </c>
      <c r="D11" s="17">
        <v>493187.64577691111</v>
      </c>
      <c r="E11" s="17">
        <v>482280.9355936838</v>
      </c>
      <c r="F11" s="17">
        <f>D11-E11</f>
        <v>10906.710183227318</v>
      </c>
      <c r="H11" s="16">
        <f>H10*(1+P11+Q11)</f>
        <v>20976.760011707425</v>
      </c>
      <c r="I11" s="16"/>
      <c r="J11" s="16">
        <f>F11-H11</f>
        <v>-10070.049828480107</v>
      </c>
      <c r="L11" s="16">
        <f>XNPV(0.0777,J$8:J11,$C$8:$C11)</f>
        <v>-27646.869954318445</v>
      </c>
      <c r="N11" s="20">
        <v>310827.38400000008</v>
      </c>
      <c r="P11" s="19">
        <v>2.0086162119221873E-2</v>
      </c>
      <c r="Q11" s="18">
        <v>1.2390541930563215E-2</v>
      </c>
    </row>
    <row r="12" spans="1:17" x14ac:dyDescent="0.25">
      <c r="A12" s="1">
        <f>A11+1</f>
        <v>4</v>
      </c>
      <c r="B12" s="1">
        <f>YEAR(C12)</f>
        <v>2017</v>
      </c>
      <c r="C12" s="21">
        <v>42916</v>
      </c>
      <c r="D12" s="17">
        <v>516691.41749508405</v>
      </c>
      <c r="E12" s="17">
        <v>504121.10597047117</v>
      </c>
      <c r="F12" s="17">
        <f>D12-E12</f>
        <v>12570.311524612887</v>
      </c>
      <c r="H12" s="16">
        <f>H11*(1+P12+Q12)</f>
        <v>22017.788297383497</v>
      </c>
      <c r="I12" s="16"/>
      <c r="J12" s="16">
        <f>F12-H12</f>
        <v>-9447.4767727706094</v>
      </c>
      <c r="L12" s="16">
        <f>XNPV(0.0777,J$8:J12,$C$8:$C12)</f>
        <v>-34919.756215319263</v>
      </c>
      <c r="N12" s="20">
        <v>315199.35999999987</v>
      </c>
      <c r="P12" s="19">
        <v>1.4065607552775417E-2</v>
      </c>
      <c r="Q12" s="18">
        <v>3.5562089245732009E-2</v>
      </c>
    </row>
    <row r="13" spans="1:17" x14ac:dyDescent="0.25">
      <c r="A13" s="1">
        <f>A12+1</f>
        <v>5</v>
      </c>
      <c r="B13" s="1">
        <f>YEAR(C13)</f>
        <v>2018</v>
      </c>
      <c r="C13" s="21">
        <v>43281</v>
      </c>
      <c r="D13" s="17">
        <v>623066.48366406176</v>
      </c>
      <c r="E13" s="17">
        <v>566399.55241298978</v>
      </c>
      <c r="F13" s="17">
        <f>D13-E13</f>
        <v>56666.931251071976</v>
      </c>
      <c r="H13" s="16">
        <f>H12*(1+P13+Q13)</f>
        <v>23122.387729943741</v>
      </c>
      <c r="I13" s="16"/>
      <c r="J13" s="16">
        <f>F13-H13</f>
        <v>33544.543521128231</v>
      </c>
      <c r="L13" s="16">
        <f>XNPV(0.0777,J$8:J13,$C$8:$C13)</f>
        <v>-10958.202983309231</v>
      </c>
      <c r="N13" s="20">
        <v>319554.57799999998</v>
      </c>
      <c r="P13" s="19">
        <v>1.3817344045369051E-2</v>
      </c>
      <c r="Q13" s="18">
        <v>3.6351156879472324E-2</v>
      </c>
    </row>
    <row r="14" spans="1:17" x14ac:dyDescent="0.25">
      <c r="A14" s="1">
        <f>A13+1</f>
        <v>6</v>
      </c>
      <c r="B14" s="1">
        <f>YEAR(C14)</f>
        <v>2019</v>
      </c>
      <c r="C14" s="21">
        <v>43646</v>
      </c>
      <c r="D14" s="17">
        <v>665088.35633861029</v>
      </c>
      <c r="E14" s="17">
        <v>607479.5424332181</v>
      </c>
      <c r="F14" s="17">
        <f>D14-E14</f>
        <v>57608.813905392191</v>
      </c>
      <c r="H14" s="16">
        <f>H13*(1+P14+Q14)</f>
        <v>24172.547339037901</v>
      </c>
      <c r="I14" s="16"/>
      <c r="J14" s="16">
        <f>F14-H14</f>
        <v>33436.266566354287</v>
      </c>
      <c r="L14" s="16">
        <f>XNPV(0.0777,J$8:J14,$C$8:$C14)</f>
        <v>11204.002444516649</v>
      </c>
      <c r="N14" s="20">
        <v>322814.93999999994</v>
      </c>
      <c r="P14" s="19">
        <v>1.0202833019653967E-2</v>
      </c>
      <c r="Q14" s="18">
        <v>3.5214604892010781E-2</v>
      </c>
    </row>
    <row r="15" spans="1:17" x14ac:dyDescent="0.25">
      <c r="A15" s="1">
        <f>A14+1</f>
        <v>7</v>
      </c>
      <c r="B15" s="1">
        <f>YEAR(C15)</f>
        <v>2020</v>
      </c>
      <c r="C15" s="21">
        <v>44012</v>
      </c>
      <c r="D15" s="17">
        <v>678690.73145190906</v>
      </c>
      <c r="E15" s="17">
        <v>621384.87851813482</v>
      </c>
      <c r="F15" s="17">
        <f>D15-E15</f>
        <v>57305.852933774237</v>
      </c>
      <c r="H15" s="16">
        <f>H14*(1+P15+Q15)</f>
        <v>24617.255018862244</v>
      </c>
      <c r="I15" s="16"/>
      <c r="J15" s="16">
        <f>F15-H15</f>
        <v>32688.597914911992</v>
      </c>
      <c r="L15" s="16">
        <f>XNPV(0.0777,J$8:J15,$C$8:$C15)</f>
        <v>31304.396530045346</v>
      </c>
      <c r="N15" s="20">
        <v>326043.64800000004</v>
      </c>
      <c r="P15" s="19">
        <v>1.0001730403184306E-2</v>
      </c>
      <c r="Q15" s="18">
        <v>8.3954899471159194E-3</v>
      </c>
    </row>
    <row r="16" spans="1:17" x14ac:dyDescent="0.25">
      <c r="A16" s="1">
        <f>A15+1</f>
        <v>8</v>
      </c>
      <c r="B16" s="1">
        <f>YEAR(C16)</f>
        <v>2021</v>
      </c>
      <c r="C16" s="21">
        <v>44377</v>
      </c>
      <c r="D16" s="17">
        <v>698862.33807532699</v>
      </c>
      <c r="E16" s="17">
        <v>686072.55792215071</v>
      </c>
      <c r="F16" s="17">
        <f>D16-E16</f>
        <v>12789.780153176282</v>
      </c>
      <c r="H16" s="16">
        <f>H15*(1+P16+Q16)</f>
        <v>25108.599007166857</v>
      </c>
      <c r="I16" s="16"/>
      <c r="J16" s="16">
        <f>F16-H16</f>
        <v>-12318.818853990575</v>
      </c>
      <c r="L16" s="16">
        <f>XNPV(0.0777,J$8:J16,$C$8:$C16)</f>
        <v>24275.624377771408</v>
      </c>
      <c r="N16" s="20">
        <v>325550.21799999988</v>
      </c>
      <c r="P16" s="19">
        <v>-1.5133863304098716E-3</v>
      </c>
      <c r="Q16" s="18">
        <v>2.1472719242553673E-2</v>
      </c>
    </row>
    <row r="17" spans="1:17" x14ac:dyDescent="0.25">
      <c r="A17" s="1">
        <f>A16+1</f>
        <v>9</v>
      </c>
      <c r="B17" s="1">
        <f>YEAR(C17)</f>
        <v>2022</v>
      </c>
      <c r="C17" s="21">
        <v>44742</v>
      </c>
      <c r="D17" s="17">
        <v>867721.18460152275</v>
      </c>
      <c r="E17" s="17">
        <v>808453.97487105464</v>
      </c>
      <c r="F17" s="17">
        <f>D17-E17</f>
        <v>59267.209730468108</v>
      </c>
      <c r="H17" s="16">
        <f>H16*(1+P17+Q17)</f>
        <v>25382.326559238889</v>
      </c>
      <c r="I17" s="16"/>
      <c r="J17" s="16">
        <f>F17-H17</f>
        <v>33884.883171229216</v>
      </c>
      <c r="L17" s="16">
        <f>XNPV(0.0777,J$8:J17,$C$8:$C17)</f>
        <v>42215.461923663061</v>
      </c>
      <c r="N17" s="20">
        <v>327849.78799999994</v>
      </c>
      <c r="P17" s="19">
        <v>7.0636414072378084E-3</v>
      </c>
      <c r="Q17" s="18">
        <v>3.8381039268566841E-3</v>
      </c>
    </row>
    <row r="18" spans="1:17" x14ac:dyDescent="0.25">
      <c r="A18" s="1">
        <f>A17+1</f>
        <v>10</v>
      </c>
      <c r="B18" s="1">
        <f>YEAR(C18)</f>
        <v>2023</v>
      </c>
      <c r="C18" s="21">
        <v>45107</v>
      </c>
      <c r="D18" s="17">
        <v>932313.53691137093</v>
      </c>
      <c r="E18" s="17">
        <v>872641.42617472587</v>
      </c>
      <c r="F18" s="17">
        <f>D18-E18</f>
        <v>59672.11073664506</v>
      </c>
      <c r="H18" s="16">
        <f>H17*(1+P18+Q18)</f>
        <v>26000.58099277272</v>
      </c>
      <c r="I18" s="16"/>
      <c r="J18" s="16">
        <f>F18-H18</f>
        <v>33671.529743872336</v>
      </c>
      <c r="L18" s="16">
        <f>XNPV(0.0777,J$8:J18,$C$8:$C18)</f>
        <v>58757.060521776599</v>
      </c>
      <c r="N18" s="20">
        <v>330372.79799999995</v>
      </c>
      <c r="P18" s="19">
        <v>7.6956279746016598E-3</v>
      </c>
      <c r="Q18" s="18">
        <v>1.6662045940392334E-2</v>
      </c>
    </row>
    <row r="19" spans="1:17" x14ac:dyDescent="0.25">
      <c r="A19" s="1">
        <f>A18+1</f>
        <v>11</v>
      </c>
      <c r="B19" s="1">
        <f>YEAR(C19)</f>
        <v>2024</v>
      </c>
      <c r="C19" s="21">
        <v>45473</v>
      </c>
      <c r="D19" s="17">
        <v>961399.36797656026</v>
      </c>
      <c r="E19" s="17">
        <v>950571.74093786592</v>
      </c>
      <c r="F19" s="17">
        <f>D19-E19</f>
        <v>10827.627038694336</v>
      </c>
      <c r="H19" s="16">
        <f>H18*(1+P19+Q19)</f>
        <v>26625.878940266561</v>
      </c>
      <c r="I19" s="16"/>
      <c r="J19" s="16">
        <f>F19-H19</f>
        <v>-15798.251901572225</v>
      </c>
      <c r="L19" s="16">
        <f>XNPV(0.0777,J$8:J19,$C$8:$C19)</f>
        <v>51556.990058199415</v>
      </c>
      <c r="N19" s="20">
        <v>335720.46200000006</v>
      </c>
      <c r="P19" s="19">
        <v>1.6186756392698287E-2</v>
      </c>
      <c r="Q19" s="18">
        <v>7.8626272602151381E-3</v>
      </c>
    </row>
    <row r="20" spans="1:17" x14ac:dyDescent="0.25">
      <c r="A20" s="1">
        <f>A19+1</f>
        <v>12</v>
      </c>
      <c r="B20" s="1">
        <f>YEAR(C20)</f>
        <v>2025</v>
      </c>
      <c r="C20" s="21">
        <v>45838</v>
      </c>
      <c r="D20" s="17">
        <v>1092643.3226616185</v>
      </c>
      <c r="E20" s="17">
        <v>1030479.8024939192</v>
      </c>
      <c r="F20" s="17">
        <f>D20-E20</f>
        <v>62163.520167699317</v>
      </c>
      <c r="H20" s="16">
        <f>H19*(1+P20+Q20)</f>
        <v>27446.095722066912</v>
      </c>
      <c r="I20" s="16"/>
      <c r="J20" s="16">
        <f>F20-H20</f>
        <v>34717.424445632409</v>
      </c>
      <c r="L20" s="16">
        <f>XNPV(0.0777,J$8:J20,$C$8:$C20)</f>
        <v>66238.723286174427</v>
      </c>
      <c r="N20" s="20">
        <v>341276.66999999993</v>
      </c>
      <c r="P20" s="19">
        <v>1.6550102328882987E-2</v>
      </c>
      <c r="Q20" s="18">
        <v>1.4255144838373202E-2</v>
      </c>
    </row>
    <row r="21" spans="1:17" x14ac:dyDescent="0.25">
      <c r="A21" s="1">
        <f>A20+1</f>
        <v>13</v>
      </c>
      <c r="B21" s="1">
        <f>YEAR(C21)</f>
        <v>2026</v>
      </c>
      <c r="C21" s="21">
        <v>46203</v>
      </c>
      <c r="D21" s="17">
        <v>1377278.1554963561</v>
      </c>
      <c r="E21" s="17">
        <v>1365456.2939300321</v>
      </c>
      <c r="F21" s="17">
        <f>D21-E21</f>
        <v>11821.86156632402</v>
      </c>
      <c r="H21" s="16">
        <f>H20*(1+P21+Q21)</f>
        <v>28486.739658356371</v>
      </c>
      <c r="I21" s="16"/>
      <c r="J21" s="16">
        <f>F21-H21</f>
        <v>-16664.878092032352</v>
      </c>
      <c r="L21" s="16">
        <f>XNPV(0.0777,J$8:J21,$C$8:$C21)</f>
        <v>59699.380734865059</v>
      </c>
      <c r="N21" s="20">
        <v>348493.78199999989</v>
      </c>
      <c r="P21" s="19">
        <v>2.1147393403715409E-2</v>
      </c>
      <c r="Q21" s="18">
        <v>1.6768525378596966E-2</v>
      </c>
    </row>
    <row r="22" spans="1:17" x14ac:dyDescent="0.25">
      <c r="A22" s="1">
        <f>A21+1</f>
        <v>14</v>
      </c>
      <c r="B22" s="1">
        <f>YEAR(C22)</f>
        <v>2027</v>
      </c>
      <c r="C22" s="21">
        <v>46568</v>
      </c>
      <c r="D22" s="17">
        <v>1504547.5502141349</v>
      </c>
      <c r="E22" s="17">
        <v>1439298.3649081727</v>
      </c>
      <c r="F22" s="17">
        <f>D22-E22</f>
        <v>65249.185305962106</v>
      </c>
      <c r="H22" s="16">
        <f>H21*(1+P22+Q22)</f>
        <v>29380.712985331866</v>
      </c>
      <c r="I22" s="16"/>
      <c r="J22" s="16">
        <f>F22-H22</f>
        <v>35868.472320630244</v>
      </c>
      <c r="L22" s="16">
        <f>XNPV(0.0777,J$8:J22,$C$8:$C22)</f>
        <v>72759.494010028837</v>
      </c>
      <c r="N22" s="20">
        <v>355761.16800000006</v>
      </c>
      <c r="P22" s="19">
        <v>2.0853703495921083E-2</v>
      </c>
      <c r="Q22" s="18">
        <v>1.0528382965955041E-2</v>
      </c>
    </row>
    <row r="23" spans="1:17" x14ac:dyDescent="0.25">
      <c r="A23" s="1">
        <f>A22+1</f>
        <v>15</v>
      </c>
      <c r="B23" s="1">
        <f>YEAR(C23)</f>
        <v>2028</v>
      </c>
      <c r="C23" s="21">
        <v>46934</v>
      </c>
      <c r="D23" s="17">
        <v>1569418.4909172601</v>
      </c>
      <c r="E23" s="17">
        <v>1556777.3636845474</v>
      </c>
      <c r="F23" s="17">
        <f>D23-E23</f>
        <v>12641.127232712694</v>
      </c>
      <c r="H23" s="16">
        <f>H22*(1+P23+Q23)</f>
        <v>30474.018711702258</v>
      </c>
      <c r="I23" s="16"/>
      <c r="J23" s="16">
        <f>F23-H23</f>
        <v>-17832.891478989564</v>
      </c>
      <c r="L23" s="16">
        <f>XNPV(0.0777,J$8:J23,$C$8:$C23)</f>
        <v>66735.716643710548</v>
      </c>
      <c r="N23" s="20">
        <v>364235.12999999989</v>
      </c>
      <c r="P23" s="19">
        <v>2.3819243813590685E-2</v>
      </c>
      <c r="Q23" s="18">
        <v>1.339243743172891E-2</v>
      </c>
    </row>
    <row r="24" spans="1:17" x14ac:dyDescent="0.25">
      <c r="A24" s="1">
        <f>A23+1</f>
        <v>16</v>
      </c>
      <c r="B24" s="1">
        <f>YEAR(C24)</f>
        <v>2029</v>
      </c>
      <c r="C24" s="21">
        <v>47299</v>
      </c>
      <c r="D24" s="17">
        <v>1659933.6978159691</v>
      </c>
      <c r="E24" s="17">
        <v>1590947.5186301477</v>
      </c>
      <c r="F24" s="17">
        <f>D24-E24</f>
        <v>68986.179185821442</v>
      </c>
      <c r="H24" s="16">
        <f>H23*(1+P24+Q24)</f>
        <v>31314.830581300113</v>
      </c>
      <c r="I24" s="16"/>
      <c r="J24" s="16">
        <f>F24-H24</f>
        <v>37671.348604521329</v>
      </c>
      <c r="L24" s="16">
        <f>XNPV(0.0777,J$8:J24,$C$8:$C24)</f>
        <v>78543.283971806683</v>
      </c>
      <c r="N24" s="20">
        <v>369893.74799999991</v>
      </c>
      <c r="P24" s="19">
        <v>1.5535618434169285E-2</v>
      </c>
      <c r="Q24" s="18">
        <v>1.2055487207403903E-2</v>
      </c>
    </row>
    <row r="25" spans="1:17" x14ac:dyDescent="0.25">
      <c r="A25" s="1">
        <f>A24+1</f>
        <v>17</v>
      </c>
      <c r="B25" s="1">
        <f>YEAR(C25)</f>
        <v>2030</v>
      </c>
      <c r="C25" s="21">
        <v>47664</v>
      </c>
      <c r="D25" s="17">
        <v>1812113.4160977167</v>
      </c>
      <c r="E25" s="17">
        <v>1742507.6342384988</v>
      </c>
      <c r="F25" s="17">
        <f>D25-E25</f>
        <v>69605.78185921791</v>
      </c>
      <c r="H25" s="16">
        <f>H24*(1+P25+Q25)</f>
        <v>32300.5436126348</v>
      </c>
      <c r="I25" s="16"/>
      <c r="J25" s="16">
        <f>F25-H25</f>
        <v>37305.238246583111</v>
      </c>
      <c r="L25" s="16">
        <f>XNPV(0.0777,J$8:J25,$C$8:$C25)</f>
        <v>89393.070609863498</v>
      </c>
      <c r="N25" s="20">
        <v>377231.8899999999</v>
      </c>
      <c r="P25" s="19">
        <v>1.9838513193794149E-2</v>
      </c>
      <c r="Q25" s="18">
        <v>1.1639001231058321E-2</v>
      </c>
    </row>
    <row r="26" spans="1:17" x14ac:dyDescent="0.25">
      <c r="A26" s="1">
        <f>A25+1</f>
        <v>18</v>
      </c>
      <c r="B26" s="1">
        <f>YEAR(C26)</f>
        <v>2031</v>
      </c>
      <c r="C26" s="21">
        <v>48029</v>
      </c>
      <c r="D26" s="17">
        <v>1897453.0651429603</v>
      </c>
      <c r="E26" s="17">
        <v>1885187.2624323135</v>
      </c>
      <c r="F26" s="17">
        <f>D26-E26</f>
        <v>12265.802710646763</v>
      </c>
      <c r="H26" s="16">
        <f>H25*(1+P26+Q26)</f>
        <v>33578.467334064706</v>
      </c>
      <c r="I26" s="16"/>
      <c r="J26" s="16">
        <f>F26-H26</f>
        <v>-21312.664623417942</v>
      </c>
      <c r="L26" s="16">
        <f>XNPV(0.0777,J$8:J26,$C$8:$C26)</f>
        <v>83641.436534806417</v>
      </c>
      <c r="N26" s="20">
        <v>385277.59199999995</v>
      </c>
      <c r="P26" s="19">
        <v>2.1328265751869635E-2</v>
      </c>
      <c r="Q26" s="18">
        <v>1.8235270291221184E-2</v>
      </c>
    </row>
    <row r="27" spans="1:17" x14ac:dyDescent="0.25">
      <c r="A27" s="1">
        <f>A26+1</f>
        <v>19</v>
      </c>
      <c r="B27" s="1">
        <f>YEAR(C27)</f>
        <v>2032</v>
      </c>
      <c r="C27" s="21">
        <v>48395</v>
      </c>
      <c r="D27" s="17">
        <v>1994502.3325659712</v>
      </c>
      <c r="E27" s="17">
        <v>1920708.0057208205</v>
      </c>
      <c r="F27" s="17">
        <f>D27-E27</f>
        <v>73794.326845150674</v>
      </c>
      <c r="H27" s="16">
        <f>H26*(1+P27+Q27)</f>
        <v>34618.662791860872</v>
      </c>
      <c r="I27" s="16"/>
      <c r="J27" s="16">
        <f>F27-H27</f>
        <v>39175.664053289802</v>
      </c>
      <c r="L27" s="16">
        <f>XNPV(0.0777,J$8:J27,$C$8:$C27)</f>
        <v>93449.492734882326</v>
      </c>
      <c r="N27" s="20">
        <v>393513.21799999988</v>
      </c>
      <c r="P27" s="19">
        <v>2.1375824005876565E-2</v>
      </c>
      <c r="Q27" s="18">
        <v>9.6022265241697546E-3</v>
      </c>
    </row>
    <row r="28" spans="1:17" x14ac:dyDescent="0.25">
      <c r="A28" s="1">
        <f>A27+1</f>
        <v>20</v>
      </c>
      <c r="B28" s="1">
        <f>YEAR(C28)</f>
        <v>2033</v>
      </c>
      <c r="C28" s="21">
        <v>48760</v>
      </c>
      <c r="D28" s="17">
        <v>2125287.1187494332</v>
      </c>
      <c r="E28" s="17">
        <v>2050222.0911429389</v>
      </c>
      <c r="F28" s="17">
        <f>D28-E28</f>
        <v>75065.027606494259</v>
      </c>
      <c r="H28" s="16">
        <f>H27*(1+P28+Q28)</f>
        <v>35826.42885431066</v>
      </c>
      <c r="I28" s="16"/>
      <c r="J28" s="16">
        <f>F28-H28</f>
        <v>39238.5987521836</v>
      </c>
      <c r="L28" s="16">
        <f>XNPV(0.0777,J$8:J28,$C$8:$C28)</f>
        <v>102565.02821845519</v>
      </c>
      <c r="N28" s="20">
        <v>401918.28600000008</v>
      </c>
      <c r="P28" s="19">
        <v>2.1359048732132235E-2</v>
      </c>
      <c r="Q28" s="18">
        <v>1.3528666882745455E-2</v>
      </c>
    </row>
    <row r="29" spans="1:17" x14ac:dyDescent="0.25">
      <c r="A29" s="1">
        <f>A28+1</f>
        <v>21</v>
      </c>
      <c r="F29" s="17"/>
    </row>
    <row r="30" spans="1:17" x14ac:dyDescent="0.25">
      <c r="A30" s="1">
        <f>A29+1</f>
        <v>22</v>
      </c>
      <c r="B30" t="s">
        <v>7</v>
      </c>
      <c r="D30" s="17">
        <f>XNPV(0.0777,D8:D28,$C8:$C28)</f>
        <v>9426389.3245125376</v>
      </c>
      <c r="E30" s="17">
        <f>XNPV(0.0777,E8:E28,$C8:$C28)</f>
        <v>9062412.1581548844</v>
      </c>
      <c r="F30" s="17">
        <f>XNPV(0.0777,F8:F28,$C8:$C28)</f>
        <v>363977.16635765409</v>
      </c>
      <c r="H30" s="16">
        <f>XNPV(0.0777,H8:H28,$C8:$C28)</f>
        <v>261412.13813919891</v>
      </c>
      <c r="I30" s="16"/>
      <c r="J30" s="16">
        <f>XNPV(0.0777,J8:J28,$C8:$C28)</f>
        <v>102565.02821845519</v>
      </c>
    </row>
    <row r="31" spans="1:17" x14ac:dyDescent="0.25">
      <c r="A31" s="1">
        <f>A30+1</f>
        <v>23</v>
      </c>
      <c r="B31" t="s">
        <v>6</v>
      </c>
      <c r="D31" s="17">
        <f>-PMT(0.0777,20,D30)</f>
        <v>943724.69197458832</v>
      </c>
      <c r="E31" s="17">
        <f>-PMT(0.0777,20,E30)</f>
        <v>907285.05136761349</v>
      </c>
      <c r="F31" s="17">
        <f>-PMT(0.0777,20,F30)</f>
        <v>36439.640606974775</v>
      </c>
      <c r="H31" s="16">
        <f>-PMT(0.0777,20,H30)</f>
        <v>26171.324040511292</v>
      </c>
      <c r="I31" s="16"/>
      <c r="J31" s="16">
        <f>-PMT(0.0777,20,J30)</f>
        <v>10268.316566463478</v>
      </c>
    </row>
    <row r="32" spans="1:17" x14ac:dyDescent="0.25">
      <c r="A32" s="1">
        <f>A31+1</f>
        <v>24</v>
      </c>
      <c r="F32" s="15"/>
    </row>
    <row r="33" spans="1:8" x14ac:dyDescent="0.25">
      <c r="A33" s="1">
        <f>A32+1</f>
        <v>25</v>
      </c>
      <c r="B33" s="6"/>
      <c r="C33" s="6"/>
      <c r="D33" s="14"/>
      <c r="E33" s="14"/>
      <c r="F33" s="13"/>
    </row>
    <row r="34" spans="1:8" x14ac:dyDescent="0.25">
      <c r="A34" s="1">
        <f>A33+1</f>
        <v>26</v>
      </c>
      <c r="B34" s="12" t="s">
        <v>5</v>
      </c>
      <c r="C34" s="11"/>
      <c r="D34" s="11"/>
      <c r="E34" s="11"/>
      <c r="F34" s="11"/>
      <c r="G34" s="11"/>
      <c r="H34" s="10">
        <f>19773350.3736979/1000</f>
        <v>19773.3503736979</v>
      </c>
    </row>
    <row r="35" spans="1:8" ht="17.25" x14ac:dyDescent="0.4">
      <c r="A35" s="1">
        <f>A34+1</f>
        <v>27</v>
      </c>
      <c r="B35" s="7" t="s">
        <v>4</v>
      </c>
      <c r="C35" s="6"/>
      <c r="D35" s="6"/>
      <c r="E35" s="6"/>
      <c r="F35" s="6"/>
      <c r="G35" s="6"/>
      <c r="H35" s="9">
        <f>292472512.914116/1000</f>
        <v>292472.51291411603</v>
      </c>
    </row>
    <row r="36" spans="1:8" x14ac:dyDescent="0.25">
      <c r="A36" s="1">
        <f>A35+1</f>
        <v>28</v>
      </c>
      <c r="B36" s="7" t="s">
        <v>3</v>
      </c>
      <c r="C36" s="6"/>
      <c r="D36" s="6"/>
      <c r="E36" s="6"/>
      <c r="F36" s="6"/>
      <c r="G36" s="6"/>
      <c r="H36" s="8">
        <f>H34*1000/H35</f>
        <v>67.607551139358876</v>
      </c>
    </row>
    <row r="37" spans="1:8" x14ac:dyDescent="0.25">
      <c r="A37" s="1">
        <f>A36+1</f>
        <v>29</v>
      </c>
      <c r="B37" s="7" t="s">
        <v>2</v>
      </c>
      <c r="C37" s="6"/>
      <c r="D37" s="6"/>
      <c r="E37" s="6"/>
      <c r="F37" s="6"/>
      <c r="G37" s="6"/>
      <c r="H37" s="5">
        <v>-5.1582561617362051E-3</v>
      </c>
    </row>
    <row r="38" spans="1:8" x14ac:dyDescent="0.25">
      <c r="A38" s="1">
        <f>A37+1</f>
        <v>30</v>
      </c>
      <c r="B38" s="4" t="s">
        <v>1</v>
      </c>
      <c r="C38" s="3"/>
      <c r="D38" s="3"/>
      <c r="E38" s="3"/>
      <c r="F38" s="3"/>
      <c r="G38" s="3"/>
      <c r="H38" s="2">
        <f>H36*(1+H37)</f>
        <v>67.25881407211439</v>
      </c>
    </row>
    <row r="39" spans="1:8" x14ac:dyDescent="0.25">
      <c r="A39" s="1">
        <f>A38+1</f>
        <v>31</v>
      </c>
    </row>
    <row r="40" spans="1:8" x14ac:dyDescent="0.25">
      <c r="A40" s="1">
        <f>A39+1</f>
        <v>32</v>
      </c>
      <c r="B40" t="s">
        <v>0</v>
      </c>
    </row>
  </sheetData>
  <mergeCells count="2">
    <mergeCell ref="D5:F5"/>
    <mergeCell ref="P5:Q5"/>
  </mergeCells>
  <pageMargins left="0.7" right="0.7" top="0.92958333333333298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2014-04-22T07:00:00+00:00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7A0A5D7D9C4E4DAB7922844D35C890" ma:contentTypeVersion="135" ma:contentTypeDescription="" ma:contentTypeScope="" ma:versionID="70a3fd3cd15240eeeb6ebd65f477f9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E368B7-945E-4EF4-9AE7-C31F62BB21DC}"/>
</file>

<file path=customXml/itemProps2.xml><?xml version="1.0" encoding="utf-8"?>
<ds:datastoreItem xmlns:ds="http://schemas.openxmlformats.org/officeDocument/2006/customXml" ds:itemID="{7E19959C-DCC3-4B3B-96DE-9C93B299E447}"/>
</file>

<file path=customXml/itemProps3.xml><?xml version="1.0" encoding="utf-8"?>
<ds:datastoreItem xmlns:ds="http://schemas.openxmlformats.org/officeDocument/2006/customXml" ds:itemID="{E1AD5715-0410-4E82-AF76-D2EAFA3C6EA4}"/>
</file>

<file path=customXml/itemProps4.xml><?xml version="1.0" encoding="utf-8"?>
<ds:datastoreItem xmlns:ds="http://schemas.openxmlformats.org/officeDocument/2006/customXml" ds:itemID="{A06E9535-F244-410E-A99B-4FC11A9E1D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JAP-13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2014-04-22T00:56:13Z</dcterms:created>
  <dcterms:modified xsi:type="dcterms:W3CDTF">2014-04-22T00:57:15Z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0x0101006E56B4D1795A2E4DB2F0B01679ED314A00C87A0A5D7D9C4E4DAB7922844D35C890</vt:lpwstr>
  </property>
  <property fmtid="{D5CDD505-2E9C-101B-9397-08002B2CF9AE}" pid="3" name="_docset_NoMedatataSyncRequired">
    <vt:lpwstr>False</vt:lpwstr>
  </property>
</Properties>
</file>