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28" windowWidth="17496" windowHeight="10836"/>
  </bookViews>
  <sheets>
    <sheet name="FCR Read Me" sheetId="1" r:id="rId1"/>
    <sheet name="MSSC FCR Table" sheetId="5" r:id="rId2"/>
    <sheet name="FCR Rates Feeder" sheetId="7" r:id="rId3"/>
    <sheet name="FCR Rates Sub" sheetId="2" r:id="rId4"/>
    <sheet name="Lvl FCR Sub Equip" sheetId="3" r:id="rId5"/>
    <sheet name="Lvl FCR Feeder" sheetId="6" r:id="rId6"/>
    <sheet name="LvlFCR Land" sheetId="4" r:id="rId7"/>
    <sheet name="Sub &amp; Feeder Depr Life" sheetId="8" r:id="rId8"/>
    <sheet name="Converson Factor" sheetId="9" r:id="rId9"/>
    <sheet name="Cost of Capital" sheetId="10" r:id="rId10"/>
    <sheet name="Property Insurance Rate" sheetId="11" r:id="rId11"/>
  </sheets>
  <externalReferences>
    <externalReference r:id="rId12"/>
    <externalReference r:id="rId13"/>
    <externalReference r:id="rId14"/>
  </externalReferences>
  <definedNames>
    <definedName name="_Regression_Int" localSheetId="5">1</definedName>
    <definedName name="_Regression_Int" localSheetId="4">1</definedName>
    <definedName name="_xlnm.Print_Area" localSheetId="2">'FCR Rates Feeder'!$A$1:$D$41</definedName>
    <definedName name="_xlnm.Print_Area" localSheetId="3">'FCR Rates Sub'!$A$1:$I$55</definedName>
    <definedName name="_xlnm.Print_Area" localSheetId="0">'FCR Read Me'!$A$1:$C$23</definedName>
    <definedName name="_xlnm.Print_Area" localSheetId="5">'Lvl FCR Feeder'!$A$1:$M$56</definedName>
    <definedName name="_xlnm.Print_Area" localSheetId="4">'Lvl FCR Sub Equip'!$A$1:$M$70</definedName>
    <definedName name="_xlnm.Print_Area" localSheetId="6">'LvlFCR Land'!$A$1:$R$68</definedName>
    <definedName name="_xlnm.Print_Area" localSheetId="1">'MSSC FCR Table'!$A$1:$D$57</definedName>
  </definedNames>
  <calcPr calcId="145621"/>
</workbook>
</file>

<file path=xl/calcChain.xml><?xml version="1.0" encoding="utf-8"?>
<calcChain xmlns="http://schemas.openxmlformats.org/spreadsheetml/2006/main">
  <c r="C19" i="8" l="1"/>
  <c r="C18" i="8"/>
  <c r="C16" i="8"/>
  <c r="C14" i="8"/>
  <c r="C12" i="8"/>
  <c r="D6" i="11"/>
  <c r="D7" i="11"/>
  <c r="E18" i="10"/>
  <c r="C18" i="10"/>
  <c r="B18" i="10"/>
  <c r="A18" i="10"/>
  <c r="E17" i="10"/>
  <c r="D17" i="10"/>
  <c r="C17" i="10"/>
  <c r="B17" i="10"/>
  <c r="A17" i="10"/>
  <c r="E16" i="10"/>
  <c r="D16" i="10"/>
  <c r="C16" i="10"/>
  <c r="B16" i="10"/>
  <c r="A16" i="10"/>
  <c r="A15" i="10"/>
  <c r="E14" i="10"/>
  <c r="C14" i="10"/>
  <c r="B14" i="10"/>
  <c r="A14" i="10"/>
  <c r="E13" i="10"/>
  <c r="D13" i="10"/>
  <c r="C13" i="10"/>
  <c r="B13" i="10"/>
  <c r="A13" i="10"/>
  <c r="E12" i="10"/>
  <c r="D12" i="10"/>
  <c r="C12" i="10"/>
  <c r="B12" i="10"/>
  <c r="A12" i="10"/>
  <c r="E10" i="10"/>
  <c r="D10" i="10"/>
  <c r="C10" i="10"/>
  <c r="B10" i="10"/>
  <c r="A10" i="10"/>
  <c r="E9" i="10"/>
  <c r="C9" i="10"/>
  <c r="A9" i="10"/>
  <c r="A6" i="10"/>
  <c r="A5" i="10"/>
  <c r="A4" i="10"/>
  <c r="A3" i="10"/>
  <c r="A2" i="10"/>
  <c r="D20" i="9"/>
  <c r="A20" i="9"/>
  <c r="D19" i="9"/>
  <c r="C19" i="9"/>
  <c r="A19" i="9"/>
  <c r="D18" i="9"/>
  <c r="A18" i="9"/>
  <c r="D16" i="9"/>
  <c r="A16" i="9"/>
  <c r="D14" i="9"/>
  <c r="C14" i="9"/>
  <c r="A14" i="9"/>
  <c r="D13" i="9"/>
  <c r="A13" i="9"/>
  <c r="D12" i="9"/>
  <c r="A12" i="9"/>
  <c r="A10" i="9"/>
  <c r="A6" i="9"/>
  <c r="A5" i="9"/>
  <c r="A4" i="9"/>
  <c r="A3" i="9"/>
  <c r="A2" i="9"/>
  <c r="E17" i="6" l="1"/>
  <c r="H14" i="6" l="1"/>
  <c r="I12" i="4"/>
  <c r="H14" i="3"/>
  <c r="A7" i="11"/>
  <c r="A8" i="11" s="1"/>
  <c r="D8" i="11" l="1"/>
  <c r="H11" i="3" s="1"/>
  <c r="H11" i="6" l="1"/>
  <c r="H13" i="3" l="1"/>
  <c r="H13" i="6"/>
  <c r="I11" i="4"/>
  <c r="K4" i="4"/>
  <c r="K5" i="6" s="1"/>
  <c r="J4" i="4"/>
  <c r="J5" i="3" s="1"/>
  <c r="J5" i="4"/>
  <c r="K5" i="4"/>
  <c r="L4" i="4" l="1"/>
  <c r="L5" i="6" s="1"/>
  <c r="J5" i="6"/>
  <c r="K5" i="3"/>
  <c r="L5" i="3" l="1"/>
  <c r="E52" i="6"/>
  <c r="A52" i="6"/>
  <c r="E66" i="3"/>
  <c r="A66" i="3"/>
  <c r="D12" i="8" l="1"/>
  <c r="D14" i="8"/>
  <c r="D16" i="8"/>
  <c r="D18" i="8"/>
  <c r="D19" i="8"/>
  <c r="H12" i="3" l="1"/>
  <c r="I66" i="3" s="1"/>
  <c r="F66" i="3" s="1"/>
  <c r="I10" i="4"/>
  <c r="D21" i="8"/>
  <c r="H12" i="6" l="1"/>
  <c r="I52" i="6" s="1"/>
  <c r="L5" i="4"/>
  <c r="L8" i="4" l="1"/>
  <c r="I51" i="6" l="1"/>
  <c r="I66" i="4" l="1"/>
  <c r="F52" i="6" l="1"/>
  <c r="I49" i="6" l="1"/>
  <c r="I47" i="6"/>
  <c r="I45" i="6"/>
  <c r="I43" i="6"/>
  <c r="I41" i="6"/>
  <c r="I39" i="6"/>
  <c r="I37" i="6"/>
  <c r="I35" i="6"/>
  <c r="I33" i="6"/>
  <c r="I31" i="6"/>
  <c r="I29" i="6"/>
  <c r="I27" i="6"/>
  <c r="I25" i="6"/>
  <c r="I23" i="6"/>
  <c r="I21" i="6"/>
  <c r="I19" i="6"/>
  <c r="I17" i="6"/>
  <c r="F17" i="6" s="1"/>
  <c r="I50" i="6"/>
  <c r="I48" i="6"/>
  <c r="I46" i="6"/>
  <c r="I44" i="6"/>
  <c r="I42" i="6"/>
  <c r="I40" i="6"/>
  <c r="I38" i="6"/>
  <c r="I36" i="6"/>
  <c r="I34" i="6"/>
  <c r="I32" i="6"/>
  <c r="I30" i="6"/>
  <c r="I28" i="6"/>
  <c r="I26" i="6"/>
  <c r="I24" i="6"/>
  <c r="I22" i="6"/>
  <c r="I20" i="6"/>
  <c r="I18" i="6"/>
  <c r="F18" i="6" s="1"/>
  <c r="I17" i="3" l="1"/>
  <c r="A7" i="7"/>
  <c r="A8" i="7" s="1"/>
  <c r="C54" i="6"/>
  <c r="A18" i="6"/>
  <c r="A19" i="6" s="1"/>
  <c r="D17" i="6"/>
  <c r="B17" i="6"/>
  <c r="J17" i="6" s="1"/>
  <c r="D13" i="6"/>
  <c r="E51" i="6" s="1"/>
  <c r="F51" i="6" s="1"/>
  <c r="D14" i="6"/>
  <c r="A9" i="7" l="1"/>
  <c r="A20" i="6"/>
  <c r="E50" i="6"/>
  <c r="F50" i="6" s="1"/>
  <c r="E49" i="6"/>
  <c r="F49" i="6" s="1"/>
  <c r="E48" i="6"/>
  <c r="F48" i="6" s="1"/>
  <c r="E47" i="6"/>
  <c r="F47" i="6" s="1"/>
  <c r="E46" i="6"/>
  <c r="F46" i="6" s="1"/>
  <c r="E45" i="6"/>
  <c r="F45" i="6" s="1"/>
  <c r="E44" i="6"/>
  <c r="F44" i="6" s="1"/>
  <c r="E43" i="6"/>
  <c r="F43" i="6" s="1"/>
  <c r="E42" i="6"/>
  <c r="F42" i="6" s="1"/>
  <c r="E41" i="6"/>
  <c r="F41" i="6" s="1"/>
  <c r="E40" i="6"/>
  <c r="F40" i="6" s="1"/>
  <c r="E39" i="6"/>
  <c r="F39" i="6" s="1"/>
  <c r="B18" i="6"/>
  <c r="J18" i="6" s="1"/>
  <c r="E18" i="6"/>
  <c r="E19" i="6"/>
  <c r="F19" i="6" s="1"/>
  <c r="E20" i="6"/>
  <c r="F20" i="6" s="1"/>
  <c r="E21" i="6"/>
  <c r="F21" i="6" s="1"/>
  <c r="E22" i="6"/>
  <c r="F22" i="6" s="1"/>
  <c r="E23" i="6"/>
  <c r="F23" i="6" s="1"/>
  <c r="E24" i="6"/>
  <c r="F24" i="6" s="1"/>
  <c r="E25" i="6"/>
  <c r="F25" i="6" s="1"/>
  <c r="E26" i="6"/>
  <c r="F26" i="6" s="1"/>
  <c r="E27" i="6"/>
  <c r="F27" i="6" s="1"/>
  <c r="E28" i="6"/>
  <c r="F28" i="6" s="1"/>
  <c r="E29" i="6"/>
  <c r="F29" i="6" s="1"/>
  <c r="E30" i="6"/>
  <c r="F30" i="6" s="1"/>
  <c r="E31" i="6"/>
  <c r="F31" i="6" s="1"/>
  <c r="E32" i="6"/>
  <c r="F32" i="6" s="1"/>
  <c r="E33" i="6"/>
  <c r="F33" i="6" s="1"/>
  <c r="E34" i="6"/>
  <c r="F34" i="6" s="1"/>
  <c r="E35" i="6"/>
  <c r="F35" i="6" s="1"/>
  <c r="E36" i="6"/>
  <c r="F36" i="6" s="1"/>
  <c r="E37" i="6"/>
  <c r="F37" i="6" s="1"/>
  <c r="E38" i="6"/>
  <c r="F38" i="6" s="1"/>
  <c r="A10" i="7" l="1"/>
  <c r="B19" i="6"/>
  <c r="J19" i="6" s="1"/>
  <c r="A21" i="6"/>
  <c r="E54" i="6"/>
  <c r="A11" i="7" l="1"/>
  <c r="D18" i="6"/>
  <c r="A22" i="6"/>
  <c r="B20" i="6"/>
  <c r="J20" i="6" s="1"/>
  <c r="A12" i="7" l="1"/>
  <c r="A23" i="6"/>
  <c r="D19" i="6"/>
  <c r="B21" i="6"/>
  <c r="J21" i="6" s="1"/>
  <c r="A13" i="7" l="1"/>
  <c r="D20" i="6"/>
  <c r="A24" i="6"/>
  <c r="B22" i="6"/>
  <c r="J22" i="6" s="1"/>
  <c r="A14" i="7" l="1"/>
  <c r="D21" i="6"/>
  <c r="B23" i="6"/>
  <c r="J23" i="6" s="1"/>
  <c r="A25" i="6"/>
  <c r="A15" i="7" l="1"/>
  <c r="A26" i="6"/>
  <c r="B24" i="6"/>
  <c r="J24" i="6" s="1"/>
  <c r="D22" i="6"/>
  <c r="A16" i="7" l="1"/>
  <c r="B25" i="6"/>
  <c r="J25" i="6" s="1"/>
  <c r="A27" i="6"/>
  <c r="D23" i="6"/>
  <c r="A17" i="7" l="1"/>
  <c r="D24" i="6"/>
  <c r="A28" i="6"/>
  <c r="B26" i="6"/>
  <c r="J26" i="6" s="1"/>
  <c r="A18" i="7" l="1"/>
  <c r="B27" i="6"/>
  <c r="J27" i="6" s="1"/>
  <c r="A29" i="6"/>
  <c r="D25" i="6"/>
  <c r="A19" i="7" l="1"/>
  <c r="D26" i="6"/>
  <c r="A30" i="6"/>
  <c r="B28" i="6"/>
  <c r="J28" i="6" s="1"/>
  <c r="A20" i="7" l="1"/>
  <c r="B29" i="6"/>
  <c r="J29" i="6" s="1"/>
  <c r="A31" i="6"/>
  <c r="D27" i="6"/>
  <c r="A21" i="7" l="1"/>
  <c r="D28" i="6"/>
  <c r="A32" i="6"/>
  <c r="B30" i="6"/>
  <c r="J30" i="6" s="1"/>
  <c r="A22" i="7" l="1"/>
  <c r="D29" i="6"/>
  <c r="B31" i="6"/>
  <c r="J31" i="6" s="1"/>
  <c r="A33" i="6"/>
  <c r="A23" i="7" l="1"/>
  <c r="A34" i="6"/>
  <c r="D30" i="6"/>
  <c r="B32" i="6"/>
  <c r="J32" i="6" s="1"/>
  <c r="A24" i="7" l="1"/>
  <c r="A35" i="6"/>
  <c r="B33" i="6"/>
  <c r="J33" i="6" s="1"/>
  <c r="D31" i="6"/>
  <c r="A25" i="7" l="1"/>
  <c r="B34" i="6"/>
  <c r="J34" i="6" s="1"/>
  <c r="A36" i="6"/>
  <c r="D32" i="6"/>
  <c r="A9" i="5"/>
  <c r="A10" i="5" s="1"/>
  <c r="A26" i="7" l="1"/>
  <c r="D33" i="6"/>
  <c r="A37" i="6"/>
  <c r="B35" i="6"/>
  <c r="J35" i="6" s="1"/>
  <c r="A11" i="5"/>
  <c r="K6" i="6"/>
  <c r="J6" i="6"/>
  <c r="A27" i="7" l="1"/>
  <c r="D34" i="6"/>
  <c r="B36" i="6"/>
  <c r="J36" i="6" s="1"/>
  <c r="A38" i="6"/>
  <c r="A12" i="5"/>
  <c r="A28" i="7" l="1"/>
  <c r="A39" i="6"/>
  <c r="D35" i="6"/>
  <c r="B37" i="6"/>
  <c r="J37" i="6" s="1"/>
  <c r="A13" i="5"/>
  <c r="L6" i="6"/>
  <c r="E12" i="4"/>
  <c r="E11" i="4"/>
  <c r="E36" i="4" s="1"/>
  <c r="F36" i="4" s="1"/>
  <c r="B15" i="4"/>
  <c r="B16" i="4" s="1"/>
  <c r="B17" i="4" s="1"/>
  <c r="B18" i="4" s="1"/>
  <c r="D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E30" i="4"/>
  <c r="F30" i="4" s="1"/>
  <c r="E32" i="4"/>
  <c r="F32" i="4" s="1"/>
  <c r="E34" i="4"/>
  <c r="F34" i="4" s="1"/>
  <c r="E38" i="4"/>
  <c r="F38" i="4" s="1"/>
  <c r="E40" i="4"/>
  <c r="F40" i="4" s="1"/>
  <c r="E42" i="4"/>
  <c r="F42" i="4" s="1"/>
  <c r="E46" i="4"/>
  <c r="F46" i="4" s="1"/>
  <c r="E48" i="4"/>
  <c r="F48" i="4" s="1"/>
  <c r="E50" i="4"/>
  <c r="F50" i="4" s="1"/>
  <c r="C66" i="4"/>
  <c r="J6" i="3"/>
  <c r="K6" i="3"/>
  <c r="D14" i="3"/>
  <c r="D13" i="3"/>
  <c r="B17" i="3"/>
  <c r="D17" i="3"/>
  <c r="A18" i="3"/>
  <c r="E23" i="3"/>
  <c r="C68" i="3"/>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E24" i="3" l="1"/>
  <c r="E65" i="3"/>
  <c r="E64" i="3"/>
  <c r="E63" i="3"/>
  <c r="E62" i="3"/>
  <c r="E31" i="3"/>
  <c r="E35" i="3"/>
  <c r="E27" i="3"/>
  <c r="E5" i="2"/>
  <c r="J17" i="3"/>
  <c r="E52" i="4"/>
  <c r="F52" i="4" s="1"/>
  <c r="E44" i="4"/>
  <c r="F44" i="4" s="1"/>
  <c r="E60" i="4"/>
  <c r="F60" i="4" s="1"/>
  <c r="E61" i="4"/>
  <c r="F61" i="4" s="1"/>
  <c r="E62" i="4"/>
  <c r="F62" i="4" s="1"/>
  <c r="E64" i="4"/>
  <c r="F64" i="4" s="1"/>
  <c r="E59" i="4"/>
  <c r="F59" i="4" s="1"/>
  <c r="E63" i="4"/>
  <c r="F63" i="4" s="1"/>
  <c r="E33" i="3"/>
  <c r="E29" i="3"/>
  <c r="E25" i="3"/>
  <c r="E29" i="4"/>
  <c r="F29" i="4" s="1"/>
  <c r="E15" i="4"/>
  <c r="F15" i="4" s="1"/>
  <c r="E53" i="4"/>
  <c r="F53" i="4" s="1"/>
  <c r="E51" i="4"/>
  <c r="F51" i="4" s="1"/>
  <c r="E49" i="4"/>
  <c r="F49" i="4" s="1"/>
  <c r="E47" i="4"/>
  <c r="F47" i="4" s="1"/>
  <c r="E45" i="4"/>
  <c r="F45" i="4" s="1"/>
  <c r="E43" i="4"/>
  <c r="F43" i="4" s="1"/>
  <c r="E41" i="4"/>
  <c r="F41" i="4" s="1"/>
  <c r="E39" i="4"/>
  <c r="F39" i="4" s="1"/>
  <c r="E37" i="4"/>
  <c r="F37" i="4" s="1"/>
  <c r="E35" i="4"/>
  <c r="F35" i="4" s="1"/>
  <c r="E33" i="4"/>
  <c r="F33" i="4" s="1"/>
  <c r="E31" i="4"/>
  <c r="F31" i="4" s="1"/>
  <c r="E36" i="3"/>
  <c r="E34" i="3"/>
  <c r="E32" i="3"/>
  <c r="E30" i="3"/>
  <c r="E28" i="3"/>
  <c r="E26" i="3"/>
  <c r="A19" i="3"/>
  <c r="I19" i="3" s="1"/>
  <c r="I18" i="3"/>
  <c r="E61" i="3"/>
  <c r="E38" i="3"/>
  <c r="E40" i="3"/>
  <c r="E42" i="3"/>
  <c r="E44" i="3"/>
  <c r="E46" i="3"/>
  <c r="E48" i="3"/>
  <c r="E50" i="3"/>
  <c r="E52" i="3"/>
  <c r="E54" i="3"/>
  <c r="E56" i="3"/>
  <c r="E58" i="3"/>
  <c r="E60" i="3"/>
  <c r="E37" i="3"/>
  <c r="E39" i="3"/>
  <c r="E41" i="3"/>
  <c r="E43" i="3"/>
  <c r="E45" i="3"/>
  <c r="E47" i="3"/>
  <c r="E49" i="3"/>
  <c r="E51" i="3"/>
  <c r="E53" i="3"/>
  <c r="E55" i="3"/>
  <c r="E57" i="3"/>
  <c r="E59" i="3"/>
  <c r="E57" i="4"/>
  <c r="F57" i="4" s="1"/>
  <c r="E55" i="4"/>
  <c r="F55" i="4" s="1"/>
  <c r="E58" i="4"/>
  <c r="F58" i="4" s="1"/>
  <c r="E56" i="4"/>
  <c r="F56" i="4" s="1"/>
  <c r="E54" i="4"/>
  <c r="F54" i="4" s="1"/>
  <c r="H18" i="6"/>
  <c r="K18" i="6" s="1"/>
  <c r="A29" i="7"/>
  <c r="D36" i="6"/>
  <c r="A40" i="6"/>
  <c r="B38" i="6"/>
  <c r="J38" i="6" s="1"/>
  <c r="A14" i="5"/>
  <c r="H15" i="4"/>
  <c r="L6" i="3"/>
  <c r="A42" i="2"/>
  <c r="B19" i="4"/>
  <c r="B20" i="4" s="1"/>
  <c r="B21" i="4" s="1"/>
  <c r="B22" i="4" s="1"/>
  <c r="E17" i="3"/>
  <c r="F17" i="3" s="1"/>
  <c r="E22" i="3"/>
  <c r="E21" i="3"/>
  <c r="E20" i="3"/>
  <c r="E19" i="3"/>
  <c r="E18" i="3"/>
  <c r="E28" i="4"/>
  <c r="F28" i="4" s="1"/>
  <c r="E27" i="4"/>
  <c r="F27" i="4" s="1"/>
  <c r="E26" i="4"/>
  <c r="F26" i="4" s="1"/>
  <c r="E25" i="4"/>
  <c r="F25" i="4" s="1"/>
  <c r="E24" i="4"/>
  <c r="F24" i="4" s="1"/>
  <c r="E23" i="4"/>
  <c r="F23" i="4" s="1"/>
  <c r="E22" i="4"/>
  <c r="F22" i="4" s="1"/>
  <c r="E21" i="4"/>
  <c r="F21" i="4" s="1"/>
  <c r="E20" i="4"/>
  <c r="F20" i="4" s="1"/>
  <c r="E19" i="4"/>
  <c r="F19" i="4" s="1"/>
  <c r="E18" i="4"/>
  <c r="F18" i="4" s="1"/>
  <c r="E17" i="4"/>
  <c r="F17" i="4" s="1"/>
  <c r="E16" i="4"/>
  <c r="F16" i="4" s="1"/>
  <c r="F19" i="3" l="1"/>
  <c r="A20" i="3"/>
  <c r="I20" i="3" s="1"/>
  <c r="F20" i="3" s="1"/>
  <c r="F18" i="3"/>
  <c r="H35" i="6"/>
  <c r="K35" i="6" s="1"/>
  <c r="D16" i="4"/>
  <c r="H17" i="3"/>
  <c r="K17" i="3" s="1"/>
  <c r="H34" i="6"/>
  <c r="K34" i="6" s="1"/>
  <c r="H32" i="6"/>
  <c r="K32" i="6" s="1"/>
  <c r="H30" i="6"/>
  <c r="K30" i="6" s="1"/>
  <c r="H28" i="6"/>
  <c r="K28" i="6" s="1"/>
  <c r="H26" i="6"/>
  <c r="K26" i="6" s="1"/>
  <c r="H24" i="6"/>
  <c r="K24" i="6" s="1"/>
  <c r="H22" i="6"/>
  <c r="K22" i="6" s="1"/>
  <c r="H20" i="6"/>
  <c r="K20" i="6" s="1"/>
  <c r="H33" i="6"/>
  <c r="K33" i="6" s="1"/>
  <c r="H31" i="6"/>
  <c r="K31" i="6" s="1"/>
  <c r="H29" i="6"/>
  <c r="K29" i="6" s="1"/>
  <c r="H27" i="6"/>
  <c r="K27" i="6" s="1"/>
  <c r="H25" i="6"/>
  <c r="K25" i="6" s="1"/>
  <c r="H23" i="6"/>
  <c r="K23" i="6" s="1"/>
  <c r="H21" i="6"/>
  <c r="K21" i="6" s="1"/>
  <c r="H19" i="6"/>
  <c r="K19" i="6" s="1"/>
  <c r="H17" i="6"/>
  <c r="K17" i="6" s="1"/>
  <c r="A30" i="7"/>
  <c r="B39" i="6"/>
  <c r="J39" i="6" s="1"/>
  <c r="A41" i="6"/>
  <c r="D37" i="6"/>
  <c r="H36" i="6"/>
  <c r="K36" i="6" s="1"/>
  <c r="A15" i="5"/>
  <c r="A43" i="2"/>
  <c r="A44" i="2" s="1"/>
  <c r="A45" i="2" s="1"/>
  <c r="A46" i="2" s="1"/>
  <c r="A47" i="2" s="1"/>
  <c r="A48" i="2" s="1"/>
  <c r="A49" i="2" s="1"/>
  <c r="A50" i="2" s="1"/>
  <c r="A51" i="2" s="1"/>
  <c r="A52" i="2" s="1"/>
  <c r="A53" i="2" s="1"/>
  <c r="A54" i="2" s="1"/>
  <c r="A21" i="3"/>
  <c r="I21" i="3" s="1"/>
  <c r="F21" i="3" s="1"/>
  <c r="B23" i="4"/>
  <c r="B18" i="3"/>
  <c r="E66" i="4"/>
  <c r="E68" i="3"/>
  <c r="J18" i="3" l="1"/>
  <c r="J15" i="4"/>
  <c r="A31" i="7"/>
  <c r="A42" i="6"/>
  <c r="B40" i="6"/>
  <c r="J40" i="6" s="1"/>
  <c r="D38" i="6"/>
  <c r="H37" i="6"/>
  <c r="K37" i="6" s="1"/>
  <c r="A16" i="5"/>
  <c r="F66" i="4"/>
  <c r="B24" i="4"/>
  <c r="A22" i="3"/>
  <c r="I22" i="3" s="1"/>
  <c r="F22" i="3" s="1"/>
  <c r="B19" i="3"/>
  <c r="E6" i="2"/>
  <c r="H16" i="4"/>
  <c r="D17" i="4"/>
  <c r="D18" i="3"/>
  <c r="J19" i="3" l="1"/>
  <c r="A32" i="7"/>
  <c r="B41" i="6"/>
  <c r="J41" i="6" s="1"/>
  <c r="D39" i="6"/>
  <c r="H38" i="6"/>
  <c r="K38" i="6" s="1"/>
  <c r="A43" i="6"/>
  <c r="A17" i="5"/>
  <c r="A23" i="3"/>
  <c r="I23" i="3" s="1"/>
  <c r="F23" i="3" s="1"/>
  <c r="B25" i="4"/>
  <c r="J16" i="4"/>
  <c r="B20" i="3"/>
  <c r="E7" i="2"/>
  <c r="H18" i="3"/>
  <c r="K18" i="3" s="1"/>
  <c r="D19" i="3"/>
  <c r="H17" i="4"/>
  <c r="J17" i="4" s="1"/>
  <c r="D18" i="4"/>
  <c r="J20" i="3" l="1"/>
  <c r="A33" i="7"/>
  <c r="A44" i="6"/>
  <c r="D40" i="6"/>
  <c r="H39" i="6"/>
  <c r="K39" i="6" s="1"/>
  <c r="B42" i="6"/>
  <c r="J42" i="6" s="1"/>
  <c r="A18" i="5"/>
  <c r="B26" i="4"/>
  <c r="A24" i="3"/>
  <c r="I24" i="3" s="1"/>
  <c r="F24" i="3" s="1"/>
  <c r="H18" i="4"/>
  <c r="J18" i="4" s="1"/>
  <c r="D19" i="4"/>
  <c r="B21" i="3"/>
  <c r="E8" i="2"/>
  <c r="H19" i="3"/>
  <c r="K19" i="3" s="1"/>
  <c r="D20" i="3"/>
  <c r="J21" i="3" l="1"/>
  <c r="A34" i="7"/>
  <c r="D41" i="6"/>
  <c r="H40" i="6"/>
  <c r="K40" i="6" s="1"/>
  <c r="A45" i="6"/>
  <c r="B43" i="6"/>
  <c r="J43" i="6" s="1"/>
  <c r="A19" i="5"/>
  <c r="A25" i="3"/>
  <c r="I25" i="3" s="1"/>
  <c r="F25" i="3" s="1"/>
  <c r="B27" i="4"/>
  <c r="H20" i="3"/>
  <c r="K20" i="3" s="1"/>
  <c r="D21" i="3"/>
  <c r="H19" i="4"/>
  <c r="D20" i="4"/>
  <c r="B22" i="3"/>
  <c r="E9" i="2"/>
  <c r="J22" i="3" l="1"/>
  <c r="A35" i="7"/>
  <c r="A46" i="6"/>
  <c r="D42" i="6"/>
  <c r="H41" i="6"/>
  <c r="K41" i="6" s="1"/>
  <c r="B44" i="6"/>
  <c r="J44" i="6" s="1"/>
  <c r="A20" i="5"/>
  <c r="B28" i="4"/>
  <c r="A26" i="3"/>
  <c r="I26" i="3" s="1"/>
  <c r="F26" i="3" s="1"/>
  <c r="J19" i="4"/>
  <c r="H21" i="3"/>
  <c r="K21" i="3" s="1"/>
  <c r="D22" i="3"/>
  <c r="B23" i="3"/>
  <c r="E10" i="2"/>
  <c r="H20" i="4"/>
  <c r="D21" i="4"/>
  <c r="J23" i="3" l="1"/>
  <c r="A36" i="7"/>
  <c r="D43" i="6"/>
  <c r="H42" i="6"/>
  <c r="K42" i="6" s="1"/>
  <c r="B45" i="6"/>
  <c r="J45" i="6" s="1"/>
  <c r="A47" i="6"/>
  <c r="A21" i="5"/>
  <c r="A27" i="3"/>
  <c r="I27" i="3" s="1"/>
  <c r="F27" i="3" s="1"/>
  <c r="B29" i="4"/>
  <c r="J20" i="4"/>
  <c r="B24" i="3"/>
  <c r="E11" i="2"/>
  <c r="H21" i="4"/>
  <c r="J21" i="4" s="1"/>
  <c r="D22" i="4"/>
  <c r="H22" i="3"/>
  <c r="K22" i="3" s="1"/>
  <c r="D23" i="3"/>
  <c r="J24" i="3" l="1"/>
  <c r="A37" i="7"/>
  <c r="A38" i="7" s="1"/>
  <c r="A48" i="6"/>
  <c r="B46" i="6"/>
  <c r="J46" i="6" s="1"/>
  <c r="D44" i="6"/>
  <c r="H43" i="6"/>
  <c r="K43" i="6" s="1"/>
  <c r="A22" i="5"/>
  <c r="B30" i="4"/>
  <c r="A28" i="3"/>
  <c r="I28" i="3" s="1"/>
  <c r="F28" i="3" s="1"/>
  <c r="H23" i="3"/>
  <c r="K23" i="3" s="1"/>
  <c r="D24" i="3"/>
  <c r="B25" i="3"/>
  <c r="E12" i="2"/>
  <c r="H22" i="4"/>
  <c r="D23" i="4"/>
  <c r="A39" i="7" l="1"/>
  <c r="J25" i="3"/>
  <c r="D45" i="6"/>
  <c r="H44" i="6"/>
  <c r="K44" i="6" s="1"/>
  <c r="B47" i="6"/>
  <c r="J47" i="6" s="1"/>
  <c r="A49" i="6"/>
  <c r="A23" i="5"/>
  <c r="A29" i="3"/>
  <c r="I29" i="3" s="1"/>
  <c r="F29" i="3" s="1"/>
  <c r="B31" i="4"/>
  <c r="H23" i="4"/>
  <c r="D24" i="4"/>
  <c r="H24" i="3"/>
  <c r="K24" i="3" s="1"/>
  <c r="D25" i="3"/>
  <c r="J22" i="4"/>
  <c r="B26" i="3"/>
  <c r="E13" i="2"/>
  <c r="A40" i="7" l="1"/>
  <c r="J26" i="3"/>
  <c r="A50" i="6"/>
  <c r="A51" i="6" s="1"/>
  <c r="D46" i="6"/>
  <c r="H45" i="6"/>
  <c r="K45" i="6" s="1"/>
  <c r="B48" i="6"/>
  <c r="J48" i="6" s="1"/>
  <c r="A24" i="5"/>
  <c r="B32" i="4"/>
  <c r="A30" i="3"/>
  <c r="I30" i="3" s="1"/>
  <c r="F30" i="3" s="1"/>
  <c r="B27" i="3"/>
  <c r="E14" i="2"/>
  <c r="H24" i="4"/>
  <c r="J24" i="4" s="1"/>
  <c r="D25" i="4"/>
  <c r="H25" i="3"/>
  <c r="K25" i="3" s="1"/>
  <c r="D26" i="3"/>
  <c r="J23" i="4"/>
  <c r="J27" i="3" l="1"/>
  <c r="D47" i="6"/>
  <c r="H46" i="6"/>
  <c r="K46" i="6" s="1"/>
  <c r="B49" i="6"/>
  <c r="J49" i="6" s="1"/>
  <c r="A25" i="5"/>
  <c r="A31" i="3"/>
  <c r="I31" i="3" s="1"/>
  <c r="F31" i="3" s="1"/>
  <c r="B33" i="4"/>
  <c r="H25" i="4"/>
  <c r="J25" i="4" s="1"/>
  <c r="D26" i="4"/>
  <c r="H26" i="3"/>
  <c r="K26" i="3" s="1"/>
  <c r="D27" i="3"/>
  <c r="B28" i="3"/>
  <c r="E15" i="2"/>
  <c r="J28" i="3" l="1"/>
  <c r="D48" i="6"/>
  <c r="H47" i="6"/>
  <c r="K47" i="6" s="1"/>
  <c r="B50" i="6"/>
  <c r="A26" i="5"/>
  <c r="B34" i="4"/>
  <c r="A32" i="3"/>
  <c r="I32" i="3" s="1"/>
  <c r="F32" i="3" s="1"/>
  <c r="H26" i="4"/>
  <c r="J26" i="4" s="1"/>
  <c r="D27" i="4"/>
  <c r="H27" i="3"/>
  <c r="K27" i="3" s="1"/>
  <c r="D28" i="3"/>
  <c r="B29" i="3"/>
  <c r="E16" i="2"/>
  <c r="J50" i="6" l="1"/>
  <c r="B51" i="6"/>
  <c r="B52" i="6" s="1"/>
  <c r="J52" i="6" s="1"/>
  <c r="J29" i="3"/>
  <c r="D49" i="6"/>
  <c r="H48" i="6"/>
  <c r="K48" i="6" s="1"/>
  <c r="A27" i="5"/>
  <c r="A33" i="3"/>
  <c r="I33" i="3" s="1"/>
  <c r="F33" i="3" s="1"/>
  <c r="B35" i="4"/>
  <c r="H27" i="4"/>
  <c r="J27" i="4" s="1"/>
  <c r="D28" i="4"/>
  <c r="H28" i="3"/>
  <c r="K28" i="3" s="1"/>
  <c r="D29" i="3"/>
  <c r="B30" i="3"/>
  <c r="E17" i="2"/>
  <c r="J51" i="6" l="1"/>
  <c r="J30" i="3"/>
  <c r="D50" i="6"/>
  <c r="D51" i="6" s="1"/>
  <c r="D52" i="6" s="1"/>
  <c r="H49" i="6"/>
  <c r="K49" i="6" s="1"/>
  <c r="A28" i="5"/>
  <c r="B36" i="4"/>
  <c r="A34" i="3"/>
  <c r="I34" i="3" s="1"/>
  <c r="F34" i="3" s="1"/>
  <c r="H29" i="3"/>
  <c r="K29" i="3" s="1"/>
  <c r="D30" i="3"/>
  <c r="B31" i="3"/>
  <c r="E18" i="2"/>
  <c r="H28" i="4"/>
  <c r="J28" i="4" s="1"/>
  <c r="D29" i="4"/>
  <c r="H52" i="6" l="1"/>
  <c r="K52" i="6" s="1"/>
  <c r="H51" i="6"/>
  <c r="K51" i="6" s="1"/>
  <c r="J31" i="3"/>
  <c r="J54" i="6"/>
  <c r="H50" i="6"/>
  <c r="K50" i="6" s="1"/>
  <c r="A29" i="5"/>
  <c r="A35" i="3"/>
  <c r="I35" i="3" s="1"/>
  <c r="F35" i="3" s="1"/>
  <c r="B37" i="4"/>
  <c r="H30" i="3"/>
  <c r="K30" i="3" s="1"/>
  <c r="D31" i="3"/>
  <c r="B32" i="3"/>
  <c r="E19" i="2"/>
  <c r="H29" i="4"/>
  <c r="J29" i="4" s="1"/>
  <c r="D30" i="4"/>
  <c r="J32" i="3" l="1"/>
  <c r="A30" i="5"/>
  <c r="B38" i="4"/>
  <c r="A36" i="3"/>
  <c r="I36" i="3" s="1"/>
  <c r="F36" i="3" s="1"/>
  <c r="H31" i="3"/>
  <c r="K31" i="3" s="1"/>
  <c r="D32" i="3"/>
  <c r="H30" i="4"/>
  <c r="J30" i="4" s="1"/>
  <c r="D31" i="4"/>
  <c r="B33" i="3"/>
  <c r="E20" i="2"/>
  <c r="J33" i="3" l="1"/>
  <c r="A31" i="5"/>
  <c r="A37" i="3"/>
  <c r="I37" i="3" s="1"/>
  <c r="F37" i="3" s="1"/>
  <c r="B39" i="4"/>
  <c r="B34" i="3"/>
  <c r="E21" i="2"/>
  <c r="H32" i="3"/>
  <c r="K32" i="3" s="1"/>
  <c r="D33" i="3"/>
  <c r="H31" i="4"/>
  <c r="J31" i="4" s="1"/>
  <c r="D32" i="4"/>
  <c r="J34" i="3" l="1"/>
  <c r="A32" i="5"/>
  <c r="B40" i="4"/>
  <c r="A38" i="3"/>
  <c r="I38" i="3" s="1"/>
  <c r="F38" i="3" s="1"/>
  <c r="H32" i="4"/>
  <c r="J32" i="4" s="1"/>
  <c r="D33" i="4"/>
  <c r="B35" i="3"/>
  <c r="E22" i="2"/>
  <c r="H33" i="3"/>
  <c r="K33" i="3" s="1"/>
  <c r="D34" i="3"/>
  <c r="J35" i="3" l="1"/>
  <c r="A33" i="5"/>
  <c r="B41" i="4"/>
  <c r="A39" i="3"/>
  <c r="I39" i="3" s="1"/>
  <c r="F39" i="3" s="1"/>
  <c r="H33" i="4"/>
  <c r="J33" i="4" s="1"/>
  <c r="D34" i="4"/>
  <c r="H34" i="3"/>
  <c r="K34" i="3" s="1"/>
  <c r="D35" i="3"/>
  <c r="B36" i="3"/>
  <c r="E23" i="2"/>
  <c r="J36" i="3" l="1"/>
  <c r="B37" i="3"/>
  <c r="A34" i="5"/>
  <c r="B42" i="4"/>
  <c r="A40" i="3"/>
  <c r="I40" i="3" s="1"/>
  <c r="F40" i="3" s="1"/>
  <c r="H34" i="4"/>
  <c r="J34" i="4" s="1"/>
  <c r="D35" i="4"/>
  <c r="E24" i="2"/>
  <c r="H35" i="3"/>
  <c r="K35" i="3" s="1"/>
  <c r="D36" i="3"/>
  <c r="J37" i="3" l="1"/>
  <c r="D37" i="3"/>
  <c r="H37" i="3" s="1"/>
  <c r="B38" i="3"/>
  <c r="A35" i="5"/>
  <c r="A41" i="3"/>
  <c r="I41" i="3" s="1"/>
  <c r="F41" i="3" s="1"/>
  <c r="B43" i="4"/>
  <c r="H35" i="4"/>
  <c r="J35" i="4" s="1"/>
  <c r="D36" i="4"/>
  <c r="H36" i="3"/>
  <c r="K36" i="3" s="1"/>
  <c r="E25" i="2"/>
  <c r="K37" i="3" l="1"/>
  <c r="B39" i="3"/>
  <c r="B40" i="3" s="1"/>
  <c r="J38" i="3"/>
  <c r="D38" i="3"/>
  <c r="A36" i="5"/>
  <c r="B44" i="4"/>
  <c r="A42" i="3"/>
  <c r="I42" i="3" s="1"/>
  <c r="F42" i="3" s="1"/>
  <c r="E26" i="2"/>
  <c r="H36" i="4"/>
  <c r="J36" i="4" s="1"/>
  <c r="D37" i="4"/>
  <c r="J40" i="3" l="1"/>
  <c r="J39" i="3"/>
  <c r="H38" i="3"/>
  <c r="K38" i="3" s="1"/>
  <c r="D39" i="3"/>
  <c r="D40" i="3" s="1"/>
  <c r="A37" i="5"/>
  <c r="B41" i="3"/>
  <c r="A43" i="3"/>
  <c r="I43" i="3" s="1"/>
  <c r="F43" i="3" s="1"/>
  <c r="B45" i="4"/>
  <c r="H37" i="4"/>
  <c r="J37" i="4" s="1"/>
  <c r="D38" i="4"/>
  <c r="E27" i="2"/>
  <c r="J41" i="3" l="1"/>
  <c r="H39" i="3"/>
  <c r="K39" i="3" s="1"/>
  <c r="I54" i="6"/>
  <c r="A38" i="5"/>
  <c r="B42" i="3"/>
  <c r="D41" i="3"/>
  <c r="H40" i="3"/>
  <c r="K40" i="3" s="1"/>
  <c r="B46" i="4"/>
  <c r="A44" i="3"/>
  <c r="I44" i="3" s="1"/>
  <c r="F44" i="3" s="1"/>
  <c r="E28" i="2"/>
  <c r="H38" i="4"/>
  <c r="J38" i="4" s="1"/>
  <c r="D39" i="4"/>
  <c r="J42" i="3" l="1"/>
  <c r="F54" i="6"/>
  <c r="A39" i="5"/>
  <c r="D42" i="3"/>
  <c r="H41" i="3"/>
  <c r="K41" i="3" s="1"/>
  <c r="B43" i="3"/>
  <c r="A45" i="3"/>
  <c r="I45" i="3" s="1"/>
  <c r="F45" i="3" s="1"/>
  <c r="B47" i="4"/>
  <c r="E29" i="2"/>
  <c r="H39" i="4"/>
  <c r="J39" i="4" s="1"/>
  <c r="D40" i="4"/>
  <c r="J43" i="3" l="1"/>
  <c r="A40" i="5"/>
  <c r="B44" i="3"/>
  <c r="D43" i="3"/>
  <c r="H42" i="3"/>
  <c r="K42" i="3" s="1"/>
  <c r="B48" i="4"/>
  <c r="A46" i="3"/>
  <c r="I46" i="3" s="1"/>
  <c r="F46" i="3" s="1"/>
  <c r="H40" i="4"/>
  <c r="J40" i="4" s="1"/>
  <c r="D41" i="4"/>
  <c r="E30" i="2"/>
  <c r="J44" i="3" l="1"/>
  <c r="A41" i="5"/>
  <c r="D44" i="3"/>
  <c r="H43" i="3"/>
  <c r="K43" i="3" s="1"/>
  <c r="B45" i="3"/>
  <c r="A47" i="3"/>
  <c r="I47" i="3" s="1"/>
  <c r="F47" i="3" s="1"/>
  <c r="B49" i="4"/>
  <c r="E31" i="2"/>
  <c r="H41" i="4"/>
  <c r="J41" i="4" s="1"/>
  <c r="D42" i="4"/>
  <c r="J45" i="3" l="1"/>
  <c r="A42" i="5"/>
  <c r="D45" i="3"/>
  <c r="H44" i="3"/>
  <c r="K44" i="3" s="1"/>
  <c r="B46" i="3"/>
  <c r="B50" i="4"/>
  <c r="A48" i="3"/>
  <c r="I48" i="3" s="1"/>
  <c r="F48" i="3" s="1"/>
  <c r="E32" i="2"/>
  <c r="H42" i="4"/>
  <c r="J42" i="4" s="1"/>
  <c r="D43" i="4"/>
  <c r="J46" i="3" l="1"/>
  <c r="H54" i="6"/>
  <c r="A43" i="5"/>
  <c r="D46" i="3"/>
  <c r="H45" i="3"/>
  <c r="K45" i="3" s="1"/>
  <c r="B47" i="3"/>
  <c r="A49" i="3"/>
  <c r="I49" i="3" s="1"/>
  <c r="F49" i="3" s="1"/>
  <c r="B51" i="4"/>
  <c r="H43" i="4"/>
  <c r="J43" i="4" s="1"/>
  <c r="D44" i="4"/>
  <c r="E33" i="2"/>
  <c r="J47" i="3" l="1"/>
  <c r="K54" i="6"/>
  <c r="A44" i="5"/>
  <c r="D47" i="3"/>
  <c r="H46" i="3"/>
  <c r="K46" i="3" s="1"/>
  <c r="B48" i="3"/>
  <c r="B52" i="4"/>
  <c r="A50" i="3"/>
  <c r="I50" i="3" s="1"/>
  <c r="F50" i="3" s="1"/>
  <c r="H44" i="4"/>
  <c r="J44" i="4" s="1"/>
  <c r="D45" i="4"/>
  <c r="E34" i="2"/>
  <c r="J48" i="3" l="1"/>
  <c r="A45" i="5"/>
  <c r="A46" i="5" s="1"/>
  <c r="A47" i="5" s="1"/>
  <c r="A48" i="5" s="1"/>
  <c r="A49" i="5" s="1"/>
  <c r="A50" i="5" s="1"/>
  <c r="A51" i="5" s="1"/>
  <c r="A52" i="5" s="1"/>
  <c r="A53" i="5" s="1"/>
  <c r="A54" i="5" s="1"/>
  <c r="A55" i="5" s="1"/>
  <c r="A56" i="5" s="1"/>
  <c r="B49" i="3"/>
  <c r="D48" i="3"/>
  <c r="H47" i="3"/>
  <c r="K47" i="3" s="1"/>
  <c r="A51" i="3"/>
  <c r="I51" i="3" s="1"/>
  <c r="F51" i="3" s="1"/>
  <c r="B53" i="4"/>
  <c r="B54" i="4" s="1"/>
  <c r="E35" i="2"/>
  <c r="H45" i="4"/>
  <c r="J45" i="4" s="1"/>
  <c r="D46" i="4"/>
  <c r="J49" i="3" l="1"/>
  <c r="B55" i="4"/>
  <c r="D49" i="3"/>
  <c r="H48" i="3"/>
  <c r="K48" i="3" s="1"/>
  <c r="B50" i="3"/>
  <c r="A52" i="3"/>
  <c r="I52" i="3" s="1"/>
  <c r="F52" i="3" s="1"/>
  <c r="H46" i="4"/>
  <c r="J46" i="4" s="1"/>
  <c r="D47" i="4"/>
  <c r="E36" i="2"/>
  <c r="J50" i="3" l="1"/>
  <c r="B56" i="4"/>
  <c r="B51" i="3"/>
  <c r="H49" i="3"/>
  <c r="K49" i="3" s="1"/>
  <c r="D50" i="3"/>
  <c r="A53" i="3"/>
  <c r="I53" i="3" s="1"/>
  <c r="F53" i="3" s="1"/>
  <c r="E37" i="2"/>
  <c r="H47" i="4"/>
  <c r="J47" i="4" s="1"/>
  <c r="D48" i="4"/>
  <c r="J51" i="3" l="1"/>
  <c r="B57" i="4"/>
  <c r="H50" i="3"/>
  <c r="K50" i="3" s="1"/>
  <c r="D51" i="3"/>
  <c r="E39" i="2"/>
  <c r="B52" i="3"/>
  <c r="A54" i="3"/>
  <c r="I54" i="3" s="1"/>
  <c r="F54" i="3" s="1"/>
  <c r="H48" i="4"/>
  <c r="J48" i="4" s="1"/>
  <c r="D49" i="4"/>
  <c r="E38" i="2"/>
  <c r="J52" i="3" l="1"/>
  <c r="B58" i="4"/>
  <c r="B59" i="4" s="1"/>
  <c r="B60" i="4" s="1"/>
  <c r="B61" i="4" s="1"/>
  <c r="B62" i="4" s="1"/>
  <c r="B63" i="4" s="1"/>
  <c r="B64" i="4" s="1"/>
  <c r="E40" i="2"/>
  <c r="B53" i="3"/>
  <c r="H51" i="3"/>
  <c r="K51" i="3" s="1"/>
  <c r="D52" i="3"/>
  <c r="A55" i="3"/>
  <c r="I55" i="3" s="1"/>
  <c r="F55" i="3" s="1"/>
  <c r="H49" i="4"/>
  <c r="J49" i="4" s="1"/>
  <c r="D50" i="4"/>
  <c r="J53" i="3" l="1"/>
  <c r="D53" i="3"/>
  <c r="H52" i="3"/>
  <c r="K52" i="3" s="1"/>
  <c r="E41" i="2"/>
  <c r="B54" i="3"/>
  <c r="A56" i="3"/>
  <c r="I56" i="3" s="1"/>
  <c r="F56" i="3" s="1"/>
  <c r="H50" i="4"/>
  <c r="J50" i="4" s="1"/>
  <c r="D51" i="4"/>
  <c r="J54" i="3" l="1"/>
  <c r="E42" i="2"/>
  <c r="B55" i="3"/>
  <c r="H53" i="3"/>
  <c r="K53" i="3" s="1"/>
  <c r="D54" i="3"/>
  <c r="A57" i="3"/>
  <c r="I57" i="3" s="1"/>
  <c r="F57" i="3" s="1"/>
  <c r="H51" i="4"/>
  <c r="J51" i="4" s="1"/>
  <c r="D52" i="4"/>
  <c r="J55" i="3" l="1"/>
  <c r="H54" i="3"/>
  <c r="K54" i="3" s="1"/>
  <c r="D55" i="3"/>
  <c r="A58" i="3"/>
  <c r="I58" i="3" s="1"/>
  <c r="F58" i="3" s="1"/>
  <c r="E43" i="2"/>
  <c r="B56" i="3"/>
  <c r="E44" i="2" s="1"/>
  <c r="H52" i="4"/>
  <c r="J52" i="4" s="1"/>
  <c r="D53" i="4"/>
  <c r="D54" i="4" s="1"/>
  <c r="J56" i="3" l="1"/>
  <c r="H54" i="4"/>
  <c r="J54" i="4" s="1"/>
  <c r="D55" i="4"/>
  <c r="B57" i="3"/>
  <c r="E45" i="2" s="1"/>
  <c r="A59" i="3"/>
  <c r="I59" i="3" s="1"/>
  <c r="F59" i="3" s="1"/>
  <c r="H55" i="3"/>
  <c r="K55" i="3" s="1"/>
  <c r="D56" i="3"/>
  <c r="H53" i="4"/>
  <c r="J53" i="4" s="1"/>
  <c r="J57" i="3" l="1"/>
  <c r="H55" i="4"/>
  <c r="J55" i="4" s="1"/>
  <c r="D56" i="4"/>
  <c r="H56" i="3"/>
  <c r="K56" i="3" s="1"/>
  <c r="D57" i="3"/>
  <c r="A60" i="3"/>
  <c r="B58" i="3"/>
  <c r="E46" i="2" s="1"/>
  <c r="J58" i="3" l="1"/>
  <c r="A61" i="3"/>
  <c r="A62" i="3" s="1"/>
  <c r="I60" i="3"/>
  <c r="F60" i="3" s="1"/>
  <c r="D58" i="3"/>
  <c r="H57" i="3"/>
  <c r="K57" i="3" s="1"/>
  <c r="D57" i="4"/>
  <c r="H56" i="4"/>
  <c r="J56" i="4" s="1"/>
  <c r="B59" i="3"/>
  <c r="E47" i="2" s="1"/>
  <c r="A63" i="3" l="1"/>
  <c r="I62" i="3"/>
  <c r="F62" i="3" s="1"/>
  <c r="J59" i="3"/>
  <c r="I61" i="3"/>
  <c r="B60" i="3"/>
  <c r="E48" i="2" s="1"/>
  <c r="H57" i="4"/>
  <c r="D58" i="4"/>
  <c r="D59" i="4" s="1"/>
  <c r="D59" i="3"/>
  <c r="H58" i="3"/>
  <c r="K58" i="3" s="1"/>
  <c r="I63" i="3" l="1"/>
  <c r="F63" i="3" s="1"/>
  <c r="A64" i="3"/>
  <c r="F61" i="3"/>
  <c r="D60" i="4"/>
  <c r="H59" i="4"/>
  <c r="J59" i="4" s="1"/>
  <c r="J60" i="3"/>
  <c r="B61" i="3"/>
  <c r="J57" i="4"/>
  <c r="H59" i="3"/>
  <c r="K59" i="3" s="1"/>
  <c r="D60" i="3"/>
  <c r="H58" i="4"/>
  <c r="J58" i="4" s="1"/>
  <c r="B62" i="3" l="1"/>
  <c r="E50" i="2" s="1"/>
  <c r="E49" i="2"/>
  <c r="A65" i="3"/>
  <c r="I64" i="3"/>
  <c r="F64" i="3" s="1"/>
  <c r="J62" i="3"/>
  <c r="H60" i="4"/>
  <c r="J60" i="4" s="1"/>
  <c r="D61" i="4"/>
  <c r="J61" i="3"/>
  <c r="D61" i="3"/>
  <c r="D62" i="3" s="1"/>
  <c r="H60" i="3"/>
  <c r="K60" i="3" s="1"/>
  <c r="B63" i="3" l="1"/>
  <c r="E51" i="2" s="1"/>
  <c r="D63" i="3"/>
  <c r="D64" i="3" s="1"/>
  <c r="H62" i="3"/>
  <c r="K62" i="3" s="1"/>
  <c r="I65" i="3"/>
  <c r="J63" i="3"/>
  <c r="G15" i="4"/>
  <c r="K15" i="4" s="1"/>
  <c r="G59" i="4"/>
  <c r="K59" i="4" s="1"/>
  <c r="G60" i="4"/>
  <c r="K60" i="4" s="1"/>
  <c r="G61" i="4"/>
  <c r="H61" i="4"/>
  <c r="J61" i="4" s="1"/>
  <c r="D62" i="4"/>
  <c r="H61" i="3"/>
  <c r="K61" i="3" s="1"/>
  <c r="I68" i="4"/>
  <c r="G57" i="4"/>
  <c r="K57" i="4" s="1"/>
  <c r="G55" i="4"/>
  <c r="K55" i="4" s="1"/>
  <c r="G53" i="4"/>
  <c r="K53" i="4" s="1"/>
  <c r="G51" i="4"/>
  <c r="K51" i="4" s="1"/>
  <c r="G49" i="4"/>
  <c r="K49" i="4" s="1"/>
  <c r="G47" i="4"/>
  <c r="K47" i="4" s="1"/>
  <c r="G45" i="4"/>
  <c r="K45" i="4" s="1"/>
  <c r="G43" i="4"/>
  <c r="K43" i="4" s="1"/>
  <c r="G41" i="4"/>
  <c r="K41" i="4" s="1"/>
  <c r="G39" i="4"/>
  <c r="K39" i="4" s="1"/>
  <c r="G37" i="4"/>
  <c r="K37" i="4" s="1"/>
  <c r="G35" i="4"/>
  <c r="K35" i="4" s="1"/>
  <c r="G33" i="4"/>
  <c r="K33" i="4" s="1"/>
  <c r="G31" i="4"/>
  <c r="K31" i="4" s="1"/>
  <c r="G29" i="4"/>
  <c r="K29" i="4" s="1"/>
  <c r="G27" i="4"/>
  <c r="K27" i="4" s="1"/>
  <c r="G25" i="4"/>
  <c r="K25" i="4" s="1"/>
  <c r="G23" i="4"/>
  <c r="K23" i="4" s="1"/>
  <c r="G21" i="4"/>
  <c r="K21" i="4" s="1"/>
  <c r="G19" i="4"/>
  <c r="K19" i="4" s="1"/>
  <c r="G17" i="4"/>
  <c r="K17" i="4" s="1"/>
  <c r="G58" i="4"/>
  <c r="K58" i="4" s="1"/>
  <c r="G56" i="4"/>
  <c r="K56" i="4" s="1"/>
  <c r="G54" i="4"/>
  <c r="K54" i="4" s="1"/>
  <c r="G52" i="4"/>
  <c r="K52" i="4" s="1"/>
  <c r="G50" i="4"/>
  <c r="K50" i="4" s="1"/>
  <c r="G48" i="4"/>
  <c r="K48" i="4" s="1"/>
  <c r="G46" i="4"/>
  <c r="K46" i="4" s="1"/>
  <c r="G44" i="4"/>
  <c r="K44" i="4" s="1"/>
  <c r="G42" i="4"/>
  <c r="K42" i="4" s="1"/>
  <c r="G40" i="4"/>
  <c r="K40" i="4" s="1"/>
  <c r="G38" i="4"/>
  <c r="K38" i="4" s="1"/>
  <c r="G36" i="4"/>
  <c r="K36" i="4" s="1"/>
  <c r="G34" i="4"/>
  <c r="K34" i="4" s="1"/>
  <c r="G32" i="4"/>
  <c r="K32" i="4" s="1"/>
  <c r="G30" i="4"/>
  <c r="K30" i="4" s="1"/>
  <c r="G28" i="4"/>
  <c r="K28" i="4" s="1"/>
  <c r="G26" i="4"/>
  <c r="K26" i="4" s="1"/>
  <c r="G24" i="4"/>
  <c r="K24" i="4" s="1"/>
  <c r="G22" i="4"/>
  <c r="K22" i="4" s="1"/>
  <c r="G20" i="4"/>
  <c r="K20" i="4" s="1"/>
  <c r="G18" i="4"/>
  <c r="K18" i="4" s="1"/>
  <c r="G16" i="4"/>
  <c r="K16" i="4" s="1"/>
  <c r="G52" i="6"/>
  <c r="L52" i="6" s="1"/>
  <c r="H63" i="3" l="1"/>
  <c r="K63" i="3" s="1"/>
  <c r="B64" i="3"/>
  <c r="E52" i="2" s="1"/>
  <c r="G17" i="6"/>
  <c r="L17" i="6" s="1"/>
  <c r="G51" i="6"/>
  <c r="L51" i="6" s="1"/>
  <c r="G63" i="3"/>
  <c r="G61" i="3"/>
  <c r="L61" i="3" s="1"/>
  <c r="G62" i="3"/>
  <c r="L62" i="3" s="1"/>
  <c r="F65" i="3"/>
  <c r="D65" i="3"/>
  <c r="H64" i="3"/>
  <c r="G64" i="3"/>
  <c r="G37" i="3"/>
  <c r="L37" i="3" s="1"/>
  <c r="K61" i="4"/>
  <c r="D63" i="4"/>
  <c r="D64" i="4" s="1"/>
  <c r="G62" i="4"/>
  <c r="H62" i="4"/>
  <c r="G50" i="6"/>
  <c r="L50" i="6" s="1"/>
  <c r="G42" i="6"/>
  <c r="L42" i="6" s="1"/>
  <c r="G27" i="6"/>
  <c r="L27" i="6" s="1"/>
  <c r="G35" i="6"/>
  <c r="L35" i="6" s="1"/>
  <c r="L9" i="3"/>
  <c r="B20" i="1" s="1"/>
  <c r="G29" i="3"/>
  <c r="G24" i="3"/>
  <c r="G53" i="3"/>
  <c r="G28" i="3"/>
  <c r="G18" i="3"/>
  <c r="G60" i="3"/>
  <c r="G45" i="3"/>
  <c r="G46" i="6"/>
  <c r="G38" i="6"/>
  <c r="G31" i="6"/>
  <c r="G23" i="6"/>
  <c r="G32" i="3"/>
  <c r="G23" i="3"/>
  <c r="G21" i="3"/>
  <c r="G34" i="3"/>
  <c r="G25" i="3"/>
  <c r="G57" i="3"/>
  <c r="G49" i="3"/>
  <c r="G41" i="3"/>
  <c r="F68" i="4"/>
  <c r="E68" i="4"/>
  <c r="G35" i="3"/>
  <c r="G30" i="3"/>
  <c r="G26" i="3"/>
  <c r="G33" i="3"/>
  <c r="G22" i="3"/>
  <c r="G20" i="3"/>
  <c r="G36" i="3"/>
  <c r="G31" i="3"/>
  <c r="G27" i="3"/>
  <c r="G19" i="3"/>
  <c r="G59" i="3"/>
  <c r="G55" i="3"/>
  <c r="G51" i="3"/>
  <c r="G47" i="3"/>
  <c r="G43" i="3"/>
  <c r="G39" i="3"/>
  <c r="G48" i="6"/>
  <c r="G44" i="6"/>
  <c r="G40" i="6"/>
  <c r="G36" i="6"/>
  <c r="G33" i="6"/>
  <c r="G29" i="6"/>
  <c r="G25" i="6"/>
  <c r="G21" i="6"/>
  <c r="G19" i="6"/>
  <c r="G49" i="6"/>
  <c r="G47" i="6"/>
  <c r="G45" i="6"/>
  <c r="G43" i="6"/>
  <c r="G41" i="6"/>
  <c r="G39" i="6"/>
  <c r="G37" i="6"/>
  <c r="L9" i="6"/>
  <c r="G34" i="6"/>
  <c r="G32" i="6"/>
  <c r="G30" i="6"/>
  <c r="G28" i="6"/>
  <c r="G26" i="6"/>
  <c r="G24" i="6"/>
  <c r="G22" i="6"/>
  <c r="G20" i="6"/>
  <c r="G18" i="6"/>
  <c r="G58" i="3"/>
  <c r="G56" i="3"/>
  <c r="G54" i="3"/>
  <c r="G52" i="3"/>
  <c r="G50" i="3"/>
  <c r="G48" i="3"/>
  <c r="G46" i="3"/>
  <c r="G44" i="3"/>
  <c r="G42" i="3"/>
  <c r="G40" i="3"/>
  <c r="G38" i="3"/>
  <c r="G17" i="3"/>
  <c r="L17" i="3" s="1"/>
  <c r="B65" i="3" l="1"/>
  <c r="B66" i="3" s="1"/>
  <c r="J66" i="3" s="1"/>
  <c r="A2" i="5"/>
  <c r="A2" i="2"/>
  <c r="A2" i="7"/>
  <c r="J64" i="3"/>
  <c r="K64" i="3" s="1"/>
  <c r="L64" i="3" s="1"/>
  <c r="D66" i="3"/>
  <c r="H66" i="3" s="1"/>
  <c r="B39" i="7"/>
  <c r="C39" i="7" s="1"/>
  <c r="D39" i="7" s="1"/>
  <c r="C41" i="5" s="1"/>
  <c r="B38" i="7"/>
  <c r="C38" i="7" s="1"/>
  <c r="D38" i="7" s="1"/>
  <c r="C40" i="5" s="1"/>
  <c r="L63" i="3"/>
  <c r="M63" i="3" s="1"/>
  <c r="M51" i="6"/>
  <c r="J56" i="6"/>
  <c r="I68" i="3"/>
  <c r="M62" i="3"/>
  <c r="G65" i="3"/>
  <c r="H65" i="3"/>
  <c r="H64" i="4"/>
  <c r="J64" i="4" s="1"/>
  <c r="G64" i="4"/>
  <c r="J62" i="4"/>
  <c r="K62" i="4" s="1"/>
  <c r="G63" i="4"/>
  <c r="H63" i="4"/>
  <c r="I70" i="3"/>
  <c r="E70" i="3"/>
  <c r="L18" i="6"/>
  <c r="L22" i="6"/>
  <c r="L26" i="6"/>
  <c r="L30" i="6"/>
  <c r="L34" i="6"/>
  <c r="L37" i="6"/>
  <c r="L41" i="6"/>
  <c r="L45" i="6"/>
  <c r="L49" i="6"/>
  <c r="B37" i="7" s="1"/>
  <c r="L19" i="6"/>
  <c r="L25" i="6"/>
  <c r="L33" i="6"/>
  <c r="L40" i="6"/>
  <c r="L48" i="6"/>
  <c r="L31" i="6"/>
  <c r="L46" i="6"/>
  <c r="L20" i="6"/>
  <c r="L24" i="6"/>
  <c r="L28" i="6"/>
  <c r="L32" i="6"/>
  <c r="L39" i="6"/>
  <c r="L43" i="6"/>
  <c r="L47" i="6"/>
  <c r="L21" i="6"/>
  <c r="L29" i="6"/>
  <c r="L36" i="6"/>
  <c r="L44" i="6"/>
  <c r="L23" i="6"/>
  <c r="L38" i="6"/>
  <c r="M61" i="3"/>
  <c r="G54" i="6"/>
  <c r="L38" i="3"/>
  <c r="L42" i="3"/>
  <c r="L46" i="3"/>
  <c r="L50" i="3"/>
  <c r="L54" i="3"/>
  <c r="L58" i="3"/>
  <c r="L39" i="3"/>
  <c r="L47" i="3"/>
  <c r="L55" i="3"/>
  <c r="L19" i="3"/>
  <c r="L31" i="3"/>
  <c r="L20" i="3"/>
  <c r="L33" i="3"/>
  <c r="L30" i="3"/>
  <c r="L41" i="3"/>
  <c r="L57" i="3"/>
  <c r="L34" i="3"/>
  <c r="L23" i="3"/>
  <c r="L45" i="3"/>
  <c r="L18" i="3"/>
  <c r="L24" i="3"/>
  <c r="L40" i="3"/>
  <c r="L44" i="3"/>
  <c r="L48" i="3"/>
  <c r="L52" i="3"/>
  <c r="L56" i="3"/>
  <c r="L43" i="3"/>
  <c r="L51" i="3"/>
  <c r="L59" i="3"/>
  <c r="L27" i="3"/>
  <c r="L36" i="3"/>
  <c r="L22" i="3"/>
  <c r="L26" i="3"/>
  <c r="L35" i="3"/>
  <c r="L49" i="3"/>
  <c r="L25" i="3"/>
  <c r="L21" i="3"/>
  <c r="L32" i="3"/>
  <c r="L60" i="3"/>
  <c r="L28" i="3"/>
  <c r="L53" i="3"/>
  <c r="L29" i="3"/>
  <c r="G56" i="6"/>
  <c r="E56" i="6"/>
  <c r="K56" i="6"/>
  <c r="H56" i="6"/>
  <c r="M50" i="6"/>
  <c r="F56" i="6"/>
  <c r="I56" i="6"/>
  <c r="E53" i="2" l="1"/>
  <c r="J65" i="3"/>
  <c r="K65" i="3" s="1"/>
  <c r="L65" i="3" s="1"/>
  <c r="G53" i="2" s="1"/>
  <c r="H53" i="2" s="1"/>
  <c r="G66" i="3"/>
  <c r="K66" i="3"/>
  <c r="B32" i="7"/>
  <c r="C32" i="7" s="1"/>
  <c r="D32" i="7" s="1"/>
  <c r="C34" i="5" s="1"/>
  <c r="B35" i="7"/>
  <c r="C35" i="7" s="1"/>
  <c r="D35" i="7" s="1"/>
  <c r="C37" i="5" s="1"/>
  <c r="B36" i="7"/>
  <c r="C36" i="7" s="1"/>
  <c r="D36" i="7" s="1"/>
  <c r="C38" i="5" s="1"/>
  <c r="B16" i="7"/>
  <c r="C16" i="7" s="1"/>
  <c r="D16" i="7" s="1"/>
  <c r="C18" i="5" s="1"/>
  <c r="B13" i="7"/>
  <c r="C13" i="7" s="1"/>
  <c r="D13" i="7" s="1"/>
  <c r="C15" i="5" s="1"/>
  <c r="B14" i="7"/>
  <c r="C14" i="7" s="1"/>
  <c r="D14" i="7" s="1"/>
  <c r="C16" i="5" s="1"/>
  <c r="B15" i="7"/>
  <c r="C15" i="7" s="1"/>
  <c r="D15" i="7" s="1"/>
  <c r="C17" i="5" s="1"/>
  <c r="B31" i="7"/>
  <c r="C31" i="7" s="1"/>
  <c r="D31" i="7" s="1"/>
  <c r="C33" i="5" s="1"/>
  <c r="B25" i="7"/>
  <c r="C25" i="7" s="1"/>
  <c r="D25" i="7" s="1"/>
  <c r="C27" i="5" s="1"/>
  <c r="B30" i="7"/>
  <c r="C30" i="7" s="1"/>
  <c r="D30" i="7" s="1"/>
  <c r="C32" i="5" s="1"/>
  <c r="B26" i="7"/>
  <c r="C26" i="7" s="1"/>
  <c r="D26" i="7" s="1"/>
  <c r="C28" i="5" s="1"/>
  <c r="B17" i="7"/>
  <c r="C17" i="7" s="1"/>
  <c r="D17" i="7" s="1"/>
  <c r="C19" i="5" s="1"/>
  <c r="B27" i="7"/>
  <c r="C27" i="7" s="1"/>
  <c r="D27" i="7" s="1"/>
  <c r="C29" i="5" s="1"/>
  <c r="B8" i="7"/>
  <c r="C8" i="7" s="1"/>
  <c r="D8" i="7" s="1"/>
  <c r="C10" i="5" s="1"/>
  <c r="B28" i="7"/>
  <c r="C28" i="7" s="1"/>
  <c r="D28" i="7" s="1"/>
  <c r="C30" i="5" s="1"/>
  <c r="B22" i="7"/>
  <c r="C22" i="7" s="1"/>
  <c r="D22" i="7" s="1"/>
  <c r="C24" i="5" s="1"/>
  <c r="B6" i="7"/>
  <c r="M64" i="3"/>
  <c r="B5" i="7"/>
  <c r="B19" i="7"/>
  <c r="C19" i="7" s="1"/>
  <c r="D19" i="7" s="1"/>
  <c r="C21" i="5" s="1"/>
  <c r="B29" i="7"/>
  <c r="C29" i="7" s="1"/>
  <c r="D29" i="7" s="1"/>
  <c r="C31" i="5" s="1"/>
  <c r="B24" i="7"/>
  <c r="C24" i="7" s="1"/>
  <c r="D24" i="7" s="1"/>
  <c r="C26" i="5" s="1"/>
  <c r="B12" i="7"/>
  <c r="C12" i="7" s="1"/>
  <c r="D12" i="7" s="1"/>
  <c r="C14" i="5" s="1"/>
  <c r="B7" i="7"/>
  <c r="C7" i="7" s="1"/>
  <c r="D7" i="7" s="1"/>
  <c r="C9" i="5" s="1"/>
  <c r="B10" i="7"/>
  <c r="C10" i="7" s="1"/>
  <c r="D10" i="7" s="1"/>
  <c r="C12" i="5" s="1"/>
  <c r="B23" i="7"/>
  <c r="C23" i="7" s="1"/>
  <c r="D23" i="7" s="1"/>
  <c r="C25" i="5" s="1"/>
  <c r="B11" i="7"/>
  <c r="C11" i="7" s="1"/>
  <c r="D11" i="7" s="1"/>
  <c r="C13" i="5" s="1"/>
  <c r="B9" i="7"/>
  <c r="C9" i="7" s="1"/>
  <c r="D9" i="7" s="1"/>
  <c r="C11" i="5" s="1"/>
  <c r="B20" i="7"/>
  <c r="C20" i="7" s="1"/>
  <c r="D20" i="7" s="1"/>
  <c r="C22" i="5" s="1"/>
  <c r="B34" i="7"/>
  <c r="C34" i="7" s="1"/>
  <c r="D34" i="7" s="1"/>
  <c r="C36" i="5" s="1"/>
  <c r="B21" i="7"/>
  <c r="C21" i="7" s="1"/>
  <c r="D21" i="7" s="1"/>
  <c r="C23" i="5" s="1"/>
  <c r="B33" i="7"/>
  <c r="C33" i="7" s="1"/>
  <c r="D33" i="7" s="1"/>
  <c r="C35" i="5" s="1"/>
  <c r="B18" i="7"/>
  <c r="C18" i="7" s="1"/>
  <c r="D18" i="7" s="1"/>
  <c r="C20" i="5" s="1"/>
  <c r="F70" i="3"/>
  <c r="F68" i="3"/>
  <c r="G44" i="2"/>
  <c r="H44" i="2" s="1"/>
  <c r="I44" i="2" s="1"/>
  <c r="D46" i="5" s="1"/>
  <c r="G46" i="2"/>
  <c r="H46" i="2" s="1"/>
  <c r="I46" i="2" s="1"/>
  <c r="D48" i="5" s="1"/>
  <c r="G45" i="2"/>
  <c r="H45" i="2" s="1"/>
  <c r="I45" i="2" s="1"/>
  <c r="D47" i="5" s="1"/>
  <c r="K64" i="4"/>
  <c r="H68" i="3"/>
  <c r="G68" i="4"/>
  <c r="J63" i="4"/>
  <c r="M48" i="6"/>
  <c r="M33" i="6"/>
  <c r="M19" i="6"/>
  <c r="M45" i="6"/>
  <c r="M37" i="6"/>
  <c r="M30" i="6"/>
  <c r="M22" i="6"/>
  <c r="M23" i="6"/>
  <c r="M29" i="6"/>
  <c r="M24" i="6"/>
  <c r="M36" i="6"/>
  <c r="M35" i="6"/>
  <c r="M42" i="6"/>
  <c r="M43" i="6"/>
  <c r="M32" i="6"/>
  <c r="M20" i="6"/>
  <c r="M31" i="6"/>
  <c r="M40" i="6"/>
  <c r="M25" i="6"/>
  <c r="C37" i="7"/>
  <c r="D37" i="7" s="1"/>
  <c r="C39" i="5" s="1"/>
  <c r="M49" i="6"/>
  <c r="M41" i="6"/>
  <c r="M34" i="6"/>
  <c r="M26" i="6"/>
  <c r="M44" i="6"/>
  <c r="M21" i="6"/>
  <c r="M38" i="6"/>
  <c r="M47" i="6"/>
  <c r="M39" i="6"/>
  <c r="M28" i="6"/>
  <c r="M27" i="6"/>
  <c r="M46" i="6"/>
  <c r="G41" i="2"/>
  <c r="H41" i="2" s="1"/>
  <c r="I41" i="2" s="1"/>
  <c r="D43" i="5" s="1"/>
  <c r="M53" i="3"/>
  <c r="M60" i="3"/>
  <c r="G8" i="2"/>
  <c r="H8" i="2" s="1"/>
  <c r="I8" i="2" s="1"/>
  <c r="D10" i="5" s="1"/>
  <c r="M20" i="3"/>
  <c r="G9" i="2"/>
  <c r="H9" i="2" s="1"/>
  <c r="I9" i="2" s="1"/>
  <c r="D11" i="5" s="1"/>
  <c r="M18" i="3"/>
  <c r="G7" i="2"/>
  <c r="H7" i="2" s="1"/>
  <c r="I7" i="2" s="1"/>
  <c r="D9" i="5" s="1"/>
  <c r="M21" i="3"/>
  <c r="G6" i="2"/>
  <c r="H6" i="2" s="1"/>
  <c r="I6" i="2" s="1"/>
  <c r="D8" i="5" s="1"/>
  <c r="M17" i="3"/>
  <c r="G5" i="2"/>
  <c r="G34" i="2"/>
  <c r="H34" i="2" s="1"/>
  <c r="I34" i="2" s="1"/>
  <c r="D36" i="5" s="1"/>
  <c r="G32" i="2"/>
  <c r="H32" i="2" s="1"/>
  <c r="I32" i="2" s="1"/>
  <c r="D34" i="5" s="1"/>
  <c r="M49" i="3"/>
  <c r="M46" i="3"/>
  <c r="G36" i="2"/>
  <c r="H36" i="2" s="1"/>
  <c r="I36" i="2" s="1"/>
  <c r="D38" i="5" s="1"/>
  <c r="G37" i="2"/>
  <c r="H37" i="2" s="1"/>
  <c r="I37" i="2" s="1"/>
  <c r="D39" i="5" s="1"/>
  <c r="M45" i="3"/>
  <c r="G33" i="2"/>
  <c r="H33" i="2" s="1"/>
  <c r="I33" i="2" s="1"/>
  <c r="D35" i="5" s="1"/>
  <c r="M47" i="3"/>
  <c r="G35" i="2"/>
  <c r="H35" i="2" s="1"/>
  <c r="I35" i="2" s="1"/>
  <c r="D37" i="5" s="1"/>
  <c r="M48" i="3"/>
  <c r="M44" i="3"/>
  <c r="M26" i="3"/>
  <c r="G14" i="2"/>
  <c r="H14" i="2" s="1"/>
  <c r="I14" i="2" s="1"/>
  <c r="D16" i="5" s="1"/>
  <c r="M36" i="3"/>
  <c r="G24" i="2"/>
  <c r="H24" i="2" s="1"/>
  <c r="I24" i="2" s="1"/>
  <c r="D26" i="5" s="1"/>
  <c r="M59" i="3"/>
  <c r="M58" i="3"/>
  <c r="M57" i="3"/>
  <c r="M38" i="3"/>
  <c r="G27" i="2"/>
  <c r="H27" i="2" s="1"/>
  <c r="I27" i="2" s="1"/>
  <c r="D29" i="5" s="1"/>
  <c r="M43" i="3"/>
  <c r="G28" i="2"/>
  <c r="H28" i="2" s="1"/>
  <c r="I28" i="2" s="1"/>
  <c r="D30" i="5" s="1"/>
  <c r="G31" i="2"/>
  <c r="H31" i="2" s="1"/>
  <c r="I31" i="2" s="1"/>
  <c r="D33" i="5" s="1"/>
  <c r="M42" i="3"/>
  <c r="M40" i="3"/>
  <c r="G26" i="2"/>
  <c r="H26" i="2" s="1"/>
  <c r="I26" i="2" s="1"/>
  <c r="D28" i="5" s="1"/>
  <c r="G30" i="2"/>
  <c r="H30" i="2" s="1"/>
  <c r="I30" i="2" s="1"/>
  <c r="D32" i="5" s="1"/>
  <c r="M41" i="3"/>
  <c r="M37" i="3"/>
  <c r="G29" i="2"/>
  <c r="H29" i="2" s="1"/>
  <c r="I29" i="2" s="1"/>
  <c r="D31" i="5" s="1"/>
  <c r="G25" i="2"/>
  <c r="H25" i="2" s="1"/>
  <c r="I25" i="2" s="1"/>
  <c r="D27" i="5" s="1"/>
  <c r="M39" i="3"/>
  <c r="M52" i="3"/>
  <c r="G40" i="2"/>
  <c r="H40" i="2" s="1"/>
  <c r="I40" i="2" s="1"/>
  <c r="D42" i="5" s="1"/>
  <c r="M29" i="3"/>
  <c r="G17" i="2"/>
  <c r="H17" i="2" s="1"/>
  <c r="I17" i="2" s="1"/>
  <c r="D19" i="5" s="1"/>
  <c r="M28" i="3"/>
  <c r="G16" i="2"/>
  <c r="H16" i="2" s="1"/>
  <c r="I16" i="2" s="1"/>
  <c r="D18" i="5" s="1"/>
  <c r="M32" i="3"/>
  <c r="M31" i="3"/>
  <c r="G20" i="2"/>
  <c r="H20" i="2" s="1"/>
  <c r="I20" i="2" s="1"/>
  <c r="D22" i="5" s="1"/>
  <c r="G18" i="2"/>
  <c r="H18" i="2" s="1"/>
  <c r="I18" i="2" s="1"/>
  <c r="D20" i="5" s="1"/>
  <c r="G19" i="2"/>
  <c r="H19" i="2" s="1"/>
  <c r="I19" i="2" s="1"/>
  <c r="D21" i="5" s="1"/>
  <c r="G11" i="2"/>
  <c r="H11" i="2" s="1"/>
  <c r="I11" i="2" s="1"/>
  <c r="D13" i="5" s="1"/>
  <c r="M24" i="3"/>
  <c r="M23" i="3"/>
  <c r="G12" i="2"/>
  <c r="H12" i="2" s="1"/>
  <c r="I12" i="2" s="1"/>
  <c r="D14" i="5" s="1"/>
  <c r="G13" i="2"/>
  <c r="H13" i="2" s="1"/>
  <c r="I13" i="2" s="1"/>
  <c r="D15" i="5" s="1"/>
  <c r="M25" i="3"/>
  <c r="M34" i="3"/>
  <c r="M33" i="3"/>
  <c r="G23" i="2"/>
  <c r="H23" i="2" s="1"/>
  <c r="I23" i="2" s="1"/>
  <c r="D25" i="5" s="1"/>
  <c r="G21" i="2"/>
  <c r="H21" i="2" s="1"/>
  <c r="I21" i="2" s="1"/>
  <c r="D23" i="5" s="1"/>
  <c r="G22" i="2"/>
  <c r="H22" i="2" s="1"/>
  <c r="I22" i="2" s="1"/>
  <c r="D24" i="5" s="1"/>
  <c r="M35" i="3"/>
  <c r="M22" i="3"/>
  <c r="G10" i="2"/>
  <c r="H10" i="2" s="1"/>
  <c r="I10" i="2" s="1"/>
  <c r="D12" i="5" s="1"/>
  <c r="M27" i="3"/>
  <c r="G15" i="2"/>
  <c r="H15" i="2" s="1"/>
  <c r="I15" i="2" s="1"/>
  <c r="D17" i="5" s="1"/>
  <c r="G38" i="2"/>
  <c r="H38" i="2" s="1"/>
  <c r="I38" i="2" s="1"/>
  <c r="D40" i="5" s="1"/>
  <c r="M50" i="3"/>
  <c r="M51" i="3"/>
  <c r="G39" i="2"/>
  <c r="H39" i="2" s="1"/>
  <c r="I39" i="2" s="1"/>
  <c r="D41" i="5" s="1"/>
  <c r="M55" i="3"/>
  <c r="M56" i="3"/>
  <c r="G42" i="2"/>
  <c r="H42" i="2" s="1"/>
  <c r="I42" i="2" s="1"/>
  <c r="D44" i="5" s="1"/>
  <c r="M54" i="3"/>
  <c r="G43" i="2"/>
  <c r="H43" i="2" s="1"/>
  <c r="I43" i="2" s="1"/>
  <c r="D45" i="5" s="1"/>
  <c r="M30" i="3"/>
  <c r="M19" i="3"/>
  <c r="H5" i="2"/>
  <c r="I53" i="2" l="1"/>
  <c r="L66" i="3"/>
  <c r="M66" i="3" s="1"/>
  <c r="G50" i="2"/>
  <c r="G51" i="2"/>
  <c r="H51" i="2" s="1"/>
  <c r="I51" i="2" s="1"/>
  <c r="G52" i="2"/>
  <c r="H52" i="2" s="1"/>
  <c r="I52" i="2" s="1"/>
  <c r="B5" i="2"/>
  <c r="J68" i="3"/>
  <c r="J70" i="3"/>
  <c r="M65" i="3"/>
  <c r="G47" i="2"/>
  <c r="H47" i="2" s="1"/>
  <c r="I47" i="2" s="1"/>
  <c r="D49" i="5" s="1"/>
  <c r="G70" i="3"/>
  <c r="G68" i="3"/>
  <c r="K70" i="3"/>
  <c r="H70" i="3"/>
  <c r="H68" i="4"/>
  <c r="H66" i="4"/>
  <c r="J66" i="4"/>
  <c r="J68" i="4"/>
  <c r="G66" i="4"/>
  <c r="K63" i="4"/>
  <c r="C5" i="7"/>
  <c r="D5" i="7" s="1"/>
  <c r="C7" i="5" s="1"/>
  <c r="M18" i="6"/>
  <c r="L56" i="6"/>
  <c r="E7" i="6" s="1"/>
  <c r="C6" i="7"/>
  <c r="D6" i="7" s="1"/>
  <c r="C8" i="5" s="1"/>
  <c r="L54" i="6"/>
  <c r="M52" i="6" s="1"/>
  <c r="M17" i="6"/>
  <c r="I5" i="2"/>
  <c r="D7" i="5" s="1"/>
  <c r="C5" i="2" l="1"/>
  <c r="K68" i="3"/>
  <c r="K68" i="4"/>
  <c r="E5" i="4" s="1"/>
  <c r="E6" i="4" s="1"/>
  <c r="E7" i="4" s="1"/>
  <c r="G7" i="4" s="1"/>
  <c r="B7" i="5" s="1"/>
  <c r="K66" i="4"/>
  <c r="E8" i="6"/>
  <c r="E9" i="6" s="1"/>
  <c r="F53" i="2" l="1"/>
  <c r="F52" i="2"/>
  <c r="F51" i="2"/>
  <c r="G48" i="2"/>
  <c r="H48" i="2" s="1"/>
  <c r="I48" i="2" s="1"/>
  <c r="D50" i="5" s="1"/>
  <c r="L68" i="3"/>
  <c r="G49" i="2"/>
  <c r="H49" i="2" s="1"/>
  <c r="I49" i="2" s="1"/>
  <c r="D51" i="5" s="1"/>
  <c r="L70" i="3"/>
  <c r="E7" i="3" s="1"/>
  <c r="E8" i="3" s="1"/>
  <c r="E9" i="3" s="1"/>
  <c r="H50" i="2"/>
  <c r="I50" i="2" s="1"/>
  <c r="D52" i="5" s="1"/>
  <c r="F50" i="2"/>
  <c r="F49" i="2"/>
  <c r="F48" i="2"/>
  <c r="F47" i="2"/>
  <c r="F46" i="2"/>
  <c r="F45" i="2"/>
  <c r="F44" i="2"/>
  <c r="F43" i="2"/>
  <c r="F41" i="2"/>
  <c r="F39" i="2"/>
  <c r="F37" i="2"/>
  <c r="F23" i="2"/>
  <c r="F15" i="2"/>
  <c r="F7" i="2"/>
  <c r="F35" i="2"/>
  <c r="F20" i="2"/>
  <c r="F10" i="2"/>
  <c r="F8" i="2"/>
  <c r="F31" i="2"/>
  <c r="F29" i="2"/>
  <c r="F19" i="2"/>
  <c r="F12" i="2"/>
  <c r="F13" i="2"/>
  <c r="F5" i="2"/>
  <c r="F38" i="2"/>
  <c r="F32" i="2"/>
  <c r="F34" i="2"/>
  <c r="F33" i="2"/>
  <c r="F42" i="2"/>
  <c r="F40" i="2"/>
  <c r="F14" i="2"/>
  <c r="F9" i="2"/>
  <c r="F6" i="2"/>
  <c r="F36" i="2"/>
  <c r="F24" i="2"/>
  <c r="F25" i="2"/>
  <c r="F27" i="2"/>
  <c r="F22" i="2"/>
  <c r="F18" i="2"/>
  <c r="F28" i="2"/>
  <c r="F17" i="2"/>
  <c r="F26" i="2"/>
  <c r="F11" i="2"/>
  <c r="D5" i="2"/>
  <c r="F30" i="2"/>
  <c r="F16" i="2"/>
  <c r="F21" i="2"/>
  <c r="D55" i="5" l="1"/>
  <c r="D54" i="5"/>
  <c r="D53" i="5"/>
</calcChain>
</file>

<file path=xl/sharedStrings.xml><?xml version="1.0" encoding="utf-8"?>
<sst xmlns="http://schemas.openxmlformats.org/spreadsheetml/2006/main" count="231" uniqueCount="96">
  <si>
    <t>Notes:</t>
  </si>
  <si>
    <t>Once the cost of capital and capital structure for the rate case has been determined, those numbers should be entered in the top of the tab LvlFCR.</t>
  </si>
  <si>
    <t>Inputs</t>
  </si>
  <si>
    <t>Background</t>
  </si>
  <si>
    <t>Annual</t>
  </si>
  <si>
    <t>FCR ON 10 Year  Terms</t>
  </si>
  <si>
    <t>FCR on NBV</t>
  </si>
  <si>
    <t>NBV</t>
  </si>
  <si>
    <t>FCR on Gross Plant Value</t>
  </si>
  <si>
    <t>Annualized</t>
  </si>
  <si>
    <t>NPV Rev Requirements</t>
  </si>
  <si>
    <t>PRESENT WORTH</t>
  </si>
  <si>
    <t xml:space="preserve"> </t>
  </si>
  <si>
    <t>TOTAL</t>
  </si>
  <si>
    <t>-----------</t>
  </si>
  <si>
    <t xml:space="preserve"> ‚</t>
  </si>
  <si>
    <t>TAX BASIS</t>
  </si>
  <si>
    <t>BOOK VALUE</t>
  </si>
  <si>
    <t>DEPREC BASE</t>
  </si>
  <si>
    <t>1st YR MOS.</t>
  </si>
  <si>
    <t>COST OF CAPITAL</t>
  </si>
  <si>
    <t>FCR</t>
  </si>
  <si>
    <t>Annual Equivalent</t>
  </si>
  <si>
    <t>NPV Revenue Req.</t>
  </si>
  <si>
    <t>PREFERRED</t>
  </si>
  <si>
    <t>Book Life</t>
  </si>
  <si>
    <t>Insurance Rate</t>
  </si>
  <si>
    <t>CAPITAL STRUCTURE:</t>
  </si>
  <si>
    <t>For Substations and Feeder Lines at Primary Service Voltage</t>
  </si>
  <si>
    <t>ALL DEBT</t>
  </si>
  <si>
    <t>FCR on Net Plant Value of Feeders</t>
  </si>
  <si>
    <t>FCR on Net Plant Value of Substations</t>
  </si>
  <si>
    <t>Real Property O&amp;M, A&amp;G and Capital Charge</t>
  </si>
  <si>
    <t>Substation Book Life</t>
  </si>
  <si>
    <t>Substation NBV Based on 10 Year</t>
  </si>
  <si>
    <t xml:space="preserve"> FCR on net Plant Value</t>
  </si>
  <si>
    <t>Feeder Book Life</t>
  </si>
  <si>
    <t>Income Tax Rate</t>
  </si>
  <si>
    <t>With FIT &amp; Revenue sensitive together</t>
  </si>
  <si>
    <t>Income Tax Rate + Revenue Sensitive Items</t>
  </si>
  <si>
    <t>In order to caculate customer-specific rates, it is necessary to convert the distribution plant used by the customer into a levelized fixed charge rate (FCR).  This spreadsheet shows what annual rate is necessary to recover the remaining value of the distribution facilities used to serve the customer</t>
  </si>
  <si>
    <t>CAPITAL STRUCTURE</t>
  </si>
  <si>
    <t>Year</t>
  </si>
  <si>
    <t>Net Book Value</t>
  </si>
  <si>
    <t>Net Investment</t>
  </si>
  <si>
    <t>Debt Return</t>
  </si>
  <si>
    <t>Equity Return</t>
  </si>
  <si>
    <t>Property Insurance</t>
  </si>
  <si>
    <t>Income Taxes</t>
  </si>
  <si>
    <t>Revenue Requirement</t>
  </si>
  <si>
    <t>NPV10 Years</t>
  </si>
  <si>
    <t>Deferred
Taxes</t>
  </si>
  <si>
    <t>20 Year
MACRS</t>
  </si>
  <si>
    <t>Book Depreciation</t>
  </si>
  <si>
    <t>Tax Depreciation</t>
  </si>
  <si>
    <t>Book
Life</t>
  </si>
  <si>
    <t>Income Tax Rate + Revenue Sensitive Items = 1-Conv Factor</t>
  </si>
  <si>
    <t>Average Life of Feeders</t>
  </si>
  <si>
    <t>Years</t>
  </si>
  <si>
    <t>PROPOSED</t>
  </si>
  <si>
    <t>ACCOUNT</t>
  </si>
  <si>
    <t>RATE</t>
  </si>
  <si>
    <t>NUMBER</t>
  </si>
  <si>
    <t>DESCRIPTION</t>
  </si>
  <si>
    <t>Life</t>
  </si>
  <si>
    <t>364-367</t>
  </si>
  <si>
    <t>UE-19xxxx Electric Rate Design Work Paper</t>
  </si>
  <si>
    <t>Special Contract Table</t>
  </si>
  <si>
    <t xml:space="preserve">STATION EQUIPMENT                   </t>
  </si>
  <si>
    <t xml:space="preserve">POLES, TOWERS AND FIXTURES          </t>
  </si>
  <si>
    <t xml:space="preserve">OVERHEAD CONDUCTORS AND DEVICES     </t>
  </si>
  <si>
    <t xml:space="preserve">UNDERGROUND CONDUIT                 </t>
  </si>
  <si>
    <t xml:space="preserve">UNDERGROUND CONDUCTORS AND DEVICES  </t>
  </si>
  <si>
    <t>PUGET SOUND ENERGY-ELECTRIC</t>
  </si>
  <si>
    <t>DEPRECIATION RESTATEMENT - ELECTRIC</t>
  </si>
  <si>
    <t>FOR THE TWELVE MONTHS ENDED DECEMBER 31, 2018</t>
  </si>
  <si>
    <t xml:space="preserve">        2019 GENERAL RATE CASE</t>
  </si>
  <si>
    <t>Reference 6.21</t>
  </si>
  <si>
    <t>Puget Sound Energy</t>
  </si>
  <si>
    <t>FCR Property Insurance Rate</t>
  </si>
  <si>
    <t>Line No.</t>
  </si>
  <si>
    <t>Description</t>
  </si>
  <si>
    <t>Source</t>
  </si>
  <si>
    <t>A&amp;G Exp - Prop Insurance - Other</t>
  </si>
  <si>
    <t>Total Plant in Service</t>
  </si>
  <si>
    <t>Property Insurance Rate</t>
  </si>
  <si>
    <t>Line 1 / Line 2</t>
  </si>
  <si>
    <t>SEF WP 4.07E (FERC Income Statement)</t>
  </si>
  <si>
    <t>SEF WP 4.00E (Summary Electric Model)</t>
  </si>
  <si>
    <t>Docket No. UE-19xxxx</t>
  </si>
  <si>
    <t>Special Contract Analysis</t>
  </si>
  <si>
    <t>Special Contract Fixed Charge Rates For Depreciable Plant</t>
  </si>
  <si>
    <t>Special Contract Fixed Charge Rates For Land and Depreciable Plant</t>
  </si>
  <si>
    <t>Special Contract</t>
  </si>
  <si>
    <t>Based upon the depreciation study, gross plant, and plant in service assume all facilities under the Special Contract distribution rate have an original life of 49 years for substation equipment and 35 years for OH/UG Feeder</t>
  </si>
  <si>
    <t>Proposed Effective May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</si>
</sst>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8" formatCode="&quot;$&quot;#,##0.00_);[Red]\(&quot;$&quot;#,##0.00\)"/>
    <numFmt numFmtId="43" formatCode="_(* #,##0.00_);_(* \(#,##0.00\);_(* &quot;-&quot;??_);_(@_)"/>
    <numFmt numFmtId="164" formatCode="_(* #,##0_);_(* \(#,##0\);_(* &quot;-&quot;??_);_(@_)"/>
    <numFmt numFmtId="165" formatCode="_(&quot;$&quot;* #,##0_);_(&quot;$&quot;* \(#,##0\);_(&quot;$&quot;* &quot;-&quot;??_);_(@_)"/>
    <numFmt numFmtId="166" formatCode="0.0000%"/>
    <numFmt numFmtId="167" formatCode="0.0%"/>
    <numFmt numFmtId="168" formatCode="0.000%"/>
    <numFmt numFmtId="169" formatCode="_(* #,##0.000000_);_(* \(#,##0.000000\);_(* &quot;-&quot;??_);_(@_)"/>
    <numFmt numFmtId="170" formatCode="0.0000_)"/>
    <numFmt numFmtId="171" formatCode="&quot;$&quot;#,##0"/>
    <numFmt numFmtId="172" formatCode="_(* #,##0.000_);_(* \(#,##0.000\);_(* &quot;-&quot;??_);_(@_)"/>
    <numFmt numFmtId="173" formatCode="&quot;$&quot;#,##0.00"/>
    <numFmt numFmtId="174" formatCode="0.000000"/>
  </numFmts>
  <fonts count="11" x14ac:knownFonts="1">
    <font>
      <sz val="11"/>
      <color theme="1"/>
      <name val="Calibri"/>
      <family val="2"/>
      <scheme val="minor"/>
    </font>
    <font>
      <sz val="10"/>
      <name val="Arial"/>
      <family val="2"/>
    </font>
    <font>
      <b/>
      <sz val="15"/>
      <name val="Arial"/>
      <family val="2"/>
    </font>
    <font>
      <b/>
      <sz val="10"/>
      <name val="Arial"/>
      <family val="2"/>
    </font>
    <font>
      <b/>
      <u/>
      <sz val="12"/>
      <name val="Arial"/>
      <family val="2"/>
    </font>
    <font>
      <b/>
      <sz val="10"/>
      <name val="Times New Roman"/>
      <family val="1"/>
    </font>
    <font>
      <sz val="10"/>
      <name val="Times New Roman"/>
      <family val="1"/>
    </font>
    <font>
      <sz val="11"/>
      <color theme="1"/>
      <name val="Calibri"/>
      <family val="2"/>
      <scheme val="minor"/>
    </font>
    <font>
      <sz val="11"/>
      <name val="Calibri"/>
      <family val="2"/>
      <scheme val="minor"/>
    </font>
    <font>
      <b/>
      <sz val="11"/>
      <name val="Times New Roman"/>
      <family val="1"/>
    </font>
    <font>
      <b/>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47"/>
        <bgColor indexed="64"/>
      </patternFill>
    </fill>
  </fills>
  <borders count="23">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43" fontId="1" fillId="0" borderId="0" applyFont="0" applyFill="0" applyBorder="0" applyAlignment="0" applyProtection="0"/>
  </cellStyleXfs>
  <cellXfs count="145">
    <xf numFmtId="0" fontId="0" fillId="0" borderId="0" xfId="0"/>
    <xf numFmtId="0" fontId="1" fillId="2" borderId="0" xfId="0" applyFont="1" applyFill="1" applyBorder="1"/>
    <xf numFmtId="0" fontId="1" fillId="0" borderId="0" xfId="0" applyFont="1"/>
    <xf numFmtId="0" fontId="1" fillId="2" borderId="0" xfId="0" quotePrefix="1" applyFont="1" applyFill="1" applyBorder="1" applyAlignment="1">
      <alignment horizontal="left"/>
    </xf>
    <xf numFmtId="0" fontId="1" fillId="2" borderId="0" xfId="0" applyFont="1" applyFill="1" applyBorder="1" applyAlignment="1">
      <alignment wrapText="1"/>
    </xf>
    <xf numFmtId="0" fontId="1" fillId="3" borderId="0" xfId="0" applyFont="1" applyFill="1" applyBorder="1"/>
    <xf numFmtId="14" fontId="2" fillId="3" borderId="0" xfId="0" quotePrefix="1" applyNumberFormat="1" applyFont="1" applyFill="1" applyBorder="1" applyAlignment="1">
      <alignment horizontal="center"/>
    </xf>
    <xf numFmtId="0" fontId="1" fillId="2" borderId="0" xfId="0" applyFont="1" applyFill="1" applyBorder="1" applyAlignment="1">
      <alignment horizontal="center"/>
    </xf>
    <xf numFmtId="0" fontId="3" fillId="3" borderId="0" xfId="0" applyFont="1" applyFill="1" applyBorder="1"/>
    <xf numFmtId="0" fontId="2" fillId="3" borderId="0" xfId="0" quotePrefix="1" applyFont="1" applyFill="1" applyBorder="1" applyAlignment="1">
      <alignment horizontal="center"/>
    </xf>
    <xf numFmtId="0" fontId="1" fillId="2" borderId="0" xfId="0" quotePrefix="1" applyFont="1" applyFill="1" applyBorder="1" applyAlignment="1">
      <alignment horizontal="left" wrapText="1"/>
    </xf>
    <xf numFmtId="0" fontId="1" fillId="0" borderId="0" xfId="0" applyFont="1" applyFill="1"/>
    <xf numFmtId="166" fontId="1" fillId="0" borderId="0" xfId="0" applyNumberFormat="1" applyFont="1" applyFill="1" applyBorder="1" applyProtection="1">
      <protection locked="0"/>
    </xf>
    <xf numFmtId="9" fontId="1" fillId="0" borderId="0" xfId="0" applyNumberFormat="1" applyFont="1" applyFill="1" applyBorder="1" applyProtection="1">
      <protection locked="0"/>
    </xf>
    <xf numFmtId="10" fontId="1" fillId="0" borderId="0" xfId="0" applyNumberFormat="1"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166" fontId="1" fillId="0" borderId="0" xfId="0" applyNumberFormat="1" applyFont="1" applyFill="1" applyBorder="1" applyAlignment="1" applyProtection="1">
      <alignment horizontal="center"/>
      <protection locked="0"/>
    </xf>
    <xf numFmtId="0" fontId="1" fillId="0" borderId="11" xfId="0" applyFont="1" applyFill="1" applyBorder="1" applyAlignment="1" applyProtection="1">
      <alignment horizontal="left" indent="1"/>
    </xf>
    <xf numFmtId="168" fontId="1" fillId="0" borderId="4" xfId="0" applyNumberFormat="1" applyFont="1" applyFill="1" applyBorder="1" applyAlignment="1" applyProtection="1">
      <alignment horizontal="center"/>
    </xf>
    <xf numFmtId="0" fontId="1" fillId="0" borderId="11" xfId="0" applyFont="1" applyFill="1" applyBorder="1" applyAlignment="1" applyProtection="1">
      <alignment horizontal="left"/>
    </xf>
    <xf numFmtId="0" fontId="1" fillId="0" borderId="11" xfId="0" applyFont="1" applyFill="1" applyBorder="1"/>
    <xf numFmtId="168" fontId="1" fillId="0" borderId="0" xfId="0" applyNumberFormat="1" applyFont="1" applyFill="1" applyBorder="1" applyProtection="1"/>
    <xf numFmtId="0" fontId="3" fillId="0" borderId="0" xfId="0" applyFont="1" applyFill="1"/>
    <xf numFmtId="5" fontId="1" fillId="0" borderId="0" xfId="0" applyNumberFormat="1" applyFont="1" applyFill="1" applyProtection="1"/>
    <xf numFmtId="170" fontId="1" fillId="0" borderId="9" xfId="0" applyNumberFormat="1" applyFont="1" applyFill="1" applyBorder="1" applyProtection="1"/>
    <xf numFmtId="0" fontId="1" fillId="0" borderId="0" xfId="0" applyFont="1" applyFill="1" applyProtection="1"/>
    <xf numFmtId="5" fontId="1" fillId="0" borderId="0" xfId="0" applyNumberFormat="1" applyFont="1" applyFill="1" applyAlignment="1" applyProtection="1">
      <alignment horizontal="left"/>
    </xf>
    <xf numFmtId="167" fontId="1" fillId="0" borderId="0" xfId="0" applyNumberFormat="1" applyFont="1" applyFill="1"/>
    <xf numFmtId="0" fontId="1" fillId="0" borderId="9" xfId="0" applyFont="1" applyFill="1" applyBorder="1" applyAlignment="1" applyProtection="1">
      <alignment horizontal="right" wrapText="1"/>
    </xf>
    <xf numFmtId="5" fontId="1" fillId="0" borderId="0" xfId="0" applyNumberFormat="1" applyFont="1" applyFill="1" applyAlignment="1" applyProtection="1">
      <alignment horizontal="right"/>
    </xf>
    <xf numFmtId="172" fontId="1" fillId="0" borderId="0" xfId="0" applyNumberFormat="1" applyFont="1" applyFill="1" applyAlignment="1" applyProtection="1">
      <alignment horizontal="right"/>
    </xf>
    <xf numFmtId="173" fontId="1" fillId="0" borderId="0" xfId="0" applyNumberFormat="1" applyFont="1" applyFill="1" applyAlignment="1" applyProtection="1">
      <alignment horizontal="right"/>
    </xf>
    <xf numFmtId="171" fontId="1" fillId="0" borderId="0" xfId="0" applyNumberFormat="1" applyFont="1" applyFill="1" applyAlignment="1" applyProtection="1">
      <alignment horizontal="right"/>
    </xf>
    <xf numFmtId="171" fontId="1" fillId="0" borderId="0" xfId="0" applyNumberFormat="1" applyFont="1" applyFill="1"/>
    <xf numFmtId="10" fontId="1" fillId="0" borderId="0" xfId="0" applyNumberFormat="1" applyFont="1" applyFill="1" applyAlignment="1" applyProtection="1">
      <alignment horizontal="right"/>
    </xf>
    <xf numFmtId="171" fontId="1" fillId="0" borderId="0" xfId="0" applyNumberFormat="1" applyFont="1" applyFill="1" applyAlignment="1">
      <alignment horizontal="right"/>
    </xf>
    <xf numFmtId="167" fontId="1" fillId="0" borderId="0" xfId="0" applyNumberFormat="1" applyFont="1" applyFill="1" applyBorder="1" applyProtection="1"/>
    <xf numFmtId="10" fontId="1" fillId="0" borderId="0" xfId="0" applyNumberFormat="1" applyFont="1" applyFill="1" applyBorder="1" applyProtection="1"/>
    <xf numFmtId="10" fontId="1" fillId="0" borderId="4" xfId="0" applyNumberFormat="1" applyFont="1" applyFill="1" applyBorder="1" applyAlignment="1" applyProtection="1">
      <alignment horizontal="center"/>
    </xf>
    <xf numFmtId="10" fontId="1" fillId="0" borderId="2" xfId="0" applyNumberFormat="1" applyFont="1" applyFill="1" applyBorder="1" applyAlignment="1" applyProtection="1">
      <alignment horizontal="center"/>
    </xf>
    <xf numFmtId="0" fontId="5" fillId="0" borderId="8" xfId="0" applyNumberFormat="1" applyFont="1" applyFill="1" applyBorder="1" applyAlignment="1">
      <alignment horizontal="right"/>
    </xf>
    <xf numFmtId="0" fontId="5" fillId="0" borderId="6" xfId="0" applyNumberFormat="1" applyFont="1" applyFill="1" applyBorder="1" applyAlignment="1">
      <alignment horizontal="center"/>
    </xf>
    <xf numFmtId="0" fontId="6" fillId="0" borderId="0" xfId="0" applyNumberFormat="1" applyFont="1" applyFill="1" applyAlignment="1"/>
    <xf numFmtId="0" fontId="6" fillId="0" borderId="0" xfId="0" applyNumberFormat="1" applyFont="1" applyFill="1" applyAlignment="1">
      <alignment horizontal="center"/>
    </xf>
    <xf numFmtId="0" fontId="6" fillId="0" borderId="0" xfId="0" applyNumberFormat="1" applyFont="1" applyFill="1" applyAlignment="1">
      <alignment horizontal="left"/>
    </xf>
    <xf numFmtId="174" fontId="6" fillId="0" borderId="0" xfId="0" applyNumberFormat="1" applyFont="1" applyFill="1" applyAlignment="1"/>
    <xf numFmtId="166" fontId="6" fillId="0" borderId="0" xfId="0" applyNumberFormat="1" applyFont="1" applyFill="1" applyAlignment="1"/>
    <xf numFmtId="174" fontId="6" fillId="0" borderId="6" xfId="0" applyNumberFormat="1" applyFont="1" applyFill="1" applyBorder="1" applyAlignment="1"/>
    <xf numFmtId="174" fontId="6" fillId="0" borderId="0" xfId="0" applyNumberFormat="1" applyFont="1" applyFill="1" applyBorder="1" applyAlignment="1"/>
    <xf numFmtId="0" fontId="5" fillId="0" borderId="0" xfId="0" applyNumberFormat="1" applyFont="1" applyFill="1" applyAlignment="1" applyProtection="1">
      <alignment horizontal="center"/>
      <protection locked="0"/>
    </xf>
    <xf numFmtId="0" fontId="5" fillId="0" borderId="0" xfId="0" applyNumberFormat="1" applyFont="1" applyFill="1" applyAlignment="1">
      <alignment horizontal="center"/>
    </xf>
    <xf numFmtId="9" fontId="6" fillId="0" borderId="0" xfId="0" applyNumberFormat="1" applyFont="1" applyFill="1" applyAlignment="1"/>
    <xf numFmtId="174" fontId="5" fillId="0" borderId="19" xfId="0" applyNumberFormat="1" applyFont="1" applyFill="1" applyBorder="1" applyAlignment="1" applyProtection="1">
      <protection locked="0"/>
    </xf>
    <xf numFmtId="0" fontId="1" fillId="0" borderId="0" xfId="0" applyFont="1" applyFill="1" applyBorder="1" applyAlignment="1" applyProtection="1">
      <alignment horizontal="right"/>
      <protection locked="0"/>
    </xf>
    <xf numFmtId="166" fontId="1" fillId="0" borderId="0" xfId="0" applyNumberFormat="1" applyFont="1" applyFill="1" applyBorder="1" applyAlignment="1" applyProtection="1">
      <alignment horizontal="right"/>
      <protection locked="0"/>
    </xf>
    <xf numFmtId="10" fontId="1" fillId="0" borderId="0" xfId="1" applyNumberFormat="1" applyFont="1" applyFill="1" applyBorder="1" applyProtection="1"/>
    <xf numFmtId="0" fontId="5" fillId="0" borderId="0" xfId="0" applyNumberFormat="1" applyFont="1" applyFill="1" applyAlignment="1" applyProtection="1">
      <alignment horizontal="left"/>
      <protection locked="0"/>
    </xf>
    <xf numFmtId="0" fontId="5" fillId="0" borderId="0" xfId="0" applyNumberFormat="1" applyFont="1" applyFill="1" applyAlignment="1">
      <alignment horizontal="left"/>
    </xf>
    <xf numFmtId="0" fontId="3" fillId="0" borderId="0" xfId="0" applyFont="1" applyFill="1" applyAlignment="1">
      <alignment horizontal="center"/>
    </xf>
    <xf numFmtId="0" fontId="1" fillId="0" borderId="0" xfId="0" applyFont="1" applyFill="1" applyAlignment="1" applyProtection="1">
      <alignment horizontal="right"/>
    </xf>
    <xf numFmtId="0" fontId="1" fillId="0" borderId="0" xfId="0" applyFont="1" applyFill="1" applyAlignment="1" applyProtection="1">
      <alignment horizontal="left"/>
    </xf>
    <xf numFmtId="0" fontId="1" fillId="0" borderId="0" xfId="0" applyFont="1" applyFill="1" applyAlignment="1">
      <alignment horizontal="left"/>
    </xf>
    <xf numFmtId="0" fontId="1" fillId="0" borderId="9" xfId="0" applyFont="1" applyFill="1" applyBorder="1" applyAlignment="1">
      <alignment horizontal="center" wrapText="1"/>
    </xf>
    <xf numFmtId="0" fontId="1" fillId="0" borderId="8" xfId="0" quotePrefix="1" applyFont="1" applyFill="1" applyBorder="1" applyAlignment="1">
      <alignment horizontal="center" wrapText="1"/>
    </xf>
    <xf numFmtId="0" fontId="1" fillId="0" borderId="7" xfId="0" quotePrefix="1" applyFont="1" applyFill="1" applyBorder="1" applyAlignment="1">
      <alignment horizontal="center" wrapText="1"/>
    </xf>
    <xf numFmtId="0" fontId="1" fillId="0" borderId="0" xfId="0" applyFont="1" applyFill="1" applyAlignment="1">
      <alignment horizontal="center"/>
    </xf>
    <xf numFmtId="166" fontId="1" fillId="0" borderId="13" xfId="0" applyNumberFormat="1" applyFont="1" applyFill="1" applyBorder="1"/>
    <xf numFmtId="166" fontId="1" fillId="0" borderId="4" xfId="0" applyNumberFormat="1" applyFont="1" applyFill="1" applyBorder="1"/>
    <xf numFmtId="166" fontId="1" fillId="0" borderId="3" xfId="0" applyNumberFormat="1" applyFont="1" applyFill="1" applyBorder="1"/>
    <xf numFmtId="164" fontId="1" fillId="0" borderId="0" xfId="0" applyNumberFormat="1" applyFont="1" applyFill="1"/>
    <xf numFmtId="0" fontId="1" fillId="0" borderId="3" xfId="0" applyFont="1" applyFill="1" applyBorder="1"/>
    <xf numFmtId="0" fontId="1" fillId="0" borderId="1" xfId="0" applyFont="1" applyFill="1" applyBorder="1"/>
    <xf numFmtId="166" fontId="1" fillId="0" borderId="2" xfId="0" applyNumberFormat="1" applyFont="1" applyFill="1" applyBorder="1"/>
    <xf numFmtId="166" fontId="1" fillId="0" borderId="1" xfId="0" applyNumberFormat="1" applyFont="1" applyFill="1" applyBorder="1"/>
    <xf numFmtId="0" fontId="1" fillId="0" borderId="11" xfId="0" quotePrefix="1" applyFont="1" applyFill="1" applyBorder="1" applyAlignment="1" applyProtection="1">
      <alignment horizontal="left"/>
    </xf>
    <xf numFmtId="10" fontId="1" fillId="0" borderId="4" xfId="1" applyNumberFormat="1" applyFont="1" applyFill="1" applyBorder="1" applyAlignment="1" applyProtection="1">
      <alignment horizontal="center"/>
    </xf>
    <xf numFmtId="169" fontId="1" fillId="0" borderId="0" xfId="0" applyNumberFormat="1" applyFont="1" applyFill="1"/>
    <xf numFmtId="168" fontId="1" fillId="0" borderId="0" xfId="0" applyNumberFormat="1" applyFont="1" applyFill="1" applyAlignment="1" applyProtection="1">
      <alignment horizontal="center"/>
    </xf>
    <xf numFmtId="10" fontId="1" fillId="0" borderId="0" xfId="0" applyNumberFormat="1" applyFont="1" applyFill="1" applyAlignment="1">
      <alignment horizontal="center"/>
    </xf>
    <xf numFmtId="171" fontId="1" fillId="0" borderId="0" xfId="0" applyNumberFormat="1" applyFont="1" applyFill="1" applyProtection="1"/>
    <xf numFmtId="0" fontId="1" fillId="0" borderId="0" xfId="0" applyFont="1" applyFill="1" applyAlignment="1">
      <alignment horizontal="right"/>
    </xf>
    <xf numFmtId="5" fontId="1" fillId="0" borderId="0" xfId="0" applyNumberFormat="1" applyFont="1" applyFill="1"/>
    <xf numFmtId="8" fontId="1" fillId="0" borderId="0" xfId="0" applyNumberFormat="1" applyFont="1" applyFill="1"/>
    <xf numFmtId="0" fontId="3" fillId="0" borderId="0" xfId="0" quotePrefix="1" applyFont="1" applyFill="1" applyAlignment="1"/>
    <xf numFmtId="0" fontId="3" fillId="0" borderId="8" xfId="0" applyFont="1" applyFill="1" applyBorder="1" applyAlignment="1">
      <alignment horizontal="center" wrapText="1"/>
    </xf>
    <xf numFmtId="0" fontId="1" fillId="0" borderId="6" xfId="0" applyFont="1" applyFill="1" applyBorder="1" applyAlignment="1">
      <alignment horizontal="center"/>
    </xf>
    <xf numFmtId="0" fontId="1" fillId="0" borderId="6" xfId="0" applyFont="1" applyFill="1" applyBorder="1" applyAlignment="1">
      <alignment horizontal="center" wrapText="1"/>
    </xf>
    <xf numFmtId="0" fontId="3" fillId="0" borderId="5" xfId="0" quotePrefix="1" applyFont="1" applyFill="1" applyBorder="1" applyAlignment="1">
      <alignment horizontal="center" wrapText="1"/>
    </xf>
    <xf numFmtId="165" fontId="1" fillId="0" borderId="0" xfId="0" applyNumberFormat="1" applyFont="1" applyFill="1"/>
    <xf numFmtId="166" fontId="3" fillId="0" borderId="1" xfId="0" applyNumberFormat="1" applyFont="1" applyFill="1" applyBorder="1"/>
    <xf numFmtId="10" fontId="1" fillId="0" borderId="0" xfId="0" applyNumberFormat="1" applyFont="1" applyFill="1"/>
    <xf numFmtId="166" fontId="3" fillId="0" borderId="3" xfId="0" applyNumberFormat="1" applyFont="1" applyFill="1" applyBorder="1"/>
    <xf numFmtId="0" fontId="1" fillId="0" borderId="9" xfId="0" quotePrefix="1" applyFont="1" applyFill="1" applyBorder="1" applyAlignment="1">
      <alignment horizontal="center" wrapText="1"/>
    </xf>
    <xf numFmtId="0" fontId="1" fillId="0" borderId="5" xfId="0" quotePrefix="1" applyFont="1" applyFill="1" applyBorder="1" applyAlignment="1">
      <alignment horizontal="center" wrapText="1"/>
    </xf>
    <xf numFmtId="0" fontId="8" fillId="0" borderId="0" xfId="0" applyFont="1" applyFill="1"/>
    <xf numFmtId="0" fontId="8" fillId="0" borderId="0" xfId="0" applyFont="1" applyFill="1" applyAlignment="1">
      <alignment horizontal="center"/>
    </xf>
    <xf numFmtId="0" fontId="8" fillId="0" borderId="6" xfId="0" applyFont="1" applyFill="1" applyBorder="1" applyAlignment="1">
      <alignment horizontal="center" wrapText="1"/>
    </xf>
    <xf numFmtId="0" fontId="8" fillId="0" borderId="6" xfId="0" applyFont="1" applyFill="1" applyBorder="1" applyAlignment="1">
      <alignment wrapText="1"/>
    </xf>
    <xf numFmtId="0" fontId="8" fillId="0" borderId="0" xfId="0" quotePrefix="1" applyFont="1" applyFill="1" applyAlignment="1">
      <alignment horizontal="left"/>
    </xf>
    <xf numFmtId="165" fontId="8" fillId="0" borderId="0" xfId="0" applyNumberFormat="1" applyFont="1" applyFill="1"/>
    <xf numFmtId="10" fontId="8" fillId="0" borderId="0" xfId="0" applyNumberFormat="1" applyFont="1" applyFill="1"/>
    <xf numFmtId="0" fontId="6" fillId="0" borderId="0" xfId="0" applyFont="1" applyFill="1"/>
    <xf numFmtId="0" fontId="9" fillId="0" borderId="20" xfId="0" applyFont="1" applyFill="1" applyBorder="1" applyAlignment="1">
      <alignment horizontal="centerContinuous"/>
    </xf>
    <xf numFmtId="0" fontId="9" fillId="0" borderId="21" xfId="0" applyFont="1" applyFill="1" applyBorder="1" applyAlignment="1">
      <alignment horizontal="centerContinuous"/>
    </xf>
    <xf numFmtId="0" fontId="9" fillId="0" borderId="22" xfId="0" applyFont="1" applyFill="1" applyBorder="1" applyAlignment="1">
      <alignment horizontal="centerContinuous"/>
    </xf>
    <xf numFmtId="0" fontId="5" fillId="0" borderId="0" xfId="0" applyFont="1" applyFill="1" applyAlignment="1">
      <alignment horizontal="centerContinuous"/>
    </xf>
    <xf numFmtId="0" fontId="6" fillId="0" borderId="0" xfId="0" applyFont="1" applyFill="1" applyAlignment="1">
      <alignment horizontal="centerContinuous"/>
    </xf>
    <xf numFmtId="0" fontId="5" fillId="0" borderId="0" xfId="0" applyFont="1" applyFill="1" applyAlignment="1">
      <alignment horizontal="center"/>
    </xf>
    <xf numFmtId="0" fontId="5" fillId="0" borderId="6" xfId="0" applyFont="1" applyFill="1" applyBorder="1" applyAlignment="1">
      <alignment horizontal="center"/>
    </xf>
    <xf numFmtId="10" fontId="6" fillId="0" borderId="0" xfId="0" applyNumberFormat="1" applyFont="1" applyFill="1"/>
    <xf numFmtId="9" fontId="6" fillId="0" borderId="12" xfId="0" applyNumberFormat="1" applyFont="1" applyFill="1" applyBorder="1"/>
    <xf numFmtId="0" fontId="6" fillId="0" borderId="12" xfId="0" applyFont="1" applyFill="1" applyBorder="1"/>
    <xf numFmtId="10" fontId="6" fillId="0" borderId="12" xfId="0" applyNumberFormat="1" applyFont="1" applyFill="1" applyBorder="1"/>
    <xf numFmtId="0" fontId="10" fillId="0" borderId="16" xfId="0" applyFont="1" applyFill="1" applyBorder="1"/>
    <xf numFmtId="0" fontId="10" fillId="0" borderId="17" xfId="0" applyFont="1" applyFill="1" applyBorder="1"/>
    <xf numFmtId="10" fontId="10" fillId="0" borderId="17" xfId="0" applyNumberFormat="1" applyFont="1" applyFill="1" applyBorder="1"/>
    <xf numFmtId="164" fontId="10" fillId="0" borderId="17" xfId="0" applyNumberFormat="1" applyFont="1" applyFill="1" applyBorder="1"/>
    <xf numFmtId="0" fontId="10" fillId="0" borderId="18" xfId="0" applyFont="1" applyFill="1" applyBorder="1"/>
    <xf numFmtId="164" fontId="8" fillId="0" borderId="0" xfId="0" applyNumberFormat="1" applyFont="1" applyFill="1"/>
    <xf numFmtId="0" fontId="10" fillId="0" borderId="17" xfId="0" applyFont="1" applyFill="1" applyBorder="1" applyAlignment="1">
      <alignment horizontal="left"/>
    </xf>
    <xf numFmtId="0" fontId="4" fillId="0" borderId="0" xfId="0" quotePrefix="1" applyFont="1" applyFill="1" applyAlignment="1">
      <alignment horizontal="center"/>
    </xf>
    <xf numFmtId="0" fontId="4" fillId="0" borderId="0" xfId="0" applyFont="1" applyFill="1" applyAlignment="1">
      <alignment horizontal="center"/>
    </xf>
    <xf numFmtId="0" fontId="3" fillId="0" borderId="0" xfId="0" applyFont="1" applyFill="1" applyAlignment="1">
      <alignment horizontal="center" wrapText="1"/>
    </xf>
    <xf numFmtId="0" fontId="3" fillId="0" borderId="0" xfId="0" quotePrefix="1" applyFont="1" applyFill="1" applyAlignment="1">
      <alignment horizontal="center"/>
    </xf>
    <xf numFmtId="0" fontId="3" fillId="0" borderId="0" xfId="0" applyFont="1" applyFill="1" applyAlignment="1">
      <alignment horizontal="center"/>
    </xf>
    <xf numFmtId="0" fontId="1" fillId="0" borderId="9" xfId="0" quotePrefix="1" applyFont="1" applyFill="1" applyBorder="1" applyAlignment="1">
      <alignment horizontal="center"/>
    </xf>
    <xf numFmtId="0" fontId="1" fillId="0" borderId="0" xfId="0" applyFont="1" applyFill="1" applyAlignment="1" applyProtection="1">
      <alignment horizontal="right"/>
    </xf>
    <xf numFmtId="0" fontId="3" fillId="0" borderId="0" xfId="0" quotePrefix="1" applyFont="1" applyFill="1" applyAlignment="1">
      <alignment horizontal="left"/>
    </xf>
    <xf numFmtId="0" fontId="1" fillId="0" borderId="10" xfId="0" applyFont="1" applyFill="1" applyBorder="1" applyAlignment="1">
      <alignment horizontal="right"/>
    </xf>
    <xf numFmtId="0" fontId="1" fillId="0" borderId="9" xfId="0" applyFont="1" applyFill="1" applyBorder="1" applyAlignment="1">
      <alignment horizontal="right"/>
    </xf>
    <xf numFmtId="0" fontId="1" fillId="0" borderId="0" xfId="0" applyFont="1" applyFill="1" applyAlignment="1">
      <alignment horizontal="left"/>
    </xf>
    <xf numFmtId="0" fontId="1" fillId="0" borderId="0" xfId="0" quotePrefix="1" applyFont="1" applyFill="1" applyAlignment="1">
      <alignment horizontal="left"/>
    </xf>
    <xf numFmtId="0" fontId="1" fillId="0" borderId="0" xfId="0" applyFont="1" applyFill="1" applyAlignment="1" applyProtection="1">
      <alignment horizontal="left"/>
    </xf>
    <xf numFmtId="0" fontId="1" fillId="0" borderId="16" xfId="0" applyFont="1" applyFill="1" applyBorder="1" applyAlignment="1" applyProtection="1">
      <alignment horizontal="center"/>
    </xf>
    <xf numFmtId="0" fontId="1" fillId="0" borderId="17"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16" xfId="0" quotePrefix="1" applyFont="1" applyFill="1" applyBorder="1" applyAlignment="1" applyProtection="1">
      <alignment horizontal="center"/>
    </xf>
    <xf numFmtId="0" fontId="1" fillId="0" borderId="17" xfId="0" quotePrefix="1" applyFont="1" applyFill="1" applyBorder="1" applyAlignment="1" applyProtection="1">
      <alignment horizontal="center"/>
    </xf>
    <xf numFmtId="0" fontId="1" fillId="0" borderId="18" xfId="0" quotePrefix="1" applyFont="1" applyFill="1" applyBorder="1" applyAlignment="1" applyProtection="1">
      <alignment horizontal="center"/>
    </xf>
    <xf numFmtId="0" fontId="1" fillId="0" borderId="0" xfId="0" quotePrefix="1" applyFont="1" applyFill="1" applyAlignment="1">
      <alignment horizontal="left" wrapText="1"/>
    </xf>
    <xf numFmtId="0" fontId="1" fillId="0" borderId="14" xfId="0" quotePrefix="1" applyFont="1" applyFill="1" applyBorder="1" applyAlignment="1" applyProtection="1">
      <alignment horizontal="center"/>
    </xf>
    <xf numFmtId="0" fontId="1" fillId="0" borderId="15" xfId="0" quotePrefix="1" applyFont="1" applyFill="1" applyBorder="1" applyAlignment="1" applyProtection="1">
      <alignment horizontal="center"/>
    </xf>
    <xf numFmtId="0" fontId="1" fillId="0" borderId="7" xfId="0" quotePrefix="1" applyFont="1" applyFill="1" applyBorder="1" applyAlignment="1" applyProtection="1">
      <alignment horizontal="center"/>
    </xf>
    <xf numFmtId="0" fontId="8" fillId="0" borderId="0" xfId="0" applyFont="1" applyFill="1" applyAlignment="1">
      <alignment horizontal="center"/>
    </xf>
    <xf numFmtId="0" fontId="8" fillId="0" borderId="0" xfId="0" quotePrefix="1" applyFont="1" applyFill="1" applyAlignment="1">
      <alignment horizontal="center"/>
    </xf>
  </cellXfs>
  <cellStyles count="3">
    <cellStyle name="Comma 2" xfId="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W-PSE-WP-SEF-6.19E-6.19G-AMA-EOP-Deprec-19GRC-06-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W-PSE-WP-SEF-4.00E-ELECTRIC-MODEL-19GRC-06-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EW-PSE-WP-SEF-4.07E-Electric-ISxFERC-19GRC-06-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lectric"/>
      <sheetName val="Lead Gas"/>
      <sheetName val="Treatment Legend"/>
      <sheetName val="Depr Exp"/>
      <sheetName val="EOP Elec DFIT Depr Restatement"/>
      <sheetName val="EOP Gas DFIT Depr Restatement"/>
      <sheetName val="Accretion 12ME 12-2018"/>
      <sheetName val="Accr 2018"/>
      <sheetName val="IS &amp; RB by Ferc=&gt;"/>
      <sheetName val="4 RB by FERC"/>
      <sheetName val="Trans Depr Group"/>
      <sheetName val="Dirty==&gt;"/>
      <sheetName val="Adj for Recon"/>
      <sheetName val="3171"/>
      <sheetName val="Summary"/>
      <sheetName val="Goldendale Dep"/>
      <sheetName val="Before"/>
    </sheetNames>
    <sheetDataSet>
      <sheetData sheetId="0"/>
      <sheetData sheetId="1"/>
      <sheetData sheetId="2"/>
      <sheetData sheetId="3">
        <row r="5401">
          <cell r="G5401">
            <v>2.0399999999999998E-2</v>
          </cell>
        </row>
        <row r="5451">
          <cell r="G5451">
            <v>3.1399999999999997E-2</v>
          </cell>
        </row>
        <row r="5477">
          <cell r="G5477">
            <v>3.7400000000000003E-2</v>
          </cell>
        </row>
        <row r="5503">
          <cell r="G5503">
            <v>1.77E-2</v>
          </cell>
        </row>
        <row r="5506">
          <cell r="G5506">
            <v>3.9300000000000002E-2</v>
          </cell>
        </row>
      </sheetData>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lfwd"/>
      <sheetName val="COC, Def, ConvF"/>
      <sheetName val="Summary"/>
      <sheetName val="Detailed Summary"/>
      <sheetName val="COC-Restating"/>
      <sheetName val="Common Adj"/>
      <sheetName val="Electric Adj"/>
      <sheetName val="Power Cost Bridge to A-1"/>
      <sheetName val="Named Ranges E"/>
      <sheetName val="Named Ranges"/>
      <sheetName val="ETR GRC vs CBR TBPI 100%"/>
      <sheetName val="ETR GRC vs CBR"/>
      <sheetName val="ETR"/>
      <sheetName val="Check ETR"/>
      <sheetName val="Dirty only==&gt;"/>
      <sheetName val="FIT Plug Temp Adj"/>
      <sheetName val="Verify"/>
      <sheetName val="ARAM"/>
    </sheetNames>
    <sheetDataSet>
      <sheetData sheetId="0"/>
      <sheetData sheetId="1">
        <row r="2">
          <cell r="D2" t="str">
            <v xml:space="preserve">PUGET SOUND ENERGY </v>
          </cell>
          <cell r="J2" t="str">
            <v xml:space="preserve">PUGET SOUND ENERGY </v>
          </cell>
        </row>
        <row r="3">
          <cell r="D3" t="str">
            <v>ELECTRIC RESULTS OF OPERATIONS</v>
          </cell>
          <cell r="J3" t="str">
            <v>ELECTRIC RESULTS OF OPERATIONS</v>
          </cell>
        </row>
        <row r="4">
          <cell r="D4" t="str">
            <v>2019 GENERAL RATE CASE</v>
          </cell>
          <cell r="J4" t="str">
            <v>2019 GENERAL RATE CASE</v>
          </cell>
        </row>
        <row r="5">
          <cell r="D5" t="str">
            <v>12 MONTHS ENDED DECEMBER 31, 2018</v>
          </cell>
          <cell r="J5" t="str">
            <v>12 MONTHS ENDED DECEMBER 31, 2018</v>
          </cell>
        </row>
        <row r="6">
          <cell r="D6" t="str">
            <v>COST OF CAPITAL - GRC</v>
          </cell>
          <cell r="J6" t="str">
            <v>CONVERSION FACTOR</v>
          </cell>
        </row>
        <row r="9">
          <cell r="D9" t="str">
            <v>LINE</v>
          </cell>
          <cell r="F9" t="str">
            <v>CAPITAL</v>
          </cell>
          <cell r="H9" t="str">
            <v>WEIGHTED</v>
          </cell>
        </row>
        <row r="10">
          <cell r="D10" t="str">
            <v>NO.</v>
          </cell>
          <cell r="E10" t="str">
            <v>DESCRIPTION</v>
          </cell>
          <cell r="F10" t="str">
            <v>STRUCTURE</v>
          </cell>
          <cell r="G10" t="str">
            <v>COST</v>
          </cell>
          <cell r="H10" t="str">
            <v>COST</v>
          </cell>
          <cell r="J10" t="str">
            <v>DESCRIPTION</v>
          </cell>
        </row>
        <row r="12">
          <cell r="D12">
            <v>1</v>
          </cell>
          <cell r="E12" t="str">
            <v>SHORT AND LONG TERM DEBT</v>
          </cell>
          <cell r="F12">
            <v>0.51500000000000001</v>
          </cell>
          <cell r="G12">
            <v>5.5728155339805824E-2</v>
          </cell>
          <cell r="H12">
            <v>2.87E-2</v>
          </cell>
          <cell r="J12" t="str">
            <v>BAD DEBTS</v>
          </cell>
          <cell r="M12">
            <v>8.4790000000000004E-3</v>
          </cell>
        </row>
        <row r="13">
          <cell r="D13">
            <v>2</v>
          </cell>
          <cell r="E13" t="str">
            <v>EQUITY</v>
          </cell>
          <cell r="F13">
            <v>0.48499999999999999</v>
          </cell>
          <cell r="G13">
            <v>9.8000000000000004E-2</v>
          </cell>
          <cell r="H13">
            <v>4.7500000000000001E-2</v>
          </cell>
          <cell r="J13" t="str">
            <v>ANNUAL FILING FEE</v>
          </cell>
          <cell r="M13">
            <v>2E-3</v>
          </cell>
        </row>
        <row r="14">
          <cell r="D14">
            <v>3</v>
          </cell>
          <cell r="E14" t="str">
            <v>TOTAL</v>
          </cell>
          <cell r="F14">
            <v>1</v>
          </cell>
          <cell r="H14">
            <v>7.6200000000000004E-2</v>
          </cell>
          <cell r="J14" t="str">
            <v>STATE UTILITY TAX ( 3.8406% - ( LINE 1 * 3.8406% )  )</v>
          </cell>
          <cell r="L14">
            <v>3.8733999999999998E-2</v>
          </cell>
          <cell r="M14">
            <v>3.8406000000000003E-2</v>
          </cell>
        </row>
        <row r="15">
          <cell r="D15">
            <v>4</v>
          </cell>
        </row>
        <row r="16">
          <cell r="D16">
            <v>5</v>
          </cell>
          <cell r="E16" t="str">
            <v>AFTER TAX SHORT TERM DEBT ( (LINE 1)* 79%)</v>
          </cell>
          <cell r="F16">
            <v>0.51500000000000001</v>
          </cell>
          <cell r="G16">
            <v>4.40252427184466E-2</v>
          </cell>
          <cell r="H16">
            <v>2.2700000000000001E-2</v>
          </cell>
          <cell r="J16" t="str">
            <v>SUM OF TAXES OTHER</v>
          </cell>
          <cell r="M16">
            <v>4.8884999999999998E-2</v>
          </cell>
        </row>
        <row r="17">
          <cell r="D17">
            <v>6</v>
          </cell>
          <cell r="E17" t="str">
            <v>EQUITY</v>
          </cell>
          <cell r="F17">
            <v>0.48499999999999999</v>
          </cell>
          <cell r="G17">
            <v>9.8000000000000004E-2</v>
          </cell>
          <cell r="H17">
            <v>4.7500000000000001E-2</v>
          </cell>
        </row>
        <row r="18">
          <cell r="D18">
            <v>7</v>
          </cell>
          <cell r="E18" t="str">
            <v>TOTAL AFTER TAX COST OF CAPITAL</v>
          </cell>
          <cell r="F18">
            <v>1</v>
          </cell>
          <cell r="H18">
            <v>7.0199999999999999E-2</v>
          </cell>
          <cell r="J18" t="str">
            <v>CONVERSION FACTOR EXCLUDING FEDERAL INCOME TAX ( 1 - LINE 6 )</v>
          </cell>
          <cell r="M18">
            <v>0.95111500000000004</v>
          </cell>
        </row>
        <row r="19">
          <cell r="J19" t="str">
            <v>FEDERAL INCOME TAX ( LINE 7  * 21% )</v>
          </cell>
          <cell r="L19">
            <v>0.21</v>
          </cell>
          <cell r="M19">
            <v>0.19973399999999999</v>
          </cell>
        </row>
        <row r="20">
          <cell r="J20" t="str">
            <v xml:space="preserve">CONVERSION FACTOR INCL FEDERAL INCOME TAX ( LINE 7 - LINE 8 ) </v>
          </cell>
          <cell r="M20">
            <v>0.75138099999999997</v>
          </cell>
        </row>
      </sheetData>
      <sheetData sheetId="2">
        <row r="53">
          <cell r="I53">
            <v>10965881739.478994</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GRC Adjustments"/>
      <sheetName val="6.28"/>
    </sheetNames>
    <sheetDataSet>
      <sheetData sheetId="0">
        <row r="226">
          <cell r="BK226">
            <v>4733023.9572393708</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zoomScaleNormal="100" workbookViewId="0">
      <selection activeCell="B9" sqref="B9"/>
    </sheetView>
  </sheetViews>
  <sheetFormatPr defaultColWidth="9.109375" defaultRowHeight="13.2" x14ac:dyDescent="0.25"/>
  <cols>
    <col min="1" max="1" width="19" style="1" customWidth="1"/>
    <col min="2" max="2" width="88.109375" style="1" customWidth="1"/>
    <col min="3" max="3" width="9.109375" style="1"/>
    <col min="4" max="4" width="9.109375" style="2"/>
    <col min="5" max="5" width="16.109375" style="2" customWidth="1"/>
    <col min="6" max="9" width="9.109375" style="2"/>
    <col min="10" max="16384" width="9.109375" style="1"/>
  </cols>
  <sheetData>
    <row r="1" spans="1:11" x14ac:dyDescent="0.25">
      <c r="A1" s="5"/>
      <c r="B1" s="5"/>
      <c r="C1" s="5"/>
    </row>
    <row r="2" spans="1:11" x14ac:dyDescent="0.25">
      <c r="A2" s="5"/>
      <c r="B2" s="5"/>
      <c r="C2" s="5"/>
    </row>
    <row r="3" spans="1:11" x14ac:dyDescent="0.25">
      <c r="A3" s="5"/>
      <c r="B3" s="5"/>
      <c r="C3" s="5"/>
    </row>
    <row r="4" spans="1:11" x14ac:dyDescent="0.25">
      <c r="A4" s="5"/>
      <c r="B4" s="8"/>
      <c r="C4" s="8"/>
    </row>
    <row r="5" spans="1:11" x14ac:dyDescent="0.25">
      <c r="A5" s="5"/>
      <c r="B5" s="8"/>
      <c r="C5" s="8"/>
      <c r="J5" s="7"/>
      <c r="K5" s="7"/>
    </row>
    <row r="6" spans="1:11" ht="19.2" x14ac:dyDescent="0.35">
      <c r="A6" s="5"/>
      <c r="B6" s="9" t="s">
        <v>93</v>
      </c>
      <c r="C6" s="8"/>
      <c r="J6" s="7"/>
      <c r="K6" s="7"/>
    </row>
    <row r="7" spans="1:11" ht="19.2" x14ac:dyDescent="0.35">
      <c r="A7" s="5"/>
      <c r="B7" s="9" t="s">
        <v>66</v>
      </c>
      <c r="C7" s="8"/>
      <c r="J7" s="7"/>
      <c r="K7" s="7"/>
    </row>
    <row r="8" spans="1:11" ht="19.2" x14ac:dyDescent="0.35">
      <c r="A8" s="5"/>
      <c r="B8" s="6"/>
      <c r="C8" s="8"/>
      <c r="J8" s="7"/>
      <c r="K8" s="7"/>
    </row>
    <row r="9" spans="1:11" ht="19.2" x14ac:dyDescent="0.35">
      <c r="A9" s="5"/>
      <c r="B9" s="6" t="s">
        <v>95</v>
      </c>
      <c r="C9" s="5"/>
    </row>
    <row r="10" spans="1:11" x14ac:dyDescent="0.25">
      <c r="A10" s="5"/>
      <c r="B10" s="5"/>
      <c r="C10" s="5"/>
    </row>
    <row r="11" spans="1:11" x14ac:dyDescent="0.25">
      <c r="A11" s="5"/>
      <c r="B11" s="5"/>
      <c r="C11" s="5"/>
    </row>
    <row r="14" spans="1:11" ht="39.6" x14ac:dyDescent="0.25">
      <c r="A14" s="1" t="s">
        <v>3</v>
      </c>
      <c r="B14" s="10" t="s">
        <v>40</v>
      </c>
    </row>
    <row r="16" spans="1:11" ht="26.4" x14ac:dyDescent="0.25">
      <c r="A16" s="1" t="s">
        <v>2</v>
      </c>
      <c r="B16" s="4" t="s">
        <v>1</v>
      </c>
    </row>
    <row r="18" spans="1:5" s="1" customFormat="1" ht="39.6" x14ac:dyDescent="0.25">
      <c r="A18" s="1" t="s">
        <v>0</v>
      </c>
      <c r="B18" s="10" t="s">
        <v>94</v>
      </c>
      <c r="D18" s="2"/>
      <c r="E18" s="2"/>
    </row>
    <row r="20" spans="1:5" s="1" customFormat="1" x14ac:dyDescent="0.25">
      <c r="B20" s="3" t="str">
        <f>CONCATENATE("Cost of Capital updated for Docket No. UE-19xxxx @ ",('Lvl FCR Sub Equip'!L9*100),"0%")</f>
        <v>Cost of Capital updated for Docket No. UE-19xxxx @ 7.620%</v>
      </c>
      <c r="D20" s="2"/>
      <c r="E20" s="2"/>
    </row>
    <row r="21" spans="1:5" x14ac:dyDescent="0.25">
      <c r="C21" s="3"/>
    </row>
  </sheetData>
  <printOptions horizontalCentered="1"/>
  <pageMargins left="0.25" right="0.25" top="0.75" bottom="0.75" header="0.3" footer="0.3"/>
  <pageSetup orientation="landscape" r:id="rId1"/>
  <headerFooter alignWithMargins="0">
    <oddFooter>&amp;L&amp;"Arial,Regular"&amp;8&amp;F
&amp;A&amp;R&amp;"Arial,Regular"Page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sqref="A1:XFD1048576"/>
    </sheetView>
  </sheetViews>
  <sheetFormatPr defaultColWidth="5.88671875" defaultRowHeight="14.4" x14ac:dyDescent="0.3"/>
  <cols>
    <col min="1" max="1" width="5.44140625" style="94" bestFit="1" customWidth="1"/>
    <col min="2" max="2" width="42.44140625" style="94" bestFit="1" customWidth="1"/>
    <col min="3" max="3" width="12.109375" style="94" bestFit="1" customWidth="1"/>
    <col min="4" max="4" width="6" style="94" bestFit="1" customWidth="1"/>
    <col min="5" max="5" width="11.33203125" style="94" bestFit="1" customWidth="1"/>
    <col min="6" max="16384" width="5.88671875" style="94"/>
  </cols>
  <sheetData>
    <row r="1" spans="1:5" x14ac:dyDescent="0.3">
      <c r="A1" s="101"/>
      <c r="B1" s="101"/>
      <c r="C1" s="102"/>
      <c r="D1" s="103"/>
      <c r="E1" s="104"/>
    </row>
    <row r="2" spans="1:5" ht="15.6" customHeight="1" x14ac:dyDescent="0.3">
      <c r="A2" s="105" t="str">
        <f>'[2]COC, Def, ConvF'!D2</f>
        <v xml:space="preserve">PUGET SOUND ENERGY </v>
      </c>
      <c r="B2" s="105"/>
      <c r="C2" s="105"/>
      <c r="D2" s="105"/>
      <c r="E2" s="105"/>
    </row>
    <row r="3" spans="1:5" x14ac:dyDescent="0.3">
      <c r="A3" s="105" t="str">
        <f>'[2]COC, Def, ConvF'!D3</f>
        <v>ELECTRIC RESULTS OF OPERATIONS</v>
      </c>
      <c r="B3" s="105"/>
      <c r="C3" s="105"/>
      <c r="D3" s="105"/>
      <c r="E3" s="105"/>
    </row>
    <row r="4" spans="1:5" ht="14.4" customHeight="1" x14ac:dyDescent="0.3">
      <c r="A4" s="105" t="str">
        <f>'[2]COC, Def, ConvF'!D4</f>
        <v>2019 GENERAL RATE CASE</v>
      </c>
      <c r="B4" s="105"/>
      <c r="C4" s="105"/>
      <c r="D4" s="105"/>
      <c r="E4" s="105"/>
    </row>
    <row r="5" spans="1:5" x14ac:dyDescent="0.3">
      <c r="A5" s="105" t="str">
        <f>'[2]COC, Def, ConvF'!D5</f>
        <v>12 MONTHS ENDED DECEMBER 31, 2018</v>
      </c>
      <c r="B5" s="105"/>
      <c r="C5" s="105"/>
      <c r="D5" s="105"/>
      <c r="E5" s="105"/>
    </row>
    <row r="6" spans="1:5" x14ac:dyDescent="0.3">
      <c r="A6" s="105" t="str">
        <f>'[2]COC, Def, ConvF'!D6</f>
        <v>COST OF CAPITAL - GRC</v>
      </c>
      <c r="B6" s="105"/>
      <c r="C6" s="105"/>
      <c r="D6" s="105"/>
      <c r="E6" s="105"/>
    </row>
    <row r="7" spans="1:5" x14ac:dyDescent="0.3">
      <c r="A7" s="101"/>
      <c r="B7" s="106"/>
      <c r="C7" s="106"/>
      <c r="D7" s="106"/>
      <c r="E7" s="106"/>
    </row>
    <row r="8" spans="1:5" x14ac:dyDescent="0.3">
      <c r="A8" s="101"/>
      <c r="B8" s="101"/>
      <c r="C8" s="101"/>
      <c r="D8" s="101"/>
      <c r="E8" s="101"/>
    </row>
    <row r="9" spans="1:5" x14ac:dyDescent="0.3">
      <c r="A9" s="50" t="str">
        <f>'[2]COC, Def, ConvF'!D9</f>
        <v>LINE</v>
      </c>
      <c r="B9" s="50"/>
      <c r="C9" s="107" t="str">
        <f>'[2]COC, Def, ConvF'!F9</f>
        <v>CAPITAL</v>
      </c>
      <c r="D9" s="101"/>
      <c r="E9" s="107" t="str">
        <f>'[2]COC, Def, ConvF'!H9</f>
        <v>WEIGHTED</v>
      </c>
    </row>
    <row r="10" spans="1:5" x14ac:dyDescent="0.3">
      <c r="A10" s="41" t="str">
        <f>'[2]COC, Def, ConvF'!D10</f>
        <v>NO.</v>
      </c>
      <c r="B10" s="41" t="str">
        <f>'[2]COC, Def, ConvF'!E10</f>
        <v>DESCRIPTION</v>
      </c>
      <c r="C10" s="108" t="str">
        <f>'[2]COC, Def, ConvF'!F10</f>
        <v>STRUCTURE</v>
      </c>
      <c r="D10" s="108" t="str">
        <f>'[2]COC, Def, ConvF'!G10</f>
        <v>COST</v>
      </c>
      <c r="E10" s="108" t="str">
        <f>'[2]COC, Def, ConvF'!H10</f>
        <v>COST</v>
      </c>
    </row>
    <row r="11" spans="1:5" x14ac:dyDescent="0.3">
      <c r="A11" s="101"/>
      <c r="B11" s="101"/>
      <c r="C11" s="101"/>
      <c r="D11" s="101"/>
      <c r="E11" s="101"/>
    </row>
    <row r="12" spans="1:5" x14ac:dyDescent="0.3">
      <c r="A12" s="43">
        <f>'[2]COC, Def, ConvF'!D12</f>
        <v>1</v>
      </c>
      <c r="B12" s="42" t="str">
        <f>'[2]COC, Def, ConvF'!E12</f>
        <v>SHORT AND LONG TERM DEBT</v>
      </c>
      <c r="C12" s="109">
        <f>'[2]COC, Def, ConvF'!F12</f>
        <v>0.51500000000000001</v>
      </c>
      <c r="D12" s="109">
        <f>'[2]COC, Def, ConvF'!G12</f>
        <v>5.5728155339805824E-2</v>
      </c>
      <c r="E12" s="109">
        <f>'[2]COC, Def, ConvF'!H12</f>
        <v>2.87E-2</v>
      </c>
    </row>
    <row r="13" spans="1:5" x14ac:dyDescent="0.3">
      <c r="A13" s="43">
        <f>'[2]COC, Def, ConvF'!D13</f>
        <v>2</v>
      </c>
      <c r="B13" s="42" t="str">
        <f>'[2]COC, Def, ConvF'!E13</f>
        <v>EQUITY</v>
      </c>
      <c r="C13" s="109">
        <f>'[2]COC, Def, ConvF'!F13</f>
        <v>0.48499999999999999</v>
      </c>
      <c r="D13" s="109">
        <f>'[2]COC, Def, ConvF'!G13</f>
        <v>9.8000000000000004E-2</v>
      </c>
      <c r="E13" s="109">
        <f>'[2]COC, Def, ConvF'!H13</f>
        <v>4.7500000000000001E-2</v>
      </c>
    </row>
    <row r="14" spans="1:5" x14ac:dyDescent="0.3">
      <c r="A14" s="43">
        <f>'[2]COC, Def, ConvF'!D14</f>
        <v>3</v>
      </c>
      <c r="B14" s="42" t="str">
        <f>'[2]COC, Def, ConvF'!E14</f>
        <v>TOTAL</v>
      </c>
      <c r="C14" s="110">
        <f>'[2]COC, Def, ConvF'!F14</f>
        <v>1</v>
      </c>
      <c r="D14" s="111"/>
      <c r="E14" s="112">
        <f>'[2]COC, Def, ConvF'!H14</f>
        <v>7.6200000000000004E-2</v>
      </c>
    </row>
    <row r="15" spans="1:5" x14ac:dyDescent="0.3">
      <c r="A15" s="43">
        <f>'[2]COC, Def, ConvF'!D15</f>
        <v>4</v>
      </c>
      <c r="B15" s="42"/>
      <c r="C15" s="101"/>
      <c r="D15" s="101"/>
      <c r="E15" s="101"/>
    </row>
    <row r="16" spans="1:5" x14ac:dyDescent="0.3">
      <c r="A16" s="43">
        <f>'[2]COC, Def, ConvF'!D16</f>
        <v>5</v>
      </c>
      <c r="B16" s="42" t="str">
        <f>'[2]COC, Def, ConvF'!E16</f>
        <v>AFTER TAX SHORT TERM DEBT ( (LINE 1)* 79%)</v>
      </c>
      <c r="C16" s="109">
        <f>'[2]COC, Def, ConvF'!F16</f>
        <v>0.51500000000000001</v>
      </c>
      <c r="D16" s="109">
        <f>'[2]COC, Def, ConvF'!G16</f>
        <v>4.40252427184466E-2</v>
      </c>
      <c r="E16" s="109">
        <f>'[2]COC, Def, ConvF'!H16</f>
        <v>2.2700000000000001E-2</v>
      </c>
    </row>
    <row r="17" spans="1:5" x14ac:dyDescent="0.3">
      <c r="A17" s="43">
        <f>'[2]COC, Def, ConvF'!D17</f>
        <v>6</v>
      </c>
      <c r="B17" s="42" t="str">
        <f>'[2]COC, Def, ConvF'!E17</f>
        <v>EQUITY</v>
      </c>
      <c r="C17" s="109">
        <f>'[2]COC, Def, ConvF'!F17</f>
        <v>0.48499999999999999</v>
      </c>
      <c r="D17" s="109">
        <f>'[2]COC, Def, ConvF'!G17</f>
        <v>9.8000000000000004E-2</v>
      </c>
      <c r="E17" s="109">
        <f>'[2]COC, Def, ConvF'!H17</f>
        <v>4.7500000000000001E-2</v>
      </c>
    </row>
    <row r="18" spans="1:5" x14ac:dyDescent="0.3">
      <c r="A18" s="43">
        <f>'[2]COC, Def, ConvF'!D18</f>
        <v>7</v>
      </c>
      <c r="B18" s="42" t="str">
        <f>'[2]COC, Def, ConvF'!E18</f>
        <v>TOTAL AFTER TAX COST OF CAPITAL</v>
      </c>
      <c r="C18" s="110">
        <f>'[2]COC, Def, ConvF'!F18</f>
        <v>1</v>
      </c>
      <c r="D18" s="111"/>
      <c r="E18" s="112">
        <f>'[2]COC, Def, ConvF'!H18</f>
        <v>7.0199999999999999E-2</v>
      </c>
    </row>
    <row r="19" spans="1:5" x14ac:dyDescent="0.3">
      <c r="A19" s="105"/>
      <c r="B19" s="101"/>
      <c r="C19" s="105"/>
      <c r="D19" s="105"/>
      <c r="E19" s="105"/>
    </row>
    <row r="20" spans="1:5" x14ac:dyDescent="0.3">
      <c r="A20" s="43"/>
      <c r="B20" s="101"/>
      <c r="C20" s="101"/>
      <c r="D20" s="101"/>
      <c r="E20" s="101"/>
    </row>
    <row r="21" spans="1:5" x14ac:dyDescent="0.3">
      <c r="A21" s="43"/>
      <c r="B21" s="101"/>
      <c r="C21" s="101"/>
      <c r="D21" s="101"/>
      <c r="E21" s="101"/>
    </row>
    <row r="22" spans="1:5" x14ac:dyDescent="0.3">
      <c r="A22" s="43"/>
      <c r="B22" s="101"/>
      <c r="C22" s="101"/>
      <c r="D22" s="101"/>
      <c r="E22" s="101"/>
    </row>
  </sheetData>
  <printOptions horizontalCentered="1"/>
  <pageMargins left="0.7" right="0.7" top="0.75" bottom="0.75" header="0.3" footer="0.3"/>
  <pageSetup orientation="landscape" r:id="rId1"/>
  <headerFooter>
    <oddFooter>&amp;L&amp;F
&amp;A&amp;RPage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XFD1048576"/>
    </sheetView>
  </sheetViews>
  <sheetFormatPr defaultRowHeight="14.4" x14ac:dyDescent="0.3"/>
  <cols>
    <col min="1" max="1" width="7.77734375" style="94" bestFit="1" customWidth="1"/>
    <col min="2" max="2" width="28.33203125" style="94" bestFit="1" customWidth="1"/>
    <col min="3" max="3" width="33.88671875" style="94" bestFit="1" customWidth="1"/>
    <col min="4" max="4" width="15.5546875" style="94" bestFit="1" customWidth="1"/>
    <col min="5" max="16384" width="8.88671875" style="94"/>
  </cols>
  <sheetData>
    <row r="1" spans="1:4" x14ac:dyDescent="0.3">
      <c r="A1" s="143" t="s">
        <v>78</v>
      </c>
      <c r="B1" s="143"/>
      <c r="C1" s="143"/>
      <c r="D1" s="143"/>
    </row>
    <row r="2" spans="1:4" x14ac:dyDescent="0.3">
      <c r="A2" s="143" t="s">
        <v>79</v>
      </c>
      <c r="B2" s="143"/>
      <c r="C2" s="143"/>
      <c r="D2" s="143"/>
    </row>
    <row r="3" spans="1:4" x14ac:dyDescent="0.3">
      <c r="A3" s="144" t="s">
        <v>89</v>
      </c>
      <c r="B3" s="143"/>
      <c r="C3" s="143"/>
      <c r="D3" s="143"/>
    </row>
    <row r="4" spans="1:4" x14ac:dyDescent="0.3">
      <c r="A4" s="95"/>
      <c r="B4" s="95"/>
      <c r="C4" s="95"/>
      <c r="D4" s="95"/>
    </row>
    <row r="5" spans="1:4" x14ac:dyDescent="0.3">
      <c r="A5" s="96" t="s">
        <v>80</v>
      </c>
      <c r="B5" s="97" t="s">
        <v>81</v>
      </c>
      <c r="C5" s="97" t="s">
        <v>82</v>
      </c>
      <c r="D5" s="97"/>
    </row>
    <row r="6" spans="1:4" x14ac:dyDescent="0.3">
      <c r="A6" s="95">
        <v>1</v>
      </c>
      <c r="B6" s="94" t="s">
        <v>83</v>
      </c>
      <c r="C6" s="98" t="s">
        <v>87</v>
      </c>
      <c r="D6" s="99">
        <f>+'[3]2019 GRC Adjustments'!$BK$226</f>
        <v>4733023.9572393708</v>
      </c>
    </row>
    <row r="7" spans="1:4" x14ac:dyDescent="0.3">
      <c r="A7" s="95">
        <f>+A6+1</f>
        <v>2</v>
      </c>
      <c r="B7" s="94" t="s">
        <v>84</v>
      </c>
      <c r="C7" s="98" t="s">
        <v>88</v>
      </c>
      <c r="D7" s="99">
        <f>+[2]Summary!$I$53</f>
        <v>10965881739.478994</v>
      </c>
    </row>
    <row r="8" spans="1:4" x14ac:dyDescent="0.3">
      <c r="A8" s="95">
        <f>+A7+1</f>
        <v>3</v>
      </c>
      <c r="B8" s="94" t="s">
        <v>85</v>
      </c>
      <c r="C8" s="94" t="s">
        <v>86</v>
      </c>
      <c r="D8" s="100">
        <f>ROUND(D6/D7,4)</f>
        <v>4.0000000000000002E-4</v>
      </c>
    </row>
  </sheetData>
  <mergeCells count="3">
    <mergeCell ref="A1:D1"/>
    <mergeCell ref="A2:D2"/>
    <mergeCell ref="A3:D3"/>
  </mergeCells>
  <printOptions horizontalCentered="1"/>
  <pageMargins left="0.7" right="0.7" top="0.75" bottom="0.75" header="0.3" footer="0.3"/>
  <pageSetup orientation="landscape" r:id="rId1"/>
  <headerFooter>
    <oddFooter>&amp;L&amp;F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workbookViewId="0">
      <pane xSplit="1" ySplit="6" topLeftCell="B7" activePane="bottomRight" state="frozen"/>
      <selection activeCell="B7" sqref="B7"/>
      <selection pane="topRight" activeCell="B7" sqref="B7"/>
      <selection pane="bottomLeft" activeCell="B7" sqref="B7"/>
      <selection pane="bottomRight" sqref="A1:XFD1048576"/>
    </sheetView>
  </sheetViews>
  <sheetFormatPr defaultColWidth="9.109375" defaultRowHeight="13.2" x14ac:dyDescent="0.25"/>
  <cols>
    <col min="1" max="1" width="14.5546875" style="11" customWidth="1"/>
    <col min="2" max="2" width="19.77734375" style="11" customWidth="1"/>
    <col min="3" max="3" width="18.44140625" style="11" customWidth="1"/>
    <col min="4" max="4" width="17.77734375" style="11" customWidth="1"/>
    <col min="5" max="16384" width="9.109375" style="11"/>
  </cols>
  <sheetData>
    <row r="1" spans="1:5" ht="15.6" x14ac:dyDescent="0.3">
      <c r="A1" s="120" t="s">
        <v>92</v>
      </c>
      <c r="B1" s="120"/>
      <c r="C1" s="121"/>
      <c r="D1" s="121"/>
    </row>
    <row r="2" spans="1:5" ht="25.2" customHeight="1" x14ac:dyDescent="0.25">
      <c r="A2" s="122" t="str">
        <f>CONCATENATE("Docket No. UE-19xxxx + Weighted Cost of Capital = ",('Lvl FCR Sub Equip'!L9*100),"0% + 49 Year Substation Plant Life + 35 Year Feeder Plant Life")</f>
        <v>Docket No. UE-19xxxx + Weighted Cost of Capital = 7.620% + 49 Year Substation Plant Life + 35 Year Feeder Plant Life</v>
      </c>
      <c r="B2" s="122"/>
      <c r="C2" s="122"/>
      <c r="D2" s="122"/>
    </row>
    <row r="3" spans="1:5" x14ac:dyDescent="0.25">
      <c r="A3" s="123" t="s">
        <v>67</v>
      </c>
      <c r="B3" s="124"/>
      <c r="C3" s="124"/>
      <c r="D3" s="124"/>
    </row>
    <row r="4" spans="1:5" x14ac:dyDescent="0.25">
      <c r="A4" s="58"/>
      <c r="B4" s="58"/>
      <c r="C4" s="58"/>
      <c r="D4" s="58"/>
    </row>
    <row r="5" spans="1:5" ht="15" customHeight="1" thickBot="1" x14ac:dyDescent="0.3">
      <c r="B5" s="125" t="s">
        <v>38</v>
      </c>
      <c r="C5" s="125"/>
      <c r="D5" s="125"/>
    </row>
    <row r="6" spans="1:5" ht="40.200000000000003" thickBot="1" x14ac:dyDescent="0.3">
      <c r="A6" s="62" t="s">
        <v>25</v>
      </c>
      <c r="B6" s="63" t="s">
        <v>32</v>
      </c>
      <c r="C6" s="64" t="s">
        <v>30</v>
      </c>
      <c r="D6" s="64" t="s">
        <v>31</v>
      </c>
    </row>
    <row r="7" spans="1:5" x14ac:dyDescent="0.25">
      <c r="A7" s="65">
        <v>0</v>
      </c>
      <c r="B7" s="66">
        <f>+'LvlFCR Land'!G7</f>
        <v>9.2100056967464802E-2</v>
      </c>
      <c r="C7" s="67">
        <f ca="1">+'FCR Rates Feeder'!D5</f>
        <v>8.9793823688108149E-2</v>
      </c>
      <c r="D7" s="68">
        <f>+'FCR Rates Sub'!I5</f>
        <v>0.10105141418698209</v>
      </c>
      <c r="E7" s="69"/>
    </row>
    <row r="8" spans="1:5" x14ac:dyDescent="0.25">
      <c r="A8" s="65">
        <v>1</v>
      </c>
      <c r="B8" s="70"/>
      <c r="C8" s="67">
        <f ca="1">+'FCR Rates Feeder'!D6</f>
        <v>8.9806966500402832E-2</v>
      </c>
      <c r="D8" s="68">
        <f>+'FCR Rates Sub'!I6</f>
        <v>0.10047356303056089</v>
      </c>
      <c r="E8" s="69"/>
    </row>
    <row r="9" spans="1:5" x14ac:dyDescent="0.25">
      <c r="A9" s="65">
        <f t="shared" ref="A9:A56" si="0">A8+1</f>
        <v>2</v>
      </c>
      <c r="B9" s="70"/>
      <c r="C9" s="67">
        <f ca="1">+'FCR Rates Feeder'!D7</f>
        <v>8.9981227555317927E-2</v>
      </c>
      <c r="D9" s="68">
        <f>+'FCR Rates Sub'!I7</f>
        <v>0.10009615944371564</v>
      </c>
      <c r="E9" s="69"/>
    </row>
    <row r="10" spans="1:5" x14ac:dyDescent="0.25">
      <c r="A10" s="65">
        <f t="shared" si="0"/>
        <v>3</v>
      </c>
      <c r="B10" s="70"/>
      <c r="C10" s="67">
        <f ca="1">+'FCR Rates Feeder'!D8</f>
        <v>9.0222419505467208E-2</v>
      </c>
      <c r="D10" s="68">
        <f>+'FCR Rates Sub'!I8</f>
        <v>9.9739423892219625E-2</v>
      </c>
      <c r="E10" s="69"/>
    </row>
    <row r="11" spans="1:5" x14ac:dyDescent="0.25">
      <c r="A11" s="65">
        <f t="shared" si="0"/>
        <v>4</v>
      </c>
      <c r="B11" s="70"/>
      <c r="C11" s="67">
        <f ca="1">+'FCR Rates Feeder'!D9</f>
        <v>9.0532060886043791E-2</v>
      </c>
      <c r="D11" s="68">
        <f>+'FCR Rates Sub'!I9</f>
        <v>9.9392227910653969E-2</v>
      </c>
      <c r="E11" s="69"/>
    </row>
    <row r="12" spans="1:5" x14ac:dyDescent="0.25">
      <c r="A12" s="65">
        <f t="shared" si="0"/>
        <v>5</v>
      </c>
      <c r="B12" s="70"/>
      <c r="C12" s="67">
        <f ca="1">+'FCR Rates Feeder'!D10</f>
        <v>9.0911286754526366E-2</v>
      </c>
      <c r="D12" s="68">
        <f>+'FCR Rates Sub'!I10</f>
        <v>9.9041456713543488E-2</v>
      </c>
      <c r="E12" s="69"/>
    </row>
    <row r="13" spans="1:5" x14ac:dyDescent="0.25">
      <c r="A13" s="65">
        <f t="shared" si="0"/>
        <v>6</v>
      </c>
      <c r="B13" s="70"/>
      <c r="C13" s="67">
        <f ca="1">+'FCR Rates Feeder'!D11</f>
        <v>9.1366052006850884E-2</v>
      </c>
      <c r="D13" s="68">
        <f>+'FCR Rates Sub'!I11</f>
        <v>9.8680281736963235E-2</v>
      </c>
      <c r="E13" s="69"/>
    </row>
    <row r="14" spans="1:5" x14ac:dyDescent="0.25">
      <c r="A14" s="65">
        <f t="shared" si="0"/>
        <v>7</v>
      </c>
      <c r="B14" s="70"/>
      <c r="C14" s="67">
        <f ca="1">+'FCR Rates Feeder'!D12</f>
        <v>9.1899469805713535E-2</v>
      </c>
      <c r="D14" s="68">
        <f>+'FCR Rates Sub'!I12</f>
        <v>9.8295225828651023E-2</v>
      </c>
      <c r="E14" s="69"/>
    </row>
    <row r="15" spans="1:5" x14ac:dyDescent="0.25">
      <c r="A15" s="65">
        <f t="shared" si="0"/>
        <v>8</v>
      </c>
      <c r="B15" s="70"/>
      <c r="C15" s="67">
        <f ca="1">+'FCR Rates Feeder'!D13</f>
        <v>9.2514444177198077E-2</v>
      </c>
      <c r="D15" s="68">
        <f>+'FCR Rates Sub'!I13</f>
        <v>9.7870502992852937E-2</v>
      </c>
      <c r="E15" s="69"/>
    </row>
    <row r="16" spans="1:5" x14ac:dyDescent="0.25">
      <c r="A16" s="65">
        <f t="shared" si="0"/>
        <v>9</v>
      </c>
      <c r="B16" s="70"/>
      <c r="C16" s="67">
        <f ca="1">+'FCR Rates Feeder'!D14</f>
        <v>9.3238262646065578E-2</v>
      </c>
      <c r="D16" s="68">
        <f>+'FCR Rates Sub'!I14</f>
        <v>9.742454401526493E-2</v>
      </c>
      <c r="E16" s="69"/>
    </row>
    <row r="17" spans="1:5" x14ac:dyDescent="0.25">
      <c r="A17" s="65">
        <f t="shared" si="0"/>
        <v>10</v>
      </c>
      <c r="B17" s="70"/>
      <c r="C17" s="67">
        <f ca="1">+'FCR Rates Feeder'!D15</f>
        <v>9.4088643347128437E-2</v>
      </c>
      <c r="D17" s="68">
        <f>+'FCR Rates Sub'!I15</f>
        <v>9.6955715346518548E-2</v>
      </c>
      <c r="E17" s="69"/>
    </row>
    <row r="18" spans="1:5" x14ac:dyDescent="0.25">
      <c r="A18" s="65">
        <f t="shared" si="0"/>
        <v>11</v>
      </c>
      <c r="B18" s="70"/>
      <c r="C18" s="67">
        <f ca="1">+'FCR Rates Feeder'!D16</f>
        <v>9.5086894136195199E-2</v>
      </c>
      <c r="D18" s="68">
        <f>+'FCR Rates Sub'!I16</f>
        <v>9.6592640792152809E-2</v>
      </c>
      <c r="E18" s="69"/>
    </row>
    <row r="19" spans="1:5" x14ac:dyDescent="0.25">
      <c r="A19" s="65">
        <f t="shared" si="0"/>
        <v>12</v>
      </c>
      <c r="B19" s="70"/>
      <c r="C19" s="67">
        <f ca="1">+'FCR Rates Feeder'!D17</f>
        <v>9.6258835914286189E-2</v>
      </c>
      <c r="D19" s="68">
        <f>+'FCR Rates Sub'!I17</f>
        <v>9.6351784689746728E-2</v>
      </c>
      <c r="E19" s="69"/>
    </row>
    <row r="20" spans="1:5" x14ac:dyDescent="0.25">
      <c r="A20" s="65">
        <f t="shared" si="0"/>
        <v>13</v>
      </c>
      <c r="B20" s="70"/>
      <c r="C20" s="67">
        <f ca="1">+'FCR Rates Feeder'!D18</f>
        <v>9.7636019161286308E-2</v>
      </c>
      <c r="D20" s="68">
        <f>+'FCR Rates Sub'!I18</f>
        <v>9.620224420149355E-2</v>
      </c>
      <c r="E20" s="69"/>
    </row>
    <row r="21" spans="1:5" x14ac:dyDescent="0.25">
      <c r="A21" s="65">
        <f t="shared" si="0"/>
        <v>14</v>
      </c>
      <c r="B21" s="70"/>
      <c r="C21" s="67">
        <f ca="1">+'FCR Rates Feeder'!D19</f>
        <v>9.9257345909491909E-2</v>
      </c>
      <c r="D21" s="68">
        <f>+'FCR Rates Sub'!I19</f>
        <v>9.6160052193256421E-2</v>
      </c>
      <c r="E21" s="69"/>
    </row>
    <row r="22" spans="1:5" x14ac:dyDescent="0.25">
      <c r="A22" s="65">
        <f t="shared" si="0"/>
        <v>15</v>
      </c>
      <c r="B22" s="70"/>
      <c r="C22" s="67">
        <f ca="1">+'FCR Rates Feeder'!D20</f>
        <v>0.10117126036360108</v>
      </c>
      <c r="D22" s="68">
        <f>+'FCR Rates Sub'!I20</f>
        <v>9.6243771424054783E-2</v>
      </c>
      <c r="E22" s="69"/>
    </row>
    <row r="23" spans="1:5" x14ac:dyDescent="0.25">
      <c r="A23" s="65">
        <f t="shared" si="0"/>
        <v>16</v>
      </c>
      <c r="B23" s="70"/>
      <c r="C23" s="67">
        <f ca="1">+'FCR Rates Feeder'!D21</f>
        <v>0.10343874952927222</v>
      </c>
      <c r="D23" s="68">
        <f>+'FCR Rates Sub'!I21</f>
        <v>9.6474928397441775E-2</v>
      </c>
      <c r="E23" s="69"/>
    </row>
    <row r="24" spans="1:5" x14ac:dyDescent="0.25">
      <c r="A24" s="65">
        <f t="shared" si="0"/>
        <v>17</v>
      </c>
      <c r="B24" s="70"/>
      <c r="C24" s="67">
        <f ca="1">+'FCR Rates Feeder'!D22</f>
        <v>0.10613751742569337</v>
      </c>
      <c r="D24" s="68">
        <f>+'FCR Rates Sub'!I22</f>
        <v>9.6878532531058284E-2</v>
      </c>
      <c r="E24" s="69"/>
    </row>
    <row r="25" spans="1:5" x14ac:dyDescent="0.25">
      <c r="A25" s="65">
        <f t="shared" si="0"/>
        <v>18</v>
      </c>
      <c r="B25" s="70"/>
      <c r="C25" s="67">
        <f ca="1">+'FCR Rates Feeder'!D23</f>
        <v>0.10936789174674888</v>
      </c>
      <c r="D25" s="68">
        <f>+'FCR Rates Sub'!I23</f>
        <v>9.7483700222112224E-2</v>
      </c>
      <c r="E25" s="69"/>
    </row>
    <row r="26" spans="1:5" x14ac:dyDescent="0.25">
      <c r="A26" s="65">
        <f t="shared" si="0"/>
        <v>19</v>
      </c>
      <c r="B26" s="70"/>
      <c r="C26" s="67">
        <f ca="1">+'FCR Rates Feeder'!D24</f>
        <v>0.11326134143404748</v>
      </c>
      <c r="D26" s="68">
        <f>+'FCR Rates Sub'!I24</f>
        <v>9.8324408631861204E-2</v>
      </c>
      <c r="E26" s="69"/>
    </row>
    <row r="27" spans="1:5" x14ac:dyDescent="0.25">
      <c r="A27" s="65">
        <f t="shared" si="0"/>
        <v>20</v>
      </c>
      <c r="B27" s="70"/>
      <c r="C27" s="67">
        <f ca="1">+'FCR Rates Feeder'!D25</f>
        <v>0.11799302068864163</v>
      </c>
      <c r="D27" s="68">
        <f>+'FCR Rates Sub'!I25</f>
        <v>9.9440410887301989E-2</v>
      </c>
      <c r="E27" s="69"/>
    </row>
    <row r="28" spans="1:5" x14ac:dyDescent="0.25">
      <c r="A28" s="65">
        <f t="shared" si="0"/>
        <v>21</v>
      </c>
      <c r="B28" s="70"/>
      <c r="C28" s="67">
        <f ca="1">+'FCR Rates Feeder'!D26</f>
        <v>0.12337386489685045</v>
      </c>
      <c r="D28" s="68">
        <f>+'FCR Rates Sub'!I26</f>
        <v>0.10050943481843362</v>
      </c>
      <c r="E28" s="69"/>
    </row>
    <row r="29" spans="1:5" x14ac:dyDescent="0.25">
      <c r="A29" s="65">
        <f t="shared" si="0"/>
        <v>22</v>
      </c>
      <c r="B29" s="70"/>
      <c r="C29" s="67">
        <f ca="1">+'FCR Rates Feeder'!D27</f>
        <v>0.12954564956452527</v>
      </c>
      <c r="D29" s="68">
        <f>+'FCR Rates Sub'!I27</f>
        <v>0.10152286841506532</v>
      </c>
      <c r="E29" s="69"/>
    </row>
    <row r="30" spans="1:5" x14ac:dyDescent="0.25">
      <c r="A30" s="65">
        <f t="shared" si="0"/>
        <v>23</v>
      </c>
      <c r="B30" s="70"/>
      <c r="C30" s="67">
        <f ca="1">+'FCR Rates Feeder'!D28</f>
        <v>0.13689133219782196</v>
      </c>
      <c r="D30" s="68">
        <f>+'FCR Rates Sub'!I28</f>
        <v>0.10261425844220713</v>
      </c>
      <c r="E30" s="69"/>
    </row>
    <row r="31" spans="1:5" x14ac:dyDescent="0.25">
      <c r="A31" s="65">
        <f t="shared" si="0"/>
        <v>24</v>
      </c>
      <c r="B31" s="70"/>
      <c r="C31" s="67">
        <f ca="1">+'FCR Rates Feeder'!D29</f>
        <v>0.14575509401926659</v>
      </c>
      <c r="D31" s="68">
        <f>+'FCR Rates Sub'!I29</f>
        <v>0.10379295967152033</v>
      </c>
      <c r="E31" s="69"/>
    </row>
    <row r="32" spans="1:5" x14ac:dyDescent="0.25">
      <c r="A32" s="65">
        <f t="shared" si="0"/>
        <v>25</v>
      </c>
      <c r="B32" s="70"/>
      <c r="C32" s="67">
        <f ca="1">+'FCR Rates Feeder'!D30</f>
        <v>0.15662884443504377</v>
      </c>
      <c r="D32" s="68">
        <f>+'FCR Rates Sub'!I30</f>
        <v>0.10506988600327627</v>
      </c>
      <c r="E32" s="69"/>
    </row>
    <row r="33" spans="1:5" x14ac:dyDescent="0.25">
      <c r="A33" s="65">
        <f t="shared" si="0"/>
        <v>26</v>
      </c>
      <c r="B33" s="70"/>
      <c r="C33" s="67">
        <f ca="1">+'FCR Rates Feeder'!D31</f>
        <v>0.17024053946376225</v>
      </c>
      <c r="D33" s="68">
        <f>+'FCR Rates Sub'!I31</f>
        <v>0.10645784940735875</v>
      </c>
      <c r="E33" s="69"/>
    </row>
    <row r="34" spans="1:5" x14ac:dyDescent="0.25">
      <c r="A34" s="65">
        <f t="shared" si="0"/>
        <v>27</v>
      </c>
      <c r="B34" s="70"/>
      <c r="C34" s="67">
        <f ca="1">+'FCR Rates Feeder'!D32</f>
        <v>0.18771401377608143</v>
      </c>
      <c r="D34" s="68">
        <f>+'FCR Rates Sub'!I32</f>
        <v>0.10797199130272153</v>
      </c>
      <c r="E34" s="69"/>
    </row>
    <row r="35" spans="1:5" x14ac:dyDescent="0.25">
      <c r="A35" s="65">
        <f t="shared" si="0"/>
        <v>28</v>
      </c>
      <c r="B35" s="70"/>
      <c r="C35" s="67">
        <f ca="1">+'FCR Rates Feeder'!D33</f>
        <v>0.210877868008746</v>
      </c>
      <c r="D35" s="68">
        <f>+'FCR Rates Sub'!I33</f>
        <v>0.10963033718811885</v>
      </c>
      <c r="E35" s="69"/>
    </row>
    <row r="36" spans="1:5" x14ac:dyDescent="0.25">
      <c r="A36" s="65">
        <f t="shared" si="0"/>
        <v>29</v>
      </c>
      <c r="B36" s="70"/>
      <c r="C36" s="67">
        <f ca="1">+'FCR Rates Feeder'!D34</f>
        <v>0.24291371881758733</v>
      </c>
      <c r="D36" s="68">
        <f>+'FCR Rates Sub'!I34</f>
        <v>0.11145451766205593</v>
      </c>
      <c r="E36" s="69"/>
    </row>
    <row r="37" spans="1:5" x14ac:dyDescent="0.25">
      <c r="A37" s="65">
        <f t="shared" si="0"/>
        <v>30</v>
      </c>
      <c r="B37" s="70"/>
      <c r="C37" s="67">
        <f ca="1">+'FCR Rates Feeder'!D35</f>
        <v>0.28987011752023478</v>
      </c>
      <c r="D37" s="68">
        <f>+'FCR Rates Sub'!I35</f>
        <v>0.11347071713324949</v>
      </c>
      <c r="E37" s="69"/>
    </row>
    <row r="38" spans="1:5" x14ac:dyDescent="0.25">
      <c r="A38" s="65">
        <f t="shared" si="0"/>
        <v>31</v>
      </c>
      <c r="B38" s="70"/>
      <c r="C38" s="67">
        <f ca="1">+'FCR Rates Feeder'!D36</f>
        <v>0.36474904981309508</v>
      </c>
      <c r="D38" s="68">
        <f>+'FCR Rates Sub'!I36</f>
        <v>0.11571093876790906</v>
      </c>
      <c r="E38" s="69"/>
    </row>
    <row r="39" spans="1:5" x14ac:dyDescent="0.25">
      <c r="A39" s="65">
        <f t="shared" si="0"/>
        <v>32</v>
      </c>
      <c r="B39" s="70"/>
      <c r="C39" s="67">
        <f ca="1">+'FCR Rates Feeder'!D37</f>
        <v>0.50110633532876159</v>
      </c>
      <c r="D39" s="68">
        <f>+'FCR Rates Sub'!I37</f>
        <v>0.11821471588899914</v>
      </c>
      <c r="E39" s="69"/>
    </row>
    <row r="40" spans="1:5" x14ac:dyDescent="0.25">
      <c r="A40" s="65">
        <f t="shared" si="0"/>
        <v>33</v>
      </c>
      <c r="B40" s="70"/>
      <c r="C40" s="67">
        <f ca="1">+'FCR Rates Feeder'!D38</f>
        <v>0.81650429807164726</v>
      </c>
      <c r="D40" s="68">
        <f>+'FCR Rates Sub'!I38</f>
        <v>0.12103146515022545</v>
      </c>
      <c r="E40" s="69"/>
    </row>
    <row r="41" spans="1:5" x14ac:dyDescent="0.25">
      <c r="A41" s="65">
        <f t="shared" si="0"/>
        <v>34</v>
      </c>
      <c r="B41" s="70"/>
      <c r="C41" s="67">
        <f ca="1">+'FCR Rates Feeder'!D39</f>
        <v>2.1014975914069267</v>
      </c>
      <c r="D41" s="68">
        <f>+'FCR Rates Sub'!I39</f>
        <v>0.12422378097961527</v>
      </c>
      <c r="E41" s="69"/>
    </row>
    <row r="42" spans="1:5" x14ac:dyDescent="0.25">
      <c r="A42" s="65">
        <f t="shared" si="0"/>
        <v>35</v>
      </c>
      <c r="B42" s="70"/>
      <c r="C42" s="67"/>
      <c r="D42" s="68">
        <f>+'FCR Rates Sub'!I40</f>
        <v>0.12787214192748939</v>
      </c>
      <c r="E42" s="69"/>
    </row>
    <row r="43" spans="1:5" x14ac:dyDescent="0.25">
      <c r="A43" s="65">
        <f t="shared" si="0"/>
        <v>36</v>
      </c>
      <c r="B43" s="70"/>
      <c r="C43" s="67"/>
      <c r="D43" s="68">
        <f>+'FCR Rates Sub'!I41</f>
        <v>0.12481546628609</v>
      </c>
      <c r="E43" s="69"/>
    </row>
    <row r="44" spans="1:5" x14ac:dyDescent="0.25">
      <c r="A44" s="65">
        <f t="shared" si="0"/>
        <v>37</v>
      </c>
      <c r="B44" s="70"/>
      <c r="C44" s="67"/>
      <c r="D44" s="68">
        <f>+'FCR Rates Sub'!I42</f>
        <v>0.12107793742281089</v>
      </c>
      <c r="E44" s="69"/>
    </row>
    <row r="45" spans="1:5" x14ac:dyDescent="0.25">
      <c r="A45" s="65">
        <f t="shared" si="0"/>
        <v>38</v>
      </c>
      <c r="B45" s="70"/>
      <c r="C45" s="67"/>
      <c r="D45" s="68">
        <f>+'FCR Rates Sub'!I43</f>
        <v>0.11645961947547244</v>
      </c>
      <c r="E45" s="69"/>
    </row>
    <row r="46" spans="1:5" x14ac:dyDescent="0.25">
      <c r="A46" s="65">
        <f t="shared" si="0"/>
        <v>39</v>
      </c>
      <c r="B46" s="70"/>
      <c r="C46" s="67"/>
      <c r="D46" s="68">
        <f>+'FCR Rates Sub'!I44</f>
        <v>0.12245375972099615</v>
      </c>
      <c r="E46" s="69"/>
    </row>
    <row r="47" spans="1:5" x14ac:dyDescent="0.25">
      <c r="A47" s="65">
        <f t="shared" si="0"/>
        <v>40</v>
      </c>
      <c r="B47" s="70"/>
      <c r="C47" s="67"/>
      <c r="D47" s="68">
        <f>+'FCR Rates Sub'!I45</f>
        <v>0.12977993113219174</v>
      </c>
      <c r="E47" s="69"/>
    </row>
    <row r="48" spans="1:5" x14ac:dyDescent="0.25">
      <c r="A48" s="65">
        <f t="shared" si="0"/>
        <v>41</v>
      </c>
      <c r="B48" s="70"/>
      <c r="C48" s="67"/>
      <c r="D48" s="68">
        <f>+'FCR Rates Sub'!I46</f>
        <v>0.13893764539618625</v>
      </c>
      <c r="E48" s="69"/>
    </row>
    <row r="49" spans="1:5" x14ac:dyDescent="0.25">
      <c r="A49" s="65">
        <f t="shared" si="0"/>
        <v>42</v>
      </c>
      <c r="B49" s="70"/>
      <c r="C49" s="67"/>
      <c r="D49" s="68">
        <f>+'FCR Rates Sub'!I47</f>
        <v>0.15071184944989344</v>
      </c>
      <c r="E49" s="69"/>
    </row>
    <row r="50" spans="1:5" x14ac:dyDescent="0.25">
      <c r="A50" s="65">
        <f t="shared" si="0"/>
        <v>43</v>
      </c>
      <c r="B50" s="70"/>
      <c r="C50" s="67"/>
      <c r="D50" s="68">
        <f>+'FCR Rates Sub'!I48</f>
        <v>0.15105901824171858</v>
      </c>
      <c r="E50" s="69"/>
    </row>
    <row r="51" spans="1:5" x14ac:dyDescent="0.25">
      <c r="A51" s="65">
        <f t="shared" si="0"/>
        <v>44</v>
      </c>
      <c r="B51" s="70"/>
      <c r="C51" s="67"/>
      <c r="D51" s="68">
        <f>+'FCR Rates Sub'!I49</f>
        <v>0.15142293362407938</v>
      </c>
      <c r="E51" s="69"/>
    </row>
    <row r="52" spans="1:5" x14ac:dyDescent="0.25">
      <c r="A52" s="65">
        <f t="shared" si="0"/>
        <v>45</v>
      </c>
      <c r="B52" s="70"/>
      <c r="C52" s="67"/>
      <c r="D52" s="68">
        <f>+'FCR Rates Sub'!I50</f>
        <v>0.15180452352165755</v>
      </c>
      <c r="E52" s="69"/>
    </row>
    <row r="53" spans="1:5" x14ac:dyDescent="0.25">
      <c r="A53" s="65">
        <f t="shared" si="0"/>
        <v>46</v>
      </c>
      <c r="B53" s="70"/>
      <c r="C53" s="67"/>
      <c r="D53" s="68">
        <f>+'FCR Rates Sub'!I51</f>
        <v>0.1522047712789926</v>
      </c>
      <c r="E53" s="69"/>
    </row>
    <row r="54" spans="1:5" x14ac:dyDescent="0.25">
      <c r="A54" s="65">
        <f t="shared" si="0"/>
        <v>47</v>
      </c>
      <c r="B54" s="70"/>
      <c r="C54" s="67"/>
      <c r="D54" s="68">
        <f>+'FCR Rates Sub'!I52</f>
        <v>0.15262471912889466</v>
      </c>
      <c r="E54" s="69"/>
    </row>
    <row r="55" spans="1:5" x14ac:dyDescent="0.25">
      <c r="A55" s="65">
        <f t="shared" si="0"/>
        <v>48</v>
      </c>
      <c r="B55" s="70"/>
      <c r="C55" s="67"/>
      <c r="D55" s="68">
        <f>+'FCR Rates Sub'!I53</f>
        <v>0.15306547188495406</v>
      </c>
      <c r="E55" s="69"/>
    </row>
    <row r="56" spans="1:5" x14ac:dyDescent="0.25">
      <c r="A56" s="65">
        <f t="shared" si="0"/>
        <v>49</v>
      </c>
      <c r="B56" s="70"/>
      <c r="C56" s="67"/>
      <c r="D56" s="68"/>
      <c r="E56" s="69"/>
    </row>
    <row r="57" spans="1:5" ht="13.8" thickBot="1" x14ac:dyDescent="0.3">
      <c r="A57" s="65"/>
      <c r="B57" s="71"/>
      <c r="C57" s="72"/>
      <c r="D57" s="73"/>
      <c r="E57" s="69"/>
    </row>
  </sheetData>
  <mergeCells count="4">
    <mergeCell ref="A1:D1"/>
    <mergeCell ref="A2:D2"/>
    <mergeCell ref="A3:D3"/>
    <mergeCell ref="B5:D5"/>
  </mergeCells>
  <printOptions horizontalCentered="1"/>
  <pageMargins left="0.25" right="0.25" top="0.75" bottom="0.75" header="0.3" footer="0.3"/>
  <pageSetup scale="62" orientation="landscape" r:id="rId1"/>
  <headerFooter alignWithMargins="0">
    <oddFooter>&amp;L&amp;"Arial,Regular"&amp;8&amp;F
&amp;A&amp;R&amp;"Arial,Regular"Page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pane xSplit="1" ySplit="4" topLeftCell="B5" activePane="bottomRight" state="frozen"/>
      <selection sqref="A1:XFD1048576"/>
      <selection pane="topRight" sqref="A1:XFD1048576"/>
      <selection pane="bottomLeft" sqref="A1:XFD1048576"/>
      <selection pane="bottomRight" sqref="A1:XFD1048576"/>
    </sheetView>
  </sheetViews>
  <sheetFormatPr defaultColWidth="9.109375" defaultRowHeight="13.2" x14ac:dyDescent="0.25"/>
  <cols>
    <col min="1" max="2" width="17.33203125" style="11" customWidth="1"/>
    <col min="3" max="3" width="14" style="11" customWidth="1"/>
    <col min="4" max="4" width="17.33203125" style="11" customWidth="1"/>
    <col min="5" max="16384" width="9.109375" style="11"/>
  </cols>
  <sheetData>
    <row r="1" spans="1:5" ht="15.6" x14ac:dyDescent="0.3">
      <c r="A1" s="120" t="s">
        <v>91</v>
      </c>
      <c r="B1" s="121"/>
      <c r="C1" s="121"/>
      <c r="D1" s="121"/>
    </row>
    <row r="2" spans="1:5" ht="26.4" customHeight="1" x14ac:dyDescent="0.25">
      <c r="A2" s="122" t="str">
        <f>CONCATENATE("Docket No. UE-19xxxx + Weighted Cost of Capital = ",('Lvl FCR Sub Equip'!L9*100),"0% + 35 Year Feeder Plant Life")</f>
        <v>Docket No. UE-19xxxx + Weighted Cost of Capital = 7.620% + 35 Year Feeder Plant Life</v>
      </c>
      <c r="B2" s="122"/>
      <c r="C2" s="122"/>
      <c r="D2" s="122"/>
    </row>
    <row r="3" spans="1:5" ht="13.8" thickBot="1" x14ac:dyDescent="0.3"/>
    <row r="4" spans="1:5" ht="27" thickBot="1" x14ac:dyDescent="0.3">
      <c r="A4" s="92" t="s">
        <v>55</v>
      </c>
      <c r="B4" s="62" t="s">
        <v>10</v>
      </c>
      <c r="C4" s="62" t="s">
        <v>9</v>
      </c>
      <c r="D4" s="93" t="s">
        <v>35</v>
      </c>
    </row>
    <row r="5" spans="1:5" x14ac:dyDescent="0.25">
      <c r="A5" s="65">
        <v>0</v>
      </c>
      <c r="B5" s="88">
        <f ca="1">NPV('Lvl FCR Feeder'!$L$9,OFFSET('Lvl FCR Feeder'!$L$17,A5,0,1,1):'Lvl FCR Feeder'!L$52)</f>
        <v>108823.18569619088</v>
      </c>
      <c r="C5" s="88">
        <f ca="1">-PMT('Lvl FCR Feeder'!$L$9,'Lvl FCR Feeder'!$H$12-A5,B5)</f>
        <v>8979.382368810815</v>
      </c>
      <c r="D5" s="68">
        <f ca="1">C5/('Lvl FCR Feeder'!$D$12*('Lvl FCR Feeder'!$H$12-A5)/'Lvl FCR Feeder'!$H$12)</f>
        <v>8.9793823688108149E-2</v>
      </c>
      <c r="E5" s="69"/>
    </row>
    <row r="6" spans="1:5" x14ac:dyDescent="0.25">
      <c r="A6" s="65">
        <v>1</v>
      </c>
      <c r="B6" s="88">
        <f ca="1">NPV('Lvl FCR Feeder'!$L$9,OFFSET('Lvl FCR Feeder'!$L$17,A6,0,1,1):'Lvl FCR Feeder'!L$52)</f>
        <v>105061.9016587136</v>
      </c>
      <c r="C6" s="88">
        <f ca="1">-PMT('Lvl FCR Feeder'!$L$9,'Lvl FCR Feeder'!$H$12-A6,B6)</f>
        <v>8724.1053171819894</v>
      </c>
      <c r="D6" s="68">
        <f ca="1">C6/('Lvl FCR Feeder'!$D$12*('Lvl FCR Feeder'!$H$12-A6)/'Lvl FCR Feeder'!$H$12)</f>
        <v>8.9806966500402832E-2</v>
      </c>
      <c r="E6" s="69"/>
    </row>
    <row r="7" spans="1:5" x14ac:dyDescent="0.25">
      <c r="A7" s="65">
        <f t="shared" ref="A7:A40" si="0">A6+1</f>
        <v>2</v>
      </c>
      <c r="B7" s="88">
        <f ca="1">NPV('Lvl FCR Feeder'!$L$9,OFFSET('Lvl FCR Feeder'!$L$17,A7,0,1,1):'Lvl FCR Feeder'!L$52)</f>
        <v>101471.09916334592</v>
      </c>
      <c r="C7" s="88">
        <f ca="1">-PMT('Lvl FCR Feeder'!$L$9,'Lvl FCR Feeder'!$H$12-A7,B7)</f>
        <v>8483.9443123585479</v>
      </c>
      <c r="D7" s="68">
        <f ca="1">C7/('Lvl FCR Feeder'!$D$12*('Lvl FCR Feeder'!$H$12-A7)/'Lvl FCR Feeder'!$H$12)</f>
        <v>8.9981227555317927E-2</v>
      </c>
      <c r="E7" s="69"/>
    </row>
    <row r="8" spans="1:5" x14ac:dyDescent="0.25">
      <c r="A8" s="65">
        <f t="shared" si="0"/>
        <v>3</v>
      </c>
      <c r="B8" s="88">
        <f ca="1">NPV('Lvl FCR Feeder'!$L$9,OFFSET('Lvl FCR Feeder'!$L$17,A8,0,1,1):'Lvl FCR Feeder'!L$52)</f>
        <v>97928.947886264155</v>
      </c>
      <c r="C8" s="88">
        <f ca="1">-PMT('Lvl FCR Feeder'!$L$9,'Lvl FCR Feeder'!$H$12-A8,B8)</f>
        <v>8248.9069262141456</v>
      </c>
      <c r="D8" s="68">
        <f ca="1">C8/('Lvl FCR Feeder'!$D$12*('Lvl FCR Feeder'!$H$12-A8)/'Lvl FCR Feeder'!$H$12)</f>
        <v>9.0222419505467208E-2</v>
      </c>
      <c r="E8" s="69"/>
    </row>
    <row r="9" spans="1:5" x14ac:dyDescent="0.25">
      <c r="A9" s="65">
        <f t="shared" si="0"/>
        <v>4</v>
      </c>
      <c r="B9" s="88">
        <f ca="1">NPV('Lvl FCR Feeder'!$L$9,OFFSET('Lvl FCR Feeder'!$L$17,A9,0,1,1):'Lvl FCR Feeder'!L$52)</f>
        <v>94429.503772662967</v>
      </c>
      <c r="C9" s="88">
        <f ca="1">-PMT('Lvl FCR Feeder'!$L$9,'Lvl FCR Feeder'!$H$12-A9,B9)</f>
        <v>8018.5539641924497</v>
      </c>
      <c r="D9" s="68">
        <f ca="1">C9/('Lvl FCR Feeder'!$D$12*('Lvl FCR Feeder'!$H$12-A9)/'Lvl FCR Feeder'!$H$12)</f>
        <v>9.0532060886043791E-2</v>
      </c>
      <c r="E9" s="69"/>
    </row>
    <row r="10" spans="1:5" x14ac:dyDescent="0.25">
      <c r="A10" s="65">
        <f t="shared" si="0"/>
        <v>5</v>
      </c>
      <c r="B10" s="88">
        <f ca="1">NPV('Lvl FCR Feeder'!$L$9,OFFSET('Lvl FCR Feeder'!$L$17,A10,0,1,1):'Lvl FCR Feeder'!L$52)</f>
        <v>90966.369830760785</v>
      </c>
      <c r="C10" s="88">
        <f ca="1">-PMT('Lvl FCR Feeder'!$L$9,'Lvl FCR Feeder'!$H$12-A10,B10)</f>
        <v>7792.3960075308305</v>
      </c>
      <c r="D10" s="68">
        <f ca="1">C10/('Lvl FCR Feeder'!$D$12*('Lvl FCR Feeder'!$H$12-A10)/'Lvl FCR Feeder'!$H$12)</f>
        <v>9.0911286754526366E-2</v>
      </c>
      <c r="E10" s="69"/>
    </row>
    <row r="11" spans="1:5" x14ac:dyDescent="0.25">
      <c r="A11" s="65">
        <f t="shared" si="0"/>
        <v>6</v>
      </c>
      <c r="B11" s="88">
        <f ca="1">NPV('Lvl FCR Feeder'!$L$9,OFFSET('Lvl FCR Feeder'!$L$17,A11,0,1,1):'Lvl FCR Feeder'!L$52)</f>
        <v>87537.801354035095</v>
      </c>
      <c r="C11" s="88">
        <f ca="1">-PMT('Lvl FCR Feeder'!$L$9,'Lvl FCR Feeder'!$H$12-A11,B11)</f>
        <v>7570.3300234247872</v>
      </c>
      <c r="D11" s="68">
        <f ca="1">C11/('Lvl FCR Feeder'!$D$12*('Lvl FCR Feeder'!$H$12-A11)/'Lvl FCR Feeder'!$H$12)</f>
        <v>9.1366052006850884E-2</v>
      </c>
      <c r="E11" s="69"/>
    </row>
    <row r="12" spans="1:5" x14ac:dyDescent="0.25">
      <c r="A12" s="65">
        <f t="shared" si="0"/>
        <v>7</v>
      </c>
      <c r="B12" s="88">
        <f ca="1">NPV('Lvl FCR Feeder'!$L$9,OFFSET('Lvl FCR Feeder'!$L$17,A12,0,1,1):'Lvl FCR Feeder'!L$52)</f>
        <v>84138.711208821187</v>
      </c>
      <c r="C12" s="88">
        <f ca="1">-PMT('Lvl FCR Feeder'!$L$9,'Lvl FCR Feeder'!$H$12-A12,B12)</f>
        <v>7351.9575844570827</v>
      </c>
      <c r="D12" s="68">
        <f ca="1">C12/('Lvl FCR Feeder'!$D$12*('Lvl FCR Feeder'!$H$12-A12)/'Lvl FCR Feeder'!$H$12)</f>
        <v>9.1899469805713535E-2</v>
      </c>
      <c r="E12" s="69"/>
    </row>
    <row r="13" spans="1:5" x14ac:dyDescent="0.25">
      <c r="A13" s="65">
        <f t="shared" si="0"/>
        <v>8</v>
      </c>
      <c r="B13" s="88">
        <f ca="1">NPV('Lvl FCR Feeder'!$L$9,OFFSET('Lvl FCR Feeder'!$L$17,A13,0,1,1):'Lvl FCR Feeder'!L$52)</f>
        <v>80763.62462186937</v>
      </c>
      <c r="C13" s="88">
        <f ca="1">-PMT('Lvl FCR Feeder'!$L$9,'Lvl FCR Feeder'!$H$12-A13,B13)</f>
        <v>7136.8285508124236</v>
      </c>
      <c r="D13" s="68">
        <f ca="1">C13/('Lvl FCR Feeder'!$D$12*('Lvl FCR Feeder'!$H$12-A13)/'Lvl FCR Feeder'!$H$12)</f>
        <v>9.2514444177198077E-2</v>
      </c>
      <c r="E13" s="69"/>
    </row>
    <row r="14" spans="1:5" x14ac:dyDescent="0.25">
      <c r="A14" s="65">
        <f t="shared" si="0"/>
        <v>9</v>
      </c>
      <c r="B14" s="88">
        <f ca="1">NPV('Lvl FCR Feeder'!$L$9,OFFSET('Lvl FCR Feeder'!$L$17,A14,0,1,1):'Lvl FCR Feeder'!L$52)</f>
        <v>77427.20858633898</v>
      </c>
      <c r="C14" s="88">
        <f ca="1">-PMT('Lvl FCR Feeder'!$L$9,'Lvl FCR Feeder'!$H$12-A14,B14)</f>
        <v>6926.2709394220146</v>
      </c>
      <c r="D14" s="68">
        <f ca="1">C14/('Lvl FCR Feeder'!$D$12*('Lvl FCR Feeder'!$H$12-A14)/'Lvl FCR Feeder'!$H$12)</f>
        <v>9.3238262646065578E-2</v>
      </c>
      <c r="E14" s="69"/>
    </row>
    <row r="15" spans="1:5" x14ac:dyDescent="0.25">
      <c r="A15" s="65">
        <f t="shared" si="0"/>
        <v>10</v>
      </c>
      <c r="B15" s="88">
        <f ca="1">NPV('Lvl FCR Feeder'!$L$9,OFFSET('Lvl FCR Feeder'!$L$17,A15,0,1,1):'Lvl FCR Feeder'!L$52)</f>
        <v>74132.409798248409</v>
      </c>
      <c r="C15" s="88">
        <f ca="1">-PMT('Lvl FCR Feeder'!$L$9,'Lvl FCR Feeder'!$H$12-A15,B15)</f>
        <v>6720.6173819377464</v>
      </c>
      <c r="D15" s="68">
        <f ca="1">C15/('Lvl FCR Feeder'!$D$12*('Lvl FCR Feeder'!$H$12-A15)/'Lvl FCR Feeder'!$H$12)</f>
        <v>9.4088643347128437E-2</v>
      </c>
      <c r="E15" s="69"/>
    </row>
    <row r="16" spans="1:5" x14ac:dyDescent="0.25">
      <c r="A16" s="65">
        <f t="shared" si="0"/>
        <v>11</v>
      </c>
      <c r="B16" s="88">
        <f ca="1">NPV('Lvl FCR Feeder'!$L$9,OFFSET('Lvl FCR Feeder'!$L$17,A16,0,1,1):'Lvl FCR Feeder'!L$52)</f>
        <v>70882.399491852484</v>
      </c>
      <c r="C16" s="88">
        <f ca="1">-PMT('Lvl FCR Feeder'!$L$9,'Lvl FCR Feeder'!$H$12-A16,B16)</f>
        <v>6520.2441693390983</v>
      </c>
      <c r="D16" s="68">
        <f ca="1">C16/('Lvl FCR Feeder'!$D$12*('Lvl FCR Feeder'!$H$12-A16)/'Lvl FCR Feeder'!$H$12)</f>
        <v>9.5086894136195199E-2</v>
      </c>
      <c r="E16" s="69"/>
    </row>
    <row r="17" spans="1:5" x14ac:dyDescent="0.25">
      <c r="A17" s="65">
        <f t="shared" si="0"/>
        <v>12</v>
      </c>
      <c r="B17" s="88">
        <f ca="1">NPV('Lvl FCR Feeder'!$L$9,OFFSET('Lvl FCR Feeder'!$L$17,A17,0,1,1):'Lvl FCR Feeder'!L$52)</f>
        <v>67680.590549456436</v>
      </c>
      <c r="C17" s="88">
        <f ca="1">-PMT('Lvl FCR Feeder'!$L$9,'Lvl FCR Feeder'!$H$12-A17,B17)</f>
        <v>6325.5806457959488</v>
      </c>
      <c r="D17" s="68">
        <f ca="1">C17/('Lvl FCR Feeder'!$D$12*('Lvl FCR Feeder'!$H$12-A17)/'Lvl FCR Feeder'!$H$12)</f>
        <v>9.6258835914286189E-2</v>
      </c>
      <c r="E17" s="69"/>
    </row>
    <row r="18" spans="1:5" x14ac:dyDescent="0.25">
      <c r="A18" s="65">
        <f t="shared" si="0"/>
        <v>13</v>
      </c>
      <c r="B18" s="88">
        <f ca="1">NPV('Lvl FCR Feeder'!$L$9,OFFSET('Lvl FCR Feeder'!$L$17,A18,0,1,1):'Lvl FCR Feeder'!L$52)</f>
        <v>64530.655914996933</v>
      </c>
      <c r="C18" s="88">
        <f ca="1">-PMT('Lvl FCR Feeder'!$L$9,'Lvl FCR Feeder'!$H$12-A18,B18)</f>
        <v>6137.1212044237109</v>
      </c>
      <c r="D18" s="68">
        <f ca="1">C18/('Lvl FCR Feeder'!$D$12*('Lvl FCR Feeder'!$H$12-A18)/'Lvl FCR Feeder'!$H$12)</f>
        <v>9.7636019161286308E-2</v>
      </c>
      <c r="E18" s="69"/>
    </row>
    <row r="19" spans="1:5" x14ac:dyDescent="0.25">
      <c r="A19" s="65">
        <f t="shared" si="0"/>
        <v>14</v>
      </c>
      <c r="B19" s="88">
        <f ca="1">NPV('Lvl FCR Feeder'!$L$9,OFFSET('Lvl FCR Feeder'!$L$17,A19,0,1,1):'Lvl FCR Feeder'!L$52)</f>
        <v>61436.548410738855</v>
      </c>
      <c r="C19" s="88">
        <f ca="1">-PMT('Lvl FCR Feeder'!$L$9,'Lvl FCR Feeder'!$H$12-A19,B19)</f>
        <v>5955.4407545695149</v>
      </c>
      <c r="D19" s="68">
        <f ca="1">C19/('Lvl FCR Feeder'!$D$12*('Lvl FCR Feeder'!$H$12-A19)/'Lvl FCR Feeder'!$H$12)</f>
        <v>9.9257345909491909E-2</v>
      </c>
      <c r="E19" s="69"/>
    </row>
    <row r="20" spans="1:5" x14ac:dyDescent="0.25">
      <c r="A20" s="65">
        <f t="shared" si="0"/>
        <v>15</v>
      </c>
      <c r="B20" s="88">
        <f ca="1">NPV('Lvl FCR Feeder'!$L$9,OFFSET('Lvl FCR Feeder'!$L$17,A20,0,1,1):'Lvl FCR Feeder'!L$52)</f>
        <v>58402.522064003468</v>
      </c>
      <c r="C20" s="88">
        <f ca="1">-PMT('Lvl FCR Feeder'!$L$9,'Lvl FCR Feeder'!$H$12-A20,B20)</f>
        <v>5781.2148779200616</v>
      </c>
      <c r="D20" s="68">
        <f ca="1">C20/('Lvl FCR Feeder'!$D$12*('Lvl FCR Feeder'!$H$12-A20)/'Lvl FCR Feeder'!$H$12)</f>
        <v>0.10117126036360108</v>
      </c>
      <c r="E20" s="69"/>
    </row>
    <row r="21" spans="1:5" x14ac:dyDescent="0.25">
      <c r="A21" s="65">
        <f t="shared" si="0"/>
        <v>16</v>
      </c>
      <c r="B21" s="88">
        <f ca="1">NPV('Lvl FCR Feeder'!$L$9,OFFSET('Lvl FCR Feeder'!$L$17,A21,0,1,1):'Lvl FCR Feeder'!L$52)</f>
        <v>55433.155058994082</v>
      </c>
      <c r="C21" s="88">
        <f ca="1">-PMT('Lvl FCR Feeder'!$L$9,'Lvl FCR Feeder'!$H$12-A21,B21)</f>
        <v>5615.2464030176343</v>
      </c>
      <c r="D21" s="68">
        <f ca="1">C21/('Lvl FCR Feeder'!$D$12*('Lvl FCR Feeder'!$H$12-A21)/'Lvl FCR Feeder'!$H$12)</f>
        <v>0.10343874952927222</v>
      </c>
      <c r="E21" s="69"/>
    </row>
    <row r="22" spans="1:5" x14ac:dyDescent="0.25">
      <c r="A22" s="65">
        <f t="shared" si="0"/>
        <v>17</v>
      </c>
      <c r="B22" s="88">
        <f ca="1">NPV('Lvl FCR Feeder'!$L$9,OFFSET('Lvl FCR Feeder'!$L$17,A22,0,1,1):'Lvl FCR Feeder'!L$52)</f>
        <v>52533.374437550156</v>
      </c>
      <c r="C22" s="88">
        <f ca="1">-PMT('Lvl FCR Feeder'!$L$9,'Lvl FCR Feeder'!$H$12-A22,B22)</f>
        <v>5458.5008961785161</v>
      </c>
      <c r="D22" s="68">
        <f ca="1">C22/('Lvl FCR Feeder'!$D$12*('Lvl FCR Feeder'!$H$12-A22)/'Lvl FCR Feeder'!$H$12)</f>
        <v>0.10613751742569337</v>
      </c>
      <c r="E22" s="69"/>
    </row>
    <row r="23" spans="1:5" x14ac:dyDescent="0.25">
      <c r="A23" s="65">
        <f t="shared" si="0"/>
        <v>18</v>
      </c>
      <c r="B23" s="88">
        <f ca="1">NPV('Lvl FCR Feeder'!$L$9,OFFSET('Lvl FCR Feeder'!$L$17,A23,0,1,1):'Lvl FCR Feeder'!L$52)</f>
        <v>49708.482682099391</v>
      </c>
      <c r="C23" s="88">
        <f ca="1">-PMT('Lvl FCR Feeder'!$L$9,'Lvl FCR Feeder'!$H$12-A23,B23)</f>
        <v>5312.1547419849458</v>
      </c>
      <c r="D23" s="68">
        <f ca="1">C23/('Lvl FCR Feeder'!$D$12*('Lvl FCR Feeder'!$H$12-A23)/'Lvl FCR Feeder'!$H$12)</f>
        <v>0.10936789174674888</v>
      </c>
      <c r="E23" s="69"/>
    </row>
    <row r="24" spans="1:5" x14ac:dyDescent="0.25">
      <c r="A24" s="65">
        <f t="shared" si="0"/>
        <v>19</v>
      </c>
      <c r="B24" s="88">
        <f ca="1">NPV('Lvl FCR Feeder'!$L$9,OFFSET('Lvl FCR Feeder'!$L$17,A24,0,1,1):'Lvl FCR Feeder'!L$52)</f>
        <v>46964.186324230475</v>
      </c>
      <c r="C24" s="88">
        <f ca="1">-PMT('Lvl FCR Feeder'!$L$9,'Lvl FCR Feeder'!$H$12-A24,B24)</f>
        <v>5177.661322699314</v>
      </c>
      <c r="D24" s="68">
        <f ca="1">C24/('Lvl FCR Feeder'!$D$12*('Lvl FCR Feeder'!$H$12-A24)/'Lvl FCR Feeder'!$H$12)</f>
        <v>0.11326134143404748</v>
      </c>
      <c r="E24" s="69"/>
    </row>
    <row r="25" spans="1:5" x14ac:dyDescent="0.25">
      <c r="A25" s="65">
        <f t="shared" si="0"/>
        <v>20</v>
      </c>
      <c r="B25" s="88">
        <f ca="1">NPV('Lvl FCR Feeder'!$L$9,OFFSET('Lvl FCR Feeder'!$L$17,A25,0,1,1):'Lvl FCR Feeder'!L$52)</f>
        <v>44306.626733239129</v>
      </c>
      <c r="C25" s="88">
        <f ca="1">-PMT('Lvl FCR Feeder'!$L$9,'Lvl FCR Feeder'!$H$12-A25,B25)</f>
        <v>5056.8437437989269</v>
      </c>
      <c r="D25" s="68">
        <f ca="1">C25/('Lvl FCR Feeder'!$D$12*('Lvl FCR Feeder'!$H$12-A25)/'Lvl FCR Feeder'!$H$12)</f>
        <v>0.11799302068864163</v>
      </c>
      <c r="E25" s="69"/>
    </row>
    <row r="26" spans="1:5" x14ac:dyDescent="0.25">
      <c r="A26" s="65">
        <f t="shared" si="0"/>
        <v>21</v>
      </c>
      <c r="B26" s="88">
        <f ca="1">NPV('Lvl FCR Feeder'!$L$9,OFFSET('Lvl FCR Feeder'!$L$17,A26,0,1,1):'Lvl FCR Feeder'!L$52)</f>
        <v>41598.500641845319</v>
      </c>
      <c r="C26" s="88">
        <f ca="1">-PMT('Lvl FCR Feeder'!$L$9,'Lvl FCR Feeder'!$H$12-A26,B26)</f>
        <v>4934.9545958740182</v>
      </c>
      <c r="D26" s="68">
        <f ca="1">C26/('Lvl FCR Feeder'!$D$12*('Lvl FCR Feeder'!$H$12-A26)/'Lvl FCR Feeder'!$H$12)</f>
        <v>0.12337386489685045</v>
      </c>
      <c r="E26" s="69"/>
    </row>
    <row r="27" spans="1:5" x14ac:dyDescent="0.25">
      <c r="A27" s="65">
        <f t="shared" si="0"/>
        <v>22</v>
      </c>
      <c r="B27" s="88">
        <f ca="1">NPV('Lvl FCR Feeder'!$L$9,OFFSET('Lvl FCR Feeder'!$L$17,A27,0,1,1):'Lvl FCR Feeder'!L$52)</f>
        <v>38838.444824301157</v>
      </c>
      <c r="C27" s="88">
        <f ca="1">-PMT('Lvl FCR Feeder'!$L$9,'Lvl FCR Feeder'!$H$12-A27,B27)</f>
        <v>4811.6955552537956</v>
      </c>
      <c r="D27" s="68">
        <f ca="1">C27/('Lvl FCR Feeder'!$D$12*('Lvl FCR Feeder'!$H$12-A27)/'Lvl FCR Feeder'!$H$12)</f>
        <v>0.12954564956452527</v>
      </c>
      <c r="E27" s="69"/>
    </row>
    <row r="28" spans="1:5" x14ac:dyDescent="0.25">
      <c r="A28" s="65">
        <f t="shared" si="0"/>
        <v>23</v>
      </c>
      <c r="B28" s="88">
        <f ca="1">NPV('Lvl FCR Feeder'!$L$9,OFFSET('Lvl FCR Feeder'!$L$17,A28,0,1,1):'Lvl FCR Feeder'!L$52)</f>
        <v>36077.063404058346</v>
      </c>
      <c r="C28" s="88">
        <f ca="1">-PMT('Lvl FCR Feeder'!$L$9,'Lvl FCR Feeder'!$H$12-A28,B28)</f>
        <v>4693.4171039253242</v>
      </c>
      <c r="D28" s="68">
        <f ca="1">C28/('Lvl FCR Feeder'!$D$12*('Lvl FCR Feeder'!$H$12-A28)/'Lvl FCR Feeder'!$H$12)</f>
        <v>0.13689133219782196</v>
      </c>
      <c r="E28" s="69"/>
    </row>
    <row r="29" spans="1:5" x14ac:dyDescent="0.25">
      <c r="A29" s="65">
        <f t="shared" si="0"/>
        <v>24</v>
      </c>
      <c r="B29" s="88">
        <f ca="1">NPV('Lvl FCR Feeder'!$L$9,OFFSET('Lvl FCR Feeder'!$L$17,A29,0,1,1):'Lvl FCR Feeder'!L$52)</f>
        <v>33314.255370191255</v>
      </c>
      <c r="C29" s="88">
        <f ca="1">-PMT('Lvl FCR Feeder'!$L$9,'Lvl FCR Feeder'!$H$12-A29,B29)</f>
        <v>4580.8743834626639</v>
      </c>
      <c r="D29" s="68">
        <f ca="1">C29/('Lvl FCR Feeder'!$D$12*('Lvl FCR Feeder'!$H$12-A29)/'Lvl FCR Feeder'!$H$12)</f>
        <v>0.14575509401926659</v>
      </c>
      <c r="E29" s="69"/>
    </row>
    <row r="30" spans="1:5" x14ac:dyDescent="0.25">
      <c r="A30" s="65">
        <f t="shared" si="0"/>
        <v>25</v>
      </c>
      <c r="B30" s="88">
        <f ca="1">NPV('Lvl FCR Feeder'!$L$9,OFFSET('Lvl FCR Feeder'!$L$17,A30,0,1,1):'Lvl FCR Feeder'!L$52)</f>
        <v>30549.912014741712</v>
      </c>
      <c r="C30" s="88">
        <f ca="1">-PMT('Lvl FCR Feeder'!$L$9,'Lvl FCR Feeder'!$H$12-A30,B30)</f>
        <v>4475.109841001251</v>
      </c>
      <c r="D30" s="68">
        <f ca="1">C30/('Lvl FCR Feeder'!$D$12*('Lvl FCR Feeder'!$H$12-A30)/'Lvl FCR Feeder'!$H$12)</f>
        <v>0.15662884443504377</v>
      </c>
      <c r="E30" s="69"/>
    </row>
    <row r="31" spans="1:5" x14ac:dyDescent="0.25">
      <c r="A31" s="65">
        <f t="shared" si="0"/>
        <v>26</v>
      </c>
      <c r="B31" s="88">
        <f ca="1">NPV('Lvl FCR Feeder'!$L$9,OFFSET('Lvl FCR Feeder'!$L$17,A31,0,1,1):'Lvl FCR Feeder'!L$52)</f>
        <v>27783.916346205137</v>
      </c>
      <c r="C31" s="88">
        <f ca="1">-PMT('Lvl FCR Feeder'!$L$9,'Lvl FCR Feeder'!$H$12-A31,B31)</f>
        <v>4377.6138719253149</v>
      </c>
      <c r="D31" s="68">
        <f ca="1">C31/('Lvl FCR Feeder'!$D$12*('Lvl FCR Feeder'!$H$12-A31)/'Lvl FCR Feeder'!$H$12)</f>
        <v>0.17024053946376225</v>
      </c>
      <c r="E31" s="69"/>
    </row>
    <row r="32" spans="1:5" x14ac:dyDescent="0.25">
      <c r="A32" s="65">
        <f t="shared" si="0"/>
        <v>27</v>
      </c>
      <c r="B32" s="88">
        <f ca="1">NPV('Lvl FCR Feeder'!$L$9,OFFSET('Lvl FCR Feeder'!$L$17,A32,0,1,1):'Lvl FCR Feeder'!L$52)</f>
        <v>25016.142458324295</v>
      </c>
      <c r="C32" s="88">
        <f ca="1">-PMT('Lvl FCR Feeder'!$L$9,'Lvl FCR Feeder'!$H$12-A32,B32)</f>
        <v>4290.6060291675758</v>
      </c>
      <c r="D32" s="68">
        <f ca="1">C32/('Lvl FCR Feeder'!$D$12*('Lvl FCR Feeder'!$H$12-A32)/'Lvl FCR Feeder'!$H$12)</f>
        <v>0.18771401377608143</v>
      </c>
      <c r="E32" s="69"/>
    </row>
    <row r="33" spans="1:5" x14ac:dyDescent="0.25">
      <c r="A33" s="65">
        <f t="shared" si="0"/>
        <v>28</v>
      </c>
      <c r="B33" s="88">
        <f ca="1">NPV('Lvl FCR Feeder'!$L$9,OFFSET('Lvl FCR Feeder'!$L$17,A33,0,1,1):'Lvl FCR Feeder'!L$52)</f>
        <v>22246.454850785161</v>
      </c>
      <c r="C33" s="88">
        <f ca="1">-PMT('Lvl FCR Feeder'!$L$9,'Lvl FCR Feeder'!$H$12-A33,B33)</f>
        <v>4217.5573601749202</v>
      </c>
      <c r="D33" s="68">
        <f ca="1">C33/('Lvl FCR Feeder'!$D$12*('Lvl FCR Feeder'!$H$12-A33)/'Lvl FCR Feeder'!$H$12)</f>
        <v>0.210877868008746</v>
      </c>
      <c r="E33" s="69"/>
    </row>
    <row r="34" spans="1:5" x14ac:dyDescent="0.25">
      <c r="A34" s="65">
        <f t="shared" si="0"/>
        <v>29</v>
      </c>
      <c r="B34" s="88">
        <f ca="1">NPV('Lvl FCR Feeder'!$L$9,OFFSET('Lvl FCR Feeder'!$L$17,A34,0,1,1):'Lvl FCR Feeder'!L$52)</f>
        <v>19474.707698149763</v>
      </c>
      <c r="C34" s="88">
        <f ca="1">-PMT('Lvl FCR Feeder'!$L$9,'Lvl FCR Feeder'!$H$12-A34,B34)</f>
        <v>4164.235179730068</v>
      </c>
      <c r="D34" s="68">
        <f ca="1">C34/('Lvl FCR Feeder'!$D$12*('Lvl FCR Feeder'!$H$12-A34)/'Lvl FCR Feeder'!$H$12)</f>
        <v>0.24291371881758733</v>
      </c>
      <c r="E34" s="69"/>
    </row>
    <row r="35" spans="1:5" x14ac:dyDescent="0.25">
      <c r="A35" s="65">
        <f t="shared" si="0"/>
        <v>30</v>
      </c>
      <c r="B35" s="88">
        <f ca="1">NPV('Lvl FCR Feeder'!$L$9,OFFSET('Lvl FCR Feeder'!$L$17,A35,0,1,1):'Lvl FCR Feeder'!L$52)</f>
        <v>16700.744063081765</v>
      </c>
      <c r="C35" s="88">
        <f ca="1">-PMT('Lvl FCR Feeder'!$L$9,'Lvl FCR Feeder'!$H$12-A35,B35)</f>
        <v>4141.0016788604971</v>
      </c>
      <c r="D35" s="68">
        <f ca="1">C35/('Lvl FCR Feeder'!$D$12*('Lvl FCR Feeder'!$H$12-A35)/'Lvl FCR Feeder'!$H$12)</f>
        <v>0.28987011752023478</v>
      </c>
      <c r="E35" s="69"/>
    </row>
    <row r="36" spans="1:5" x14ac:dyDescent="0.25">
      <c r="A36" s="65">
        <f t="shared" si="0"/>
        <v>31</v>
      </c>
      <c r="B36" s="88">
        <f ca="1">NPV('Lvl FCR Feeder'!$L$9,OFFSET('Lvl FCR Feeder'!$L$17,A36,0,1,1):'Lvl FCR Feeder'!L$52)</f>
        <v>13924.395049619812</v>
      </c>
      <c r="C36" s="88">
        <f ca="1">-PMT('Lvl FCR Feeder'!$L$9,'Lvl FCR Feeder'!$H$12-A36,B36)</f>
        <v>4168.5605692925155</v>
      </c>
      <c r="D36" s="68">
        <f ca="1">C36/('Lvl FCR Feeder'!$D$12*('Lvl FCR Feeder'!$H$12-A36)/'Lvl FCR Feeder'!$H$12)</f>
        <v>0.36474904981309508</v>
      </c>
      <c r="E36" s="69"/>
    </row>
    <row r="37" spans="1:5" x14ac:dyDescent="0.25">
      <c r="A37" s="65">
        <f t="shared" si="0"/>
        <v>32</v>
      </c>
      <c r="B37" s="88">
        <f ca="1">NPV('Lvl FCR Feeder'!$L$9,OFFSET('Lvl FCR Feeder'!$L$17,A37,0,1,1):'Lvl FCR Feeder'!L$52)</f>
        <v>11145.478891930281</v>
      </c>
      <c r="C37" s="88">
        <f ca="1">-PMT('Lvl FCR Feeder'!$L$9,'Lvl FCR Feeder'!$H$12-A37,B37)</f>
        <v>4295.1971599608132</v>
      </c>
      <c r="D37" s="68">
        <f ca="1">C37/('Lvl FCR Feeder'!$D$12*('Lvl FCR Feeder'!$H$12-A37)/'Lvl FCR Feeder'!$H$12)</f>
        <v>0.50110633532876159</v>
      </c>
      <c r="E37" s="69"/>
    </row>
    <row r="38" spans="1:5" x14ac:dyDescent="0.25">
      <c r="A38" s="65">
        <f t="shared" si="0"/>
        <v>33</v>
      </c>
      <c r="B38" s="88">
        <f ca="1">NPV('Lvl FCR Feeder'!$L$9,OFFSET('Lvl FCR Feeder'!$L$17,A38,0,1,1):'Lvl FCR Feeder'!L$52)</f>
        <v>8363.7999736230304</v>
      </c>
      <c r="C38" s="88">
        <f ca="1">-PMT('Lvl FCR Feeder'!$L$9,'Lvl FCR Feeder'!$H$12-A38,B38)</f>
        <v>4665.7388461236987</v>
      </c>
      <c r="D38" s="68">
        <f ca="1">C38/('Lvl FCR Feeder'!$D$12*('Lvl FCR Feeder'!$H$12-A38)/'Lvl FCR Feeder'!$H$12)</f>
        <v>0.81650429807164726</v>
      </c>
      <c r="E38" s="69"/>
    </row>
    <row r="39" spans="1:5" x14ac:dyDescent="0.25">
      <c r="A39" s="65">
        <f t="shared" si="0"/>
        <v>34</v>
      </c>
      <c r="B39" s="88">
        <f ca="1">NPV('Lvl FCR Feeder'!$L$9,OFFSET('Lvl FCR Feeder'!$L$17,A39,0,1,1):'Lvl FCR Feeder'!L$52)</f>
        <v>5579.1477723389889</v>
      </c>
      <c r="C39" s="88">
        <f ca="1">-PMT('Lvl FCR Feeder'!$L$9,'Lvl FCR Feeder'!$H$12-A39,B39)</f>
        <v>6004.2788325912197</v>
      </c>
      <c r="D39" s="68">
        <f ca="1">C39/('Lvl FCR Feeder'!$D$12*('Lvl FCR Feeder'!$H$12-A39)/'Lvl FCR Feeder'!$H$12)</f>
        <v>2.1014975914069267</v>
      </c>
      <c r="E39" s="69"/>
    </row>
    <row r="40" spans="1:5" x14ac:dyDescent="0.25">
      <c r="A40" s="65">
        <f t="shared" si="0"/>
        <v>35</v>
      </c>
      <c r="B40" s="88"/>
      <c r="C40" s="88"/>
      <c r="D40" s="68"/>
      <c r="E40" s="69"/>
    </row>
    <row r="41" spans="1:5" ht="13.8" thickBot="1" x14ac:dyDescent="0.3">
      <c r="B41" s="88"/>
      <c r="C41" s="88"/>
      <c r="D41" s="73"/>
    </row>
  </sheetData>
  <mergeCells count="2">
    <mergeCell ref="A1:D1"/>
    <mergeCell ref="A2:D2"/>
  </mergeCells>
  <printOptions horizontalCentered="1"/>
  <pageMargins left="0.25" right="0.25" top="0.75" bottom="0.75" header="0.3" footer="0.3"/>
  <pageSetup scale="86" orientation="landscape" r:id="rId1"/>
  <headerFooter alignWithMargins="0">
    <oddFooter>&amp;L&amp;"Arial,Regular"&amp;8&amp;F
&amp;A&amp;R&amp;"Arial,Regular"Page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3" ySplit="4" topLeftCell="D5" activePane="bottomRight" state="frozen"/>
      <selection sqref="A1:XFD1048576"/>
      <selection pane="topRight" sqref="A1:XFD1048576"/>
      <selection pane="bottomLeft" sqref="A1:XFD1048576"/>
      <selection pane="bottomRight" sqref="A1:XFD1048576"/>
    </sheetView>
  </sheetViews>
  <sheetFormatPr defaultColWidth="9.109375" defaultRowHeight="13.2" x14ac:dyDescent="0.25"/>
  <cols>
    <col min="1" max="1" width="9.109375" style="11"/>
    <col min="2" max="2" width="13.33203125" style="11" customWidth="1"/>
    <col min="3" max="3" width="10.109375" style="11" bestFit="1" customWidth="1"/>
    <col min="4" max="4" width="10.6640625" style="11" bestFit="1" customWidth="1"/>
    <col min="5" max="5" width="9.109375" style="11"/>
    <col min="6" max="6" width="22.21875" style="11" bestFit="1" customWidth="1"/>
    <col min="7" max="7" width="11.109375" style="11" bestFit="1" customWidth="1"/>
    <col min="8" max="8" width="10.5546875" style="11" customWidth="1"/>
    <col min="9" max="9" width="11.21875" style="11" bestFit="1" customWidth="1"/>
    <col min="10" max="16384" width="9.109375" style="11"/>
  </cols>
  <sheetData>
    <row r="1" spans="1:10" ht="15.6" x14ac:dyDescent="0.3">
      <c r="A1" s="120" t="s">
        <v>91</v>
      </c>
      <c r="B1" s="121"/>
      <c r="C1" s="121"/>
      <c r="D1" s="121"/>
      <c r="E1" s="121"/>
      <c r="F1" s="121"/>
      <c r="G1" s="121"/>
      <c r="H1" s="121"/>
      <c r="I1" s="121"/>
    </row>
    <row r="2" spans="1:10" x14ac:dyDescent="0.25">
      <c r="A2" s="122" t="str">
        <f>CONCATENATE("Docket No. UE-19xxxx + Weighted Cost of Capital = ",('Lvl FCR Sub Equip'!L9*100),"0% + 49 Year Sub Plant Life")</f>
        <v>Docket No. UE-19xxxx + Weighted Cost of Capital = 7.620% + 49 Year Sub Plant Life</v>
      </c>
      <c r="B2" s="122"/>
      <c r="C2" s="122"/>
      <c r="D2" s="122"/>
      <c r="E2" s="122"/>
      <c r="F2" s="122"/>
      <c r="G2" s="122"/>
      <c r="H2" s="122"/>
      <c r="I2" s="122"/>
    </row>
    <row r="3" spans="1:10" ht="13.8" thickBot="1" x14ac:dyDescent="0.3"/>
    <row r="4" spans="1:10" ht="53.4" thickBot="1" x14ac:dyDescent="0.3">
      <c r="A4" s="62" t="s">
        <v>25</v>
      </c>
      <c r="B4" s="62" t="s">
        <v>10</v>
      </c>
      <c r="C4" s="62" t="s">
        <v>9</v>
      </c>
      <c r="D4" s="84" t="s">
        <v>8</v>
      </c>
      <c r="E4" s="85" t="s">
        <v>7</v>
      </c>
      <c r="F4" s="86" t="s">
        <v>6</v>
      </c>
      <c r="G4" s="86" t="s">
        <v>5</v>
      </c>
      <c r="H4" s="85" t="s">
        <v>4</v>
      </c>
      <c r="I4" s="87" t="s">
        <v>34</v>
      </c>
    </row>
    <row r="5" spans="1:10" ht="13.8" thickBot="1" x14ac:dyDescent="0.3">
      <c r="A5" s="65">
        <v>0</v>
      </c>
      <c r="B5" s="88">
        <f ca="1">NPV('Lvl FCR Sub Equip'!$L$9,OFFSET('Lvl FCR Sub Equip'!$L$17,A5,0,1,1):'Lvl FCR Sub Equip'!L66)</f>
        <v>107825.10340056857</v>
      </c>
      <c r="C5" s="88">
        <f ca="1">-PMT('Lvl FCR Sub Equip'!$L$9,'Lvl FCR Sub Equip'!$H$12-A5,B5)</f>
        <v>8447.4633439182962</v>
      </c>
      <c r="D5" s="89">
        <f ca="1">C5/'Lvl FCR Sub Equip'!$D$12</f>
        <v>8.4474633439182961E-2</v>
      </c>
      <c r="E5" s="81">
        <f>'Lvl FCR Sub Equip'!B17</f>
        <v>100000</v>
      </c>
      <c r="F5" s="90">
        <f t="shared" ref="F5:F38" ca="1" si="0">$C$5/E5</f>
        <v>8.4474633439182961E-2</v>
      </c>
      <c r="G5" s="69">
        <f>NPV('Lvl FCR Sub Equip'!$L$9,'Lvl FCR Sub Equip'!L17:L26)</f>
        <v>68984.045577903002</v>
      </c>
      <c r="H5" s="69">
        <f>-PMT('Lvl FCR Sub Equip'!$L$9,10,G5)</f>
        <v>10105.141418698209</v>
      </c>
      <c r="I5" s="91">
        <f t="shared" ref="I5:I38" si="1">H5/E5</f>
        <v>0.10105141418698209</v>
      </c>
      <c r="J5" s="69"/>
    </row>
    <row r="6" spans="1:10" x14ac:dyDescent="0.25">
      <c r="A6" s="65">
        <v>1</v>
      </c>
      <c r="B6" s="88"/>
      <c r="C6" s="88"/>
      <c r="D6" s="68"/>
      <c r="E6" s="81">
        <f>'Lvl FCR Sub Equip'!B18</f>
        <v>97959.183673469393</v>
      </c>
      <c r="F6" s="90">
        <f t="shared" ca="1" si="0"/>
        <v>8.6234521635832603E-2</v>
      </c>
      <c r="G6" s="69">
        <f>NPV('Lvl FCR Sub Equip'!$L$9,'Lvl FCR Sub Equip'!L18:L27)</f>
        <v>67189.780961942932</v>
      </c>
      <c r="H6" s="69">
        <f>-PMT('Lvl FCR Sub Equip'!$L$9,10,G6)</f>
        <v>9842.3082152386178</v>
      </c>
      <c r="I6" s="91">
        <f t="shared" si="1"/>
        <v>0.10047356303056089</v>
      </c>
      <c r="J6" s="69"/>
    </row>
    <row r="7" spans="1:10" x14ac:dyDescent="0.25">
      <c r="A7" s="65">
        <f t="shared" ref="A7:A54" si="2">A6+1</f>
        <v>2</v>
      </c>
      <c r="B7" s="88"/>
      <c r="C7" s="88"/>
      <c r="D7" s="68"/>
      <c r="E7" s="81">
        <f>'Lvl FCR Sub Equip'!B19</f>
        <v>95918.367346938787</v>
      </c>
      <c r="F7" s="90">
        <f t="shared" ca="1" si="0"/>
        <v>8.8069298691914141E-2</v>
      </c>
      <c r="G7" s="69">
        <f>NPV('Lvl FCR Sub Equip'!$L$9,'Lvl FCR Sub Equip'!L19:L28)</f>
        <v>65542.87034754963</v>
      </c>
      <c r="H7" s="69">
        <f>-PMT('Lvl FCR Sub Equip'!$L$9,10,G7)</f>
        <v>9601.060191540073</v>
      </c>
      <c r="I7" s="91">
        <f t="shared" si="1"/>
        <v>0.10009615944371564</v>
      </c>
      <c r="J7" s="69"/>
    </row>
    <row r="8" spans="1:10" x14ac:dyDescent="0.25">
      <c r="A8" s="65">
        <f t="shared" si="2"/>
        <v>3</v>
      </c>
      <c r="B8" s="88"/>
      <c r="C8" s="88"/>
      <c r="D8" s="68"/>
      <c r="E8" s="81">
        <f>'Lvl FCR Sub Equip'!B20</f>
        <v>93877.55102040818</v>
      </c>
      <c r="F8" s="90">
        <f t="shared" ca="1" si="0"/>
        <v>8.9983848663477486E-2</v>
      </c>
      <c r="G8" s="69">
        <f>NPV('Lvl FCR Sub Equip'!$L$9,'Lvl FCR Sub Equip'!L20:L29)</f>
        <v>63919.721092310087</v>
      </c>
      <c r="H8" s="69">
        <f>-PMT('Lvl FCR Sub Equip'!$L$9,10,G8)</f>
        <v>9363.2928551879668</v>
      </c>
      <c r="I8" s="91">
        <f t="shared" si="1"/>
        <v>9.9739423892219625E-2</v>
      </c>
      <c r="J8" s="69"/>
    </row>
    <row r="9" spans="1:10" x14ac:dyDescent="0.25">
      <c r="A9" s="65">
        <f t="shared" si="2"/>
        <v>4</v>
      </c>
      <c r="B9" s="88"/>
      <c r="C9" s="88"/>
      <c r="D9" s="68"/>
      <c r="E9" s="81">
        <f>'Lvl FCR Sub Equip'!B21</f>
        <v>91836.734693877574</v>
      </c>
      <c r="F9" s="90">
        <f t="shared" ca="1" si="0"/>
        <v>9.1983489744888097E-2</v>
      </c>
      <c r="G9" s="69">
        <f>NPV('Lvl FCR Sub Equip'!$L$9,'Lvl FCR Sub Equip'!L21:L30)</f>
        <v>62312.49253415304</v>
      </c>
      <c r="H9" s="69">
        <f>-PMT('Lvl FCR Sub Equip'!$L$9,10,G9)</f>
        <v>9127.8576652641423</v>
      </c>
      <c r="I9" s="91">
        <f t="shared" si="1"/>
        <v>9.9392227910653969E-2</v>
      </c>
      <c r="J9" s="69"/>
    </row>
    <row r="10" spans="1:10" x14ac:dyDescent="0.25">
      <c r="A10" s="65">
        <f t="shared" si="2"/>
        <v>5</v>
      </c>
      <c r="B10" s="88"/>
      <c r="C10" s="88"/>
      <c r="D10" s="68"/>
      <c r="E10" s="81">
        <f>'Lvl FCR Sub Equip'!B22</f>
        <v>89795.918367346967</v>
      </c>
      <c r="F10" s="90">
        <f t="shared" ca="1" si="0"/>
        <v>9.4074023602726445E-2</v>
      </c>
      <c r="G10" s="69">
        <f>NPV('Lvl FCR Sub Equip'!$L$9,'Lvl FCR Sub Equip'!L22:L31)</f>
        <v>60712.746552557423</v>
      </c>
      <c r="H10" s="69">
        <f>-PMT('Lvl FCR Sub Equip'!$L$9,10,G10)</f>
        <v>8893.5185620324792</v>
      </c>
      <c r="I10" s="91">
        <f t="shared" si="1"/>
        <v>9.9041456713543488E-2</v>
      </c>
      <c r="J10" s="69"/>
    </row>
    <row r="11" spans="1:10" x14ac:dyDescent="0.25">
      <c r="A11" s="65">
        <f t="shared" si="2"/>
        <v>6</v>
      </c>
      <c r="B11" s="88"/>
      <c r="C11" s="88"/>
      <c r="D11" s="68"/>
      <c r="E11" s="81">
        <f>'Lvl FCR Sub Equip'!B23</f>
        <v>87755.10204081636</v>
      </c>
      <c r="F11" s="90">
        <f t="shared" ca="1" si="0"/>
        <v>9.6261791593487522E-2</v>
      </c>
      <c r="G11" s="69">
        <f>NPV('Lvl FCR Sub Equip'!$L$9,'Lvl FCR Sub Equip'!L23:L32)</f>
        <v>59116.54177825115</v>
      </c>
      <c r="H11" s="69">
        <f>-PMT('Lvl FCR Sub Equip'!$L$9,10,G11)</f>
        <v>8659.6981932437157</v>
      </c>
      <c r="I11" s="91">
        <f t="shared" si="1"/>
        <v>9.8680281736963235E-2</v>
      </c>
      <c r="J11" s="69"/>
    </row>
    <row r="12" spans="1:10" x14ac:dyDescent="0.25">
      <c r="A12" s="65">
        <f t="shared" si="2"/>
        <v>7</v>
      </c>
      <c r="B12" s="88"/>
      <c r="C12" s="88"/>
      <c r="D12" s="68"/>
      <c r="E12" s="81">
        <f>'Lvl FCR Sub Equip'!B24</f>
        <v>85714.285714285754</v>
      </c>
      <c r="F12" s="90">
        <f t="shared" ca="1" si="0"/>
        <v>9.8553739012380071E-2</v>
      </c>
      <c r="G12" s="69">
        <f>NPV('Lvl FCR Sub Equip'!$L$9,'Lvl FCR Sub Equip'!L24:L33)</f>
        <v>57516.427029118648</v>
      </c>
      <c r="H12" s="69">
        <f>-PMT('Lvl FCR Sub Equip'!$L$9,10,G12)</f>
        <v>8425.3050710272346</v>
      </c>
      <c r="I12" s="91">
        <f t="shared" si="1"/>
        <v>9.8295225828651023E-2</v>
      </c>
      <c r="J12" s="69"/>
    </row>
    <row r="13" spans="1:10" x14ac:dyDescent="0.25">
      <c r="A13" s="65">
        <f t="shared" si="2"/>
        <v>8</v>
      </c>
      <c r="B13" s="88"/>
      <c r="C13" s="88"/>
      <c r="D13" s="68"/>
      <c r="E13" s="81">
        <f>'Lvl FCR Sub Equip'!B25</f>
        <v>83673.469387755147</v>
      </c>
      <c r="F13" s="90">
        <f t="shared" ca="1" si="0"/>
        <v>0.10095748874438934</v>
      </c>
      <c r="G13" s="69">
        <f>NPV('Lvl FCR Sub Equip'!$L$9,'Lvl FCR Sub Equip'!L25:L34)</f>
        <v>55904.383342967136</v>
      </c>
      <c r="H13" s="69">
        <f>-PMT('Lvl FCR Sub Equip'!$L$9,10,G13)</f>
        <v>8189.1645361366782</v>
      </c>
      <c r="I13" s="91">
        <f t="shared" si="1"/>
        <v>9.7870502992852937E-2</v>
      </c>
      <c r="J13" s="69"/>
    </row>
    <row r="14" spans="1:10" x14ac:dyDescent="0.25">
      <c r="A14" s="65">
        <f t="shared" si="2"/>
        <v>9</v>
      </c>
      <c r="B14" s="88"/>
      <c r="C14" s="88"/>
      <c r="D14" s="68"/>
      <c r="E14" s="81">
        <f>'Lvl FCR Sub Equip'!B26</f>
        <v>81632.653061224541</v>
      </c>
      <c r="F14" s="90">
        <f t="shared" ca="1" si="0"/>
        <v>0.10348142596299907</v>
      </c>
      <c r="G14" s="69">
        <f>NPV('Lvl FCR Sub Equip'!$L$9,'Lvl FCR Sub Equip'!L26:L35)</f>
        <v>54292.339656815631</v>
      </c>
      <c r="H14" s="69">
        <f>-PMT('Lvl FCR Sub Equip'!$L$9,10,G14)</f>
        <v>7953.0240012461218</v>
      </c>
      <c r="I14" s="91">
        <f t="shared" si="1"/>
        <v>9.742454401526493E-2</v>
      </c>
      <c r="J14" s="69"/>
    </row>
    <row r="15" spans="1:10" x14ac:dyDescent="0.25">
      <c r="A15" s="65">
        <f t="shared" si="2"/>
        <v>10</v>
      </c>
      <c r="B15" s="88"/>
      <c r="C15" s="88"/>
      <c r="D15" s="68"/>
      <c r="E15" s="81">
        <f>'Lvl FCR Sub Equip'!B27</f>
        <v>79591.836734693934</v>
      </c>
      <c r="F15" s="90">
        <f t="shared" ca="1" si="0"/>
        <v>0.10613479585948621</v>
      </c>
      <c r="G15" s="69">
        <f>NPV('Lvl FCR Sub Equip'!$L$9,'Lvl FCR Sub Equip'!L27:L36)</f>
        <v>52680.295970664112</v>
      </c>
      <c r="H15" s="69">
        <f>-PMT('Lvl FCR Sub Equip'!$L$9,10,G15)</f>
        <v>7716.8834663555635</v>
      </c>
      <c r="I15" s="91">
        <f t="shared" si="1"/>
        <v>9.6955715346518548E-2</v>
      </c>
      <c r="J15" s="69"/>
    </row>
    <row r="16" spans="1:10" x14ac:dyDescent="0.25">
      <c r="A16" s="65">
        <f t="shared" si="2"/>
        <v>11</v>
      </c>
      <c r="B16" s="88"/>
      <c r="C16" s="88"/>
      <c r="D16" s="68"/>
      <c r="E16" s="81">
        <f>'Lvl FCR Sub Equip'!B28</f>
        <v>77551.020408163327</v>
      </c>
      <c r="F16" s="90">
        <f t="shared" ca="1" si="0"/>
        <v>0.10892781680315688</v>
      </c>
      <c r="G16" s="69">
        <f>NPV('Lvl FCR Sub Equip'!$L$9,'Lvl FCR Sub Equip'!L28:L37)</f>
        <v>51137.30312501049</v>
      </c>
      <c r="H16" s="69">
        <f>-PMT('Lvl FCR Sub Equip'!$L$9,10,G16)</f>
        <v>7490.857857350632</v>
      </c>
      <c r="I16" s="91">
        <f t="shared" si="1"/>
        <v>9.6592640792152809E-2</v>
      </c>
      <c r="J16" s="69"/>
    </row>
    <row r="17" spans="1:10" x14ac:dyDescent="0.25">
      <c r="A17" s="65">
        <f t="shared" si="2"/>
        <v>12</v>
      </c>
      <c r="B17" s="88"/>
      <c r="C17" s="88"/>
      <c r="D17" s="68"/>
      <c r="E17" s="81">
        <f>'Lvl FCR Sub Equip'!B29</f>
        <v>75510.204081632721</v>
      </c>
      <c r="F17" s="90">
        <f t="shared" ca="1" si="0"/>
        <v>0.11187181185189085</v>
      </c>
      <c r="G17" s="69">
        <f>NPV('Lvl FCR Sub Equip'!$L$9,'Lvl FCR Sub Equip'!L29:L38)</f>
        <v>49667.4280927527</v>
      </c>
      <c r="H17" s="69">
        <f>-PMT('Lvl FCR Sub Equip'!$L$9,10,G17)</f>
        <v>7275.5429255523104</v>
      </c>
      <c r="I17" s="91">
        <f t="shared" si="1"/>
        <v>9.6351784689746728E-2</v>
      </c>
      <c r="J17" s="69"/>
    </row>
    <row r="18" spans="1:10" x14ac:dyDescent="0.25">
      <c r="A18" s="65">
        <f t="shared" si="2"/>
        <v>13</v>
      </c>
      <c r="B18" s="88"/>
      <c r="C18" s="88"/>
      <c r="D18" s="68"/>
      <c r="E18" s="81">
        <f>'Lvl FCR Sub Equip'!B30</f>
        <v>73469.387755102114</v>
      </c>
      <c r="F18" s="90">
        <f t="shared" ca="1" si="0"/>
        <v>0.11497936218111003</v>
      </c>
      <c r="G18" s="69">
        <f>NPV('Lvl FCR Sub Equip'!$L$9,'Lvl FCR Sub Equip'!L30:L39)</f>
        <v>48250.063407074675</v>
      </c>
      <c r="H18" s="69">
        <f>-PMT('Lvl FCR Sub Equip'!$L$9,10,G18)</f>
        <v>7067.9199821505536</v>
      </c>
      <c r="I18" s="91">
        <f t="shared" si="1"/>
        <v>9.620224420149355E-2</v>
      </c>
      <c r="J18" s="69"/>
    </row>
    <row r="19" spans="1:10" x14ac:dyDescent="0.25">
      <c r="A19" s="65">
        <f t="shared" si="2"/>
        <v>14</v>
      </c>
      <c r="B19" s="88"/>
      <c r="C19" s="88"/>
      <c r="D19" s="68"/>
      <c r="E19" s="81">
        <f>'Lvl FCR Sub Equip'!B31</f>
        <v>71428.571428571508</v>
      </c>
      <c r="F19" s="90">
        <f t="shared" ca="1" si="0"/>
        <v>0.11826448681485602</v>
      </c>
      <c r="G19" s="69">
        <f>NPV('Lvl FCR Sub Equip'!$L$9,'Lvl FCR Sub Equip'!L31:L40)</f>
        <v>46889.210356385796</v>
      </c>
      <c r="H19" s="69">
        <f>-PMT('Lvl FCR Sub Equip'!$L$9,10,G19)</f>
        <v>6868.5751566611807</v>
      </c>
      <c r="I19" s="91">
        <f t="shared" si="1"/>
        <v>9.6160052193256421E-2</v>
      </c>
      <c r="J19" s="69"/>
    </row>
    <row r="20" spans="1:10" x14ac:dyDescent="0.25">
      <c r="A20" s="65">
        <f t="shared" si="2"/>
        <v>15</v>
      </c>
      <c r="B20" s="88"/>
      <c r="C20" s="88"/>
      <c r="D20" s="68"/>
      <c r="E20" s="81">
        <f>'Lvl FCR Sub Equip'!B32</f>
        <v>69387.755102040901</v>
      </c>
      <c r="F20" s="90">
        <f t="shared" ca="1" si="0"/>
        <v>0.12174285407411647</v>
      </c>
      <c r="G20" s="69">
        <f>NPV('Lvl FCR Sub Equip'!$L$9,'Lvl FCR Sub Equip'!L32:L41)</f>
        <v>45589.175127272232</v>
      </c>
      <c r="H20" s="69">
        <f>-PMT('Lvl FCR Sub Equip'!$L$9,10,G20)</f>
        <v>6678.1392416691151</v>
      </c>
      <c r="I20" s="91">
        <f t="shared" si="1"/>
        <v>9.6243771424054783E-2</v>
      </c>
      <c r="J20" s="69"/>
    </row>
    <row r="21" spans="1:10" x14ac:dyDescent="0.25">
      <c r="A21" s="65">
        <f t="shared" si="2"/>
        <v>16</v>
      </c>
      <c r="B21" s="88"/>
      <c r="C21" s="88"/>
      <c r="D21" s="68"/>
      <c r="E21" s="81">
        <f>'Lvl FCR Sub Equip'!B33</f>
        <v>67346.938775510294</v>
      </c>
      <c r="F21" s="90">
        <f t="shared" ca="1" si="0"/>
        <v>0.1254320314703018</v>
      </c>
      <c r="G21" s="69">
        <f>NPV('Lvl FCR Sub Equip'!$L$9,'Lvl FCR Sub Equip'!L33:L42)</f>
        <v>44354.592037738017</v>
      </c>
      <c r="H21" s="69">
        <f>-PMT('Lvl FCR Sub Equip'!$L$9,10,G21)</f>
        <v>6497.2910961542511</v>
      </c>
      <c r="I21" s="91">
        <f t="shared" si="1"/>
        <v>9.6474928397441775E-2</v>
      </c>
      <c r="J21" s="69"/>
    </row>
    <row r="22" spans="1:10" x14ac:dyDescent="0.25">
      <c r="A22" s="65">
        <f t="shared" si="2"/>
        <v>17</v>
      </c>
      <c r="B22" s="88"/>
      <c r="C22" s="88"/>
      <c r="D22" s="68"/>
      <c r="E22" s="81">
        <f>'Lvl FCR Sub Equip'!B34</f>
        <v>65306.12244897968</v>
      </c>
      <c r="F22" s="90">
        <f t="shared" ca="1" si="0"/>
        <v>0.12935178245374873</v>
      </c>
      <c r="G22" s="69">
        <f>NPV('Lvl FCR Sub Equip'!$L$9,'Lvl FCR Sub Equip'!L34:L43)</f>
        <v>43190.448540819103</v>
      </c>
      <c r="H22" s="69">
        <f>-PMT('Lvl FCR Sub Equip'!$L$9,10,G22)</f>
        <v>6326.7613081507534</v>
      </c>
      <c r="I22" s="91">
        <f t="shared" si="1"/>
        <v>9.6878532531058284E-2</v>
      </c>
      <c r="J22" s="69"/>
    </row>
    <row r="23" spans="1:10" x14ac:dyDescent="0.25">
      <c r="A23" s="65">
        <f t="shared" si="2"/>
        <v>18</v>
      </c>
      <c r="B23" s="88"/>
      <c r="C23" s="88"/>
      <c r="D23" s="68"/>
      <c r="E23" s="81">
        <f>'Lvl FCR Sub Equip'!B35</f>
        <v>63265.306122449067</v>
      </c>
      <c r="F23" s="90">
        <f t="shared" ca="1" si="0"/>
        <v>0.13352442059741804</v>
      </c>
      <c r="G23" s="69">
        <f>NPV('Lvl FCR Sub Equip'!$L$9,'Lvl FCR Sub Equip'!L35:L44)</f>
        <v>42102.11213347278</v>
      </c>
      <c r="H23" s="69">
        <f>-PMT('Lvl FCR Sub Equip'!$L$9,10,G23)</f>
        <v>6167.336136500986</v>
      </c>
      <c r="I23" s="91">
        <f t="shared" si="1"/>
        <v>9.7483700222112224E-2</v>
      </c>
      <c r="J23" s="69"/>
    </row>
    <row r="24" spans="1:10" x14ac:dyDescent="0.25">
      <c r="A24" s="65">
        <f t="shared" si="2"/>
        <v>19</v>
      </c>
      <c r="B24" s="88"/>
      <c r="C24" s="88"/>
      <c r="D24" s="68"/>
      <c r="E24" s="81">
        <f>'Lvl FCR Sub Equip'!B36</f>
        <v>61224.489795918453</v>
      </c>
      <c r="F24" s="90">
        <f t="shared" ca="1" si="0"/>
        <v>0.13797523461733199</v>
      </c>
      <c r="G24" s="69">
        <f>NPV('Lvl FCR Sub Equip'!$L$9,'Lvl FCR Sub Equip'!L36:L45)</f>
        <v>41095.359315924463</v>
      </c>
      <c r="H24" s="69">
        <f>-PMT('Lvl FCR Sub Equip'!$L$9,10,G24)</f>
        <v>6019.8617529711028</v>
      </c>
      <c r="I24" s="91">
        <f t="shared" si="1"/>
        <v>9.8324408631861204E-2</v>
      </c>
      <c r="J24" s="69"/>
    </row>
    <row r="25" spans="1:10" x14ac:dyDescent="0.25">
      <c r="A25" s="65">
        <f t="shared" si="2"/>
        <v>20</v>
      </c>
      <c r="B25" s="88"/>
      <c r="C25" s="88"/>
      <c r="D25" s="68"/>
      <c r="E25" s="81">
        <f>'Lvl FCR Sub Equip'!B37</f>
        <v>59183.673469387839</v>
      </c>
      <c r="F25" s="90">
        <f t="shared" ca="1" si="0"/>
        <v>0.14273300132827446</v>
      </c>
      <c r="G25" s="69">
        <f>NPV('Lvl FCR Sub Equip'!$L$9,'Lvl FCR Sub Equip'!L37:L46)</f>
        <v>40176.406757716781</v>
      </c>
      <c r="H25" s="69">
        <f>-PMT('Lvl FCR Sub Equip'!$L$9,10,G25)</f>
        <v>5885.2488076158406</v>
      </c>
      <c r="I25" s="91">
        <f t="shared" si="1"/>
        <v>9.9440410887301989E-2</v>
      </c>
      <c r="J25" s="69"/>
    </row>
    <row r="26" spans="1:10" x14ac:dyDescent="0.25">
      <c r="A26" s="65">
        <f t="shared" si="2"/>
        <v>21</v>
      </c>
      <c r="B26" s="88"/>
      <c r="C26" s="88"/>
      <c r="D26" s="68"/>
      <c r="E26" s="81">
        <f>'Lvl FCR Sub Equip'!B38</f>
        <v>57142.857142857225</v>
      </c>
      <c r="F26" s="90">
        <f t="shared" ca="1" si="0"/>
        <v>0.14783060851856997</v>
      </c>
      <c r="G26" s="69">
        <f>NPV('Lvl FCR Sub Equip'!$L$9,'Lvl FCR Sub Equip'!L38:L47)</f>
        <v>39208.03222969536</v>
      </c>
      <c r="H26" s="69">
        <f>-PMT('Lvl FCR Sub Equip'!$L$9,10,G26)</f>
        <v>5743.3962753390724</v>
      </c>
      <c r="I26" s="91">
        <f t="shared" si="1"/>
        <v>0.10050943481843362</v>
      </c>
      <c r="J26" s="69"/>
    </row>
    <row r="27" spans="1:10" x14ac:dyDescent="0.25">
      <c r="A27" s="65">
        <f t="shared" si="2"/>
        <v>22</v>
      </c>
      <c r="B27" s="88"/>
      <c r="C27" s="88"/>
      <c r="D27" s="68"/>
      <c r="E27" s="81">
        <f>'Lvl FCR Sub Equip'!B39</f>
        <v>55102.040816326611</v>
      </c>
      <c r="F27" s="90">
        <f t="shared" ca="1" si="0"/>
        <v>0.15330581624147996</v>
      </c>
      <c r="G27" s="69">
        <f>NPV('Lvl FCR Sub Equip'!$L$9,'Lvl FCR Sub Equip'!L39:L48)</f>
        <v>38188.959719343169</v>
      </c>
      <c r="H27" s="69">
        <f>-PMT('Lvl FCR Sub Equip'!$L$9,10,G27)</f>
        <v>5594.1172391974851</v>
      </c>
      <c r="I27" s="91">
        <f t="shared" si="1"/>
        <v>0.10152286841506532</v>
      </c>
      <c r="J27" s="69"/>
    </row>
    <row r="28" spans="1:10" x14ac:dyDescent="0.25">
      <c r="A28" s="65">
        <f t="shared" si="2"/>
        <v>23</v>
      </c>
      <c r="B28" s="88"/>
      <c r="C28" s="88"/>
      <c r="D28" s="68"/>
      <c r="E28" s="81">
        <f>'Lvl FCR Sub Equip'!B40</f>
        <v>53061.224489795997</v>
      </c>
      <c r="F28" s="90">
        <f t="shared" ca="1" si="0"/>
        <v>0.1592021937892292</v>
      </c>
      <c r="G28" s="69">
        <f>NPV('Lvl FCR Sub Equip'!$L$9,'Lvl FCR Sub Equip'!L40:L49)</f>
        <v>37169.887208990971</v>
      </c>
      <c r="H28" s="69">
        <f>-PMT('Lvl FCR Sub Equip'!$L$9,10,G28)</f>
        <v>5444.8382030558969</v>
      </c>
      <c r="I28" s="91">
        <f t="shared" si="1"/>
        <v>0.10261425844220713</v>
      </c>
      <c r="J28" s="69"/>
    </row>
    <row r="29" spans="1:10" x14ac:dyDescent="0.25">
      <c r="A29" s="65">
        <f t="shared" si="2"/>
        <v>24</v>
      </c>
      <c r="B29" s="88"/>
      <c r="C29" s="88"/>
      <c r="D29" s="68"/>
      <c r="E29" s="81">
        <f>'Lvl FCR Sub Equip'!B41</f>
        <v>51020.408163265383</v>
      </c>
      <c r="F29" s="90">
        <f t="shared" ca="1" si="0"/>
        <v>0.16557028154079836</v>
      </c>
      <c r="G29" s="69">
        <f>NPV('Lvl FCR Sub Equip'!$L$9,'Lvl FCR Sub Equip'!L41:L50)</f>
        <v>36150.814698638787</v>
      </c>
      <c r="H29" s="69">
        <f>-PMT('Lvl FCR Sub Equip'!$L$9,10,G29)</f>
        <v>5295.5591669143105</v>
      </c>
      <c r="I29" s="91">
        <f t="shared" si="1"/>
        <v>0.10379295967152033</v>
      </c>
      <c r="J29" s="69"/>
    </row>
    <row r="30" spans="1:10" x14ac:dyDescent="0.25">
      <c r="A30" s="65">
        <f t="shared" si="2"/>
        <v>25</v>
      </c>
      <c r="B30" s="88"/>
      <c r="C30" s="88"/>
      <c r="D30" s="68"/>
      <c r="E30" s="81">
        <f>'Lvl FCR Sub Equip'!B42</f>
        <v>48979.591836734769</v>
      </c>
      <c r="F30" s="90">
        <f t="shared" ca="1" si="0"/>
        <v>0.17246904327166496</v>
      </c>
      <c r="G30" s="69">
        <f>NPV('Lvl FCR Sub Equip'!$L$9,'Lvl FCR Sub Equip'!L42:L51)</f>
        <v>35131.742188286597</v>
      </c>
      <c r="H30" s="69">
        <f>-PMT('Lvl FCR Sub Equip'!$L$9,10,G30)</f>
        <v>5146.2801307727232</v>
      </c>
      <c r="I30" s="91">
        <f t="shared" si="1"/>
        <v>0.10506988600327627</v>
      </c>
      <c r="J30" s="69"/>
    </row>
    <row r="31" spans="1:10" x14ac:dyDescent="0.25">
      <c r="A31" s="65">
        <f t="shared" si="2"/>
        <v>26</v>
      </c>
      <c r="B31" s="88"/>
      <c r="C31" s="88"/>
      <c r="D31" s="68"/>
      <c r="E31" s="81">
        <f>'Lvl FCR Sub Equip'!B43</f>
        <v>46938.775510204156</v>
      </c>
      <c r="F31" s="90">
        <f t="shared" ca="1" si="0"/>
        <v>0.17996769732695472</v>
      </c>
      <c r="G31" s="69">
        <f>NPV('Lvl FCR Sub Equip'!$L$9,'Lvl FCR Sub Equip'!L43:L52)</f>
        <v>34112.669677934391</v>
      </c>
      <c r="H31" s="69">
        <f>-PMT('Lvl FCR Sub Equip'!$L$9,10,G31)</f>
        <v>4997.0010946311331</v>
      </c>
      <c r="I31" s="91">
        <f t="shared" si="1"/>
        <v>0.10645784940735875</v>
      </c>
      <c r="J31" s="69"/>
    </row>
    <row r="32" spans="1:10" x14ac:dyDescent="0.25">
      <c r="A32" s="65">
        <f t="shared" si="2"/>
        <v>27</v>
      </c>
      <c r="B32" s="88"/>
      <c r="C32" s="88"/>
      <c r="D32" s="68"/>
      <c r="E32" s="81">
        <f>'Lvl FCR Sub Equip'!B44</f>
        <v>44897.959183673542</v>
      </c>
      <c r="F32" s="90">
        <f t="shared" ca="1" si="0"/>
        <v>0.18814804720545267</v>
      </c>
      <c r="G32" s="69">
        <f>NPV('Lvl FCR Sub Equip'!$L$9,'Lvl FCR Sub Equip'!L44:L53)</f>
        <v>33093.5971675822</v>
      </c>
      <c r="H32" s="69">
        <f>-PMT('Lvl FCR Sub Equip'!$L$9,10,G32)</f>
        <v>4847.7220584895458</v>
      </c>
      <c r="I32" s="91">
        <f t="shared" si="1"/>
        <v>0.10797199130272153</v>
      </c>
      <c r="J32" s="69"/>
    </row>
    <row r="33" spans="1:10" x14ac:dyDescent="0.25">
      <c r="A33" s="65">
        <f t="shared" si="2"/>
        <v>28</v>
      </c>
      <c r="B33" s="88"/>
      <c r="C33" s="88"/>
      <c r="D33" s="68"/>
      <c r="E33" s="81">
        <f>'Lvl FCR Sub Equip'!B45</f>
        <v>42857.142857142928</v>
      </c>
      <c r="F33" s="90">
        <f t="shared" ca="1" si="0"/>
        <v>0.19710747802475992</v>
      </c>
      <c r="G33" s="69">
        <f>NPV('Lvl FCR Sub Equip'!$L$9,'Lvl FCR Sub Equip'!L45:L54)</f>
        <v>32074.524657230006</v>
      </c>
      <c r="H33" s="69">
        <f>-PMT('Lvl FCR Sub Equip'!$L$9,10,G33)</f>
        <v>4698.4430223479585</v>
      </c>
      <c r="I33" s="91">
        <f t="shared" si="1"/>
        <v>0.10963033718811885</v>
      </c>
      <c r="J33" s="69"/>
    </row>
    <row r="34" spans="1:10" x14ac:dyDescent="0.25">
      <c r="A34" s="65">
        <f t="shared" si="2"/>
        <v>29</v>
      </c>
      <c r="B34" s="88"/>
      <c r="C34" s="88"/>
      <c r="D34" s="68"/>
      <c r="E34" s="81">
        <f>'Lvl FCR Sub Equip'!B46</f>
        <v>40816.326530612314</v>
      </c>
      <c r="F34" s="90">
        <f t="shared" ca="1" si="0"/>
        <v>0.20696285192599792</v>
      </c>
      <c r="G34" s="69">
        <f>NPV('Lvl FCR Sub Equip'!$L$9,'Lvl FCR Sub Equip'!L46:L55)</f>
        <v>31055.452146877818</v>
      </c>
      <c r="H34" s="69">
        <f>-PMT('Lvl FCR Sub Equip'!$L$9,10,G34)</f>
        <v>4549.1639862063721</v>
      </c>
      <c r="I34" s="91">
        <f t="shared" si="1"/>
        <v>0.11145451766205593</v>
      </c>
      <c r="J34" s="69"/>
    </row>
    <row r="35" spans="1:10" x14ac:dyDescent="0.25">
      <c r="A35" s="65">
        <f t="shared" si="2"/>
        <v>30</v>
      </c>
      <c r="B35" s="88"/>
      <c r="C35" s="88"/>
      <c r="D35" s="68"/>
      <c r="E35" s="81">
        <f>'Lvl FCR Sub Equip'!B47</f>
        <v>38775.5102040817</v>
      </c>
      <c r="F35" s="90">
        <f t="shared" ca="1" si="0"/>
        <v>0.21785563360631358</v>
      </c>
      <c r="G35" s="69">
        <f>NPV('Lvl FCR Sub Equip'!$L$9,'Lvl FCR Sub Equip'!L47:L56)</f>
        <v>30036.37963652562</v>
      </c>
      <c r="H35" s="69">
        <f>-PMT('Lvl FCR Sub Equip'!$L$9,10,G35)</f>
        <v>4399.8849500647839</v>
      </c>
      <c r="I35" s="91">
        <f t="shared" si="1"/>
        <v>0.11347071713324949</v>
      </c>
      <c r="J35" s="69"/>
    </row>
    <row r="36" spans="1:10" x14ac:dyDescent="0.25">
      <c r="A36" s="65">
        <f t="shared" si="2"/>
        <v>31</v>
      </c>
      <c r="B36" s="88"/>
      <c r="C36" s="88"/>
      <c r="D36" s="68"/>
      <c r="E36" s="81">
        <f>'Lvl FCR Sub Equip'!B48</f>
        <v>36734.693877551086</v>
      </c>
      <c r="F36" s="90">
        <f t="shared" ca="1" si="0"/>
        <v>0.22995872436221987</v>
      </c>
      <c r="G36" s="69">
        <f>NPV('Lvl FCR Sub Equip'!$L$9,'Lvl FCR Sub Equip'!L48:L57)</f>
        <v>29017.307126173437</v>
      </c>
      <c r="H36" s="69">
        <f>-PMT('Lvl FCR Sub Equip'!$L$9,10,G36)</f>
        <v>4250.6059139231975</v>
      </c>
      <c r="I36" s="91">
        <f t="shared" si="1"/>
        <v>0.11571093876790906</v>
      </c>
      <c r="J36" s="69"/>
    </row>
    <row r="37" spans="1:10" x14ac:dyDescent="0.25">
      <c r="A37" s="65">
        <f t="shared" si="2"/>
        <v>32</v>
      </c>
      <c r="B37" s="88"/>
      <c r="C37" s="88"/>
      <c r="D37" s="68"/>
      <c r="E37" s="81">
        <f>'Lvl FCR Sub Equip'!B49</f>
        <v>34693.877551020472</v>
      </c>
      <c r="F37" s="90">
        <f t="shared" ca="1" si="0"/>
        <v>0.24348570814823278</v>
      </c>
      <c r="G37" s="69">
        <f>NPV('Lvl FCR Sub Equip'!$L$9,'Lvl FCR Sub Equip'!L49:L58)</f>
        <v>27998.234615821242</v>
      </c>
      <c r="H37" s="69">
        <f>-PMT('Lvl FCR Sub Equip'!$L$9,10,G37)</f>
        <v>4101.3268777816102</v>
      </c>
      <c r="I37" s="91">
        <f t="shared" si="1"/>
        <v>0.11821471588899914</v>
      </c>
      <c r="J37" s="69"/>
    </row>
    <row r="38" spans="1:10" x14ac:dyDescent="0.25">
      <c r="A38" s="65">
        <f t="shared" si="2"/>
        <v>33</v>
      </c>
      <c r="B38" s="88"/>
      <c r="C38" s="88"/>
      <c r="D38" s="68"/>
      <c r="E38" s="81">
        <f>'Lvl FCR Sub Equip'!B50</f>
        <v>32653.061224489858</v>
      </c>
      <c r="F38" s="90">
        <f t="shared" ca="1" si="0"/>
        <v>0.25870356490749735</v>
      </c>
      <c r="G38" s="69">
        <f>NPV('Lvl FCR Sub Equip'!$L$9,'Lvl FCR Sub Equip'!L50:L59)</f>
        <v>26979.162105469051</v>
      </c>
      <c r="H38" s="69">
        <f>-PMT('Lvl FCR Sub Equip'!$L$9,10,G38)</f>
        <v>3952.0478416400224</v>
      </c>
      <c r="I38" s="91">
        <f t="shared" si="1"/>
        <v>0.12103146515022545</v>
      </c>
      <c r="J38" s="69"/>
    </row>
    <row r="39" spans="1:10" x14ac:dyDescent="0.25">
      <c r="A39" s="65">
        <f t="shared" si="2"/>
        <v>34</v>
      </c>
      <c r="B39" s="88"/>
      <c r="C39" s="88"/>
      <c r="D39" s="68"/>
      <c r="E39" s="81">
        <f>'Lvl FCR Sub Equip'!B51</f>
        <v>30612.244897959245</v>
      </c>
      <c r="F39" s="90">
        <f t="shared" ref="F39:F43" ca="1" si="3">$C$5/E39</f>
        <v>0.27595046923466382</v>
      </c>
      <c r="G39" s="69">
        <f>NPV('Lvl FCR Sub Equip'!$L$9,'Lvl FCR Sub Equip'!L51:L60)</f>
        <v>25960.089595116853</v>
      </c>
      <c r="H39" s="69">
        <f>-PMT('Lvl FCR Sub Equip'!$L$9,10,G39)</f>
        <v>3802.7688054984342</v>
      </c>
      <c r="I39" s="91">
        <f t="shared" ref="I39:I40" si="4">H39/E39</f>
        <v>0.12422378097961527</v>
      </c>
      <c r="J39" s="69"/>
    </row>
    <row r="40" spans="1:10" x14ac:dyDescent="0.25">
      <c r="A40" s="65">
        <f t="shared" si="2"/>
        <v>35</v>
      </c>
      <c r="B40" s="88"/>
      <c r="C40" s="88"/>
      <c r="D40" s="68"/>
      <c r="E40" s="81">
        <f>'Lvl FCR Sub Equip'!B52</f>
        <v>28571.428571428631</v>
      </c>
      <c r="F40" s="90">
        <f t="shared" ca="1" si="3"/>
        <v>0.29566121703713977</v>
      </c>
      <c r="G40" s="69">
        <f>NPV('Lvl FCR Sub Equip'!$L$9,'Lvl FCR Sub Equip'!L52:L61)</f>
        <v>24941.017084764662</v>
      </c>
      <c r="H40" s="69">
        <f>-PMT('Lvl FCR Sub Equip'!$L$9,10,G40)</f>
        <v>3653.4897693568469</v>
      </c>
      <c r="I40" s="91">
        <f t="shared" si="4"/>
        <v>0.12787214192748939</v>
      </c>
      <c r="J40" s="69"/>
    </row>
    <row r="41" spans="1:10" x14ac:dyDescent="0.25">
      <c r="A41" s="65">
        <f t="shared" si="2"/>
        <v>36</v>
      </c>
      <c r="B41" s="88"/>
      <c r="C41" s="88"/>
      <c r="D41" s="68"/>
      <c r="E41" s="81">
        <f>'Lvl FCR Sub Equip'!B53</f>
        <v>26530.612244898017</v>
      </c>
      <c r="F41" s="90">
        <f t="shared" ca="1" si="3"/>
        <v>0.31840438757845818</v>
      </c>
      <c r="G41" s="69">
        <f>NPV('Lvl FCR Sub Equip'!$L$9,'Lvl FCR Sub Equip'!L53:L61)</f>
        <v>22605.907182014595</v>
      </c>
      <c r="H41" s="69">
        <f>-PMT('Lvl FCR Sub Equip'!$L$9,10,G41)</f>
        <v>3311.4307382023949</v>
      </c>
      <c r="I41" s="91">
        <f t="shared" ref="I41:I43" si="5">H41/E41</f>
        <v>0.12481546628609</v>
      </c>
      <c r="J41" s="69"/>
    </row>
    <row r="42" spans="1:10" x14ac:dyDescent="0.25">
      <c r="A42" s="65">
        <f t="shared" si="2"/>
        <v>37</v>
      </c>
      <c r="B42" s="88"/>
      <c r="C42" s="88"/>
      <c r="D42" s="68"/>
      <c r="E42" s="81">
        <f>'Lvl FCR Sub Equip'!B54</f>
        <v>24489.795918367403</v>
      </c>
      <c r="F42" s="90">
        <f t="shared" ca="1" si="3"/>
        <v>0.34493808654332964</v>
      </c>
      <c r="G42" s="69">
        <f>NPV('Lvl FCR Sub Equip'!$L$9,'Lvl FCR Sub Equip'!L54:L61)</f>
        <v>20242.140940816553</v>
      </c>
      <c r="H42" s="69">
        <f>-PMT('Lvl FCR Sub Equip'!$L$9,10,G42)</f>
        <v>2965.1739777014982</v>
      </c>
      <c r="I42" s="91">
        <f t="shared" si="5"/>
        <v>0.12107793742281089</v>
      </c>
      <c r="J42" s="69"/>
    </row>
    <row r="43" spans="1:10" x14ac:dyDescent="0.25">
      <c r="A43" s="65">
        <f t="shared" si="2"/>
        <v>38</v>
      </c>
      <c r="B43" s="88"/>
      <c r="C43" s="88"/>
      <c r="D43" s="68"/>
      <c r="E43" s="81">
        <f>'Lvl FCR Sub Equip'!B55</f>
        <v>22448.979591836789</v>
      </c>
      <c r="F43" s="90">
        <f t="shared" ca="1" si="3"/>
        <v>0.376296094410905</v>
      </c>
      <c r="G43" s="69">
        <f>NPV('Lvl FCR Sub Equip'!$L$9,'Lvl FCR Sub Equip'!L55:L61)</f>
        <v>17847.534748180817</v>
      </c>
      <c r="H43" s="69">
        <f>-PMT('Lvl FCR Sub Equip'!$L$9,10,G43)</f>
        <v>2614.399620877959</v>
      </c>
      <c r="I43" s="91">
        <f t="shared" si="5"/>
        <v>0.11645961947547244</v>
      </c>
      <c r="J43" s="69"/>
    </row>
    <row r="44" spans="1:10" x14ac:dyDescent="0.25">
      <c r="A44" s="65">
        <f t="shared" si="2"/>
        <v>39</v>
      </c>
      <c r="B44" s="88"/>
      <c r="C44" s="88"/>
      <c r="D44" s="68"/>
      <c r="E44" s="81">
        <f>'Lvl FCR Sub Equip'!B56</f>
        <v>20408.163265306175</v>
      </c>
      <c r="F44" s="90">
        <f t="shared" ref="F44:F50" ca="1" si="6">$C$5/E44</f>
        <v>0.41392570385199545</v>
      </c>
      <c r="G44" s="69">
        <f>NPV('Lvl FCR Sub Equip'!$L$9,'Lvl FCR Sub Equip'!L56:L62)</f>
        <v>17060.128898280342</v>
      </c>
      <c r="H44" s="69">
        <f>-PMT('Lvl FCR Sub Equip'!$L$9,10,G44)</f>
        <v>2499.0563208366625</v>
      </c>
      <c r="I44" s="91">
        <f t="shared" ref="I44:I50" si="7">H44/E44</f>
        <v>0.12245375972099615</v>
      </c>
      <c r="J44" s="69"/>
    </row>
    <row r="45" spans="1:10" x14ac:dyDescent="0.25">
      <c r="A45" s="65">
        <f t="shared" si="2"/>
        <v>40</v>
      </c>
      <c r="B45" s="88"/>
      <c r="C45" s="88"/>
      <c r="D45" s="68"/>
      <c r="E45" s="81">
        <f>'Lvl FCR Sub Equip'!B57</f>
        <v>18367.346938775561</v>
      </c>
      <c r="F45" s="90">
        <f t="shared" ca="1" si="6"/>
        <v>0.45991744872443929</v>
      </c>
      <c r="G45" s="69">
        <f>NPV('Lvl FCR Sub Equip'!$L$9,'Lvl FCR Sub Equip'!L57:L63)</f>
        <v>16272.723048379859</v>
      </c>
      <c r="H45" s="69">
        <f>-PMT('Lvl FCR Sub Equip'!$L$9,10,G45)</f>
        <v>2383.7130207953651</v>
      </c>
      <c r="I45" s="91">
        <f t="shared" si="7"/>
        <v>0.12977993113219174</v>
      </c>
      <c r="J45" s="69"/>
    </row>
    <row r="46" spans="1:10" x14ac:dyDescent="0.25">
      <c r="A46" s="65">
        <f t="shared" si="2"/>
        <v>41</v>
      </c>
      <c r="B46" s="88"/>
      <c r="C46" s="88"/>
      <c r="D46" s="68"/>
      <c r="E46" s="81">
        <f>'Lvl FCR Sub Equip'!B58</f>
        <v>16326.530612244949</v>
      </c>
      <c r="F46" s="90">
        <f t="shared" ca="1" si="6"/>
        <v>0.51740712981499404</v>
      </c>
      <c r="G46" s="69">
        <f>NPV('Lvl FCR Sub Equip'!$L$9,'Lvl FCR Sub Equip'!L58:L64)</f>
        <v>15485.317198479384</v>
      </c>
      <c r="H46" s="69">
        <f>-PMT('Lvl FCR Sub Equip'!$L$9,10,G46)</f>
        <v>2268.3697207540681</v>
      </c>
      <c r="I46" s="91">
        <f t="shared" si="7"/>
        <v>0.13893764539618625</v>
      </c>
      <c r="J46" s="69"/>
    </row>
    <row r="47" spans="1:10" x14ac:dyDescent="0.25">
      <c r="A47" s="65">
        <f t="shared" si="2"/>
        <v>42</v>
      </c>
      <c r="B47" s="88"/>
      <c r="C47" s="88"/>
      <c r="D47" s="68"/>
      <c r="E47" s="81">
        <f>'Lvl FCR Sub Equip'!B59</f>
        <v>14285.714285714337</v>
      </c>
      <c r="F47" s="90">
        <f t="shared" ca="1" si="6"/>
        <v>0.59132243407427865</v>
      </c>
      <c r="G47" s="69">
        <f>NPV('Lvl FCR Sub Equip'!$L$9,'Lvl FCR Sub Equip'!L59:L65)</f>
        <v>14697.911348578906</v>
      </c>
      <c r="H47" s="69">
        <f>-PMT('Lvl FCR Sub Equip'!$L$9,10,G47)</f>
        <v>2153.0264207127711</v>
      </c>
      <c r="I47" s="91">
        <f t="shared" si="7"/>
        <v>0.15071184944989344</v>
      </c>
      <c r="J47" s="69"/>
    </row>
    <row r="48" spans="1:10" x14ac:dyDescent="0.25">
      <c r="A48" s="65">
        <f t="shared" si="2"/>
        <v>43</v>
      </c>
      <c r="B48" s="88"/>
      <c r="C48" s="88"/>
      <c r="D48" s="68"/>
      <c r="E48" s="81">
        <f>'Lvl FCR Sub Equip'!B60</f>
        <v>12244.897959183725</v>
      </c>
      <c r="F48" s="90">
        <f t="shared" ca="1" si="6"/>
        <v>0.68987617308665794</v>
      </c>
      <c r="G48" s="69">
        <f>NPV('Lvl FCR Sub Equip'!$L$9,'Lvl FCR Sub Equip'!L60:L65)</f>
        <v>12627.230041722594</v>
      </c>
      <c r="H48" s="69">
        <f>-PMT('Lvl FCR Sub Equip'!$L$9,10,G48)</f>
        <v>1849.7022641843171</v>
      </c>
      <c r="I48" s="91">
        <f t="shared" si="7"/>
        <v>0.15105901824171858</v>
      </c>
      <c r="J48" s="69"/>
    </row>
    <row r="49" spans="1:10" x14ac:dyDescent="0.25">
      <c r="A49" s="65">
        <f t="shared" si="2"/>
        <v>44</v>
      </c>
      <c r="B49" s="88"/>
      <c r="C49" s="88"/>
      <c r="D49" s="68"/>
      <c r="E49" s="81">
        <f>'Lvl FCR Sub Equip'!B61</f>
        <v>10204.081632653113</v>
      </c>
      <c r="F49" s="90">
        <f t="shared" ca="1" si="6"/>
        <v>0.8278514077039888</v>
      </c>
      <c r="G49" s="69">
        <f>NPV('Lvl FCR Sub Equip'!$L$9,'Lvl FCR Sub Equip'!L61:L65)</f>
        <v>10548.041855425417</v>
      </c>
      <c r="H49" s="69">
        <f>-PMT('Lvl FCR Sub Equip'!$L$9,10,G49)</f>
        <v>1545.1319757559199</v>
      </c>
      <c r="I49" s="91">
        <f t="shared" si="7"/>
        <v>0.15142293362407938</v>
      </c>
      <c r="J49" s="69"/>
    </row>
    <row r="50" spans="1:10" x14ac:dyDescent="0.25">
      <c r="A50" s="65">
        <f t="shared" si="2"/>
        <v>45</v>
      </c>
      <c r="B50" s="88"/>
      <c r="C50" s="88"/>
      <c r="D50" s="68"/>
      <c r="E50" s="81">
        <f>'Lvl FCR Sub Equip'!B62</f>
        <v>8163.265306122501</v>
      </c>
      <c r="F50" s="90">
        <f t="shared" ca="1" si="6"/>
        <v>1.0348142596299847</v>
      </c>
      <c r="G50" s="69">
        <f>NPV('Lvl FCR Sub Equip'!$L$9,'Lvl FCR Sub Equip'!L62:L65)</f>
        <v>8459.6985654739838</v>
      </c>
      <c r="H50" s="69">
        <f>-PMT('Lvl FCR Sub Equip'!$L$9,10,G50)</f>
        <v>1239.2206001768043</v>
      </c>
      <c r="I50" s="91">
        <f t="shared" si="7"/>
        <v>0.15180452352165755</v>
      </c>
      <c r="J50" s="69"/>
    </row>
    <row r="51" spans="1:10" x14ac:dyDescent="0.25">
      <c r="A51" s="65">
        <f t="shared" si="2"/>
        <v>46</v>
      </c>
      <c r="B51" s="88"/>
      <c r="C51" s="88"/>
      <c r="D51" s="68"/>
      <c r="E51" s="81">
        <f>'Lvl FCR Sub Equip'!B63</f>
        <v>6122.4489795918889</v>
      </c>
      <c r="F51" s="90">
        <f t="shared" ref="F51:F53" ca="1" si="8">$C$5/E51</f>
        <v>1.3797523461733099</v>
      </c>
      <c r="G51" s="69">
        <f>NPV('Lvl FCR Sub Equip'!$L$9,'Lvl FCR Sub Equip'!L63:L65)</f>
        <v>6361.5025529698369</v>
      </c>
      <c r="H51" s="69">
        <f>-PMT('Lvl FCR Sub Equip'!$L$9,10,G51)</f>
        <v>931.865946606085</v>
      </c>
      <c r="I51" s="91">
        <f t="shared" ref="I51:I53" si="9">H51/E51</f>
        <v>0.1522047712789926</v>
      </c>
      <c r="J51" s="69"/>
    </row>
    <row r="52" spans="1:10" x14ac:dyDescent="0.25">
      <c r="A52" s="65">
        <f t="shared" si="2"/>
        <v>47</v>
      </c>
      <c r="B52" s="88"/>
      <c r="C52" s="88"/>
      <c r="D52" s="68"/>
      <c r="E52" s="81">
        <f>'Lvl FCR Sub Equip'!B64</f>
        <v>4081.6326530612769</v>
      </c>
      <c r="F52" s="90">
        <f t="shared" ca="1" si="8"/>
        <v>2.0696285192599562</v>
      </c>
      <c r="G52" s="69">
        <f>NPV('Lvl FCR Sub Equip'!$L$9,'Lvl FCR Sub Equip'!L64:L65)</f>
        <v>4252.703040454463</v>
      </c>
      <c r="H52" s="69">
        <f>-PMT('Lvl FCR Sub Equip'!$L$9,10,G52)</f>
        <v>622.9580372608026</v>
      </c>
      <c r="I52" s="91">
        <f t="shared" si="9"/>
        <v>0.15262471912889466</v>
      </c>
      <c r="J52" s="69"/>
    </row>
    <row r="53" spans="1:10" x14ac:dyDescent="0.25">
      <c r="A53" s="65">
        <f t="shared" si="2"/>
        <v>48</v>
      </c>
      <c r="B53" s="88"/>
      <c r="C53" s="88"/>
      <c r="D53" s="68"/>
      <c r="E53" s="81">
        <f>'Lvl FCR Sub Equip'!B65</f>
        <v>2040.8163265306646</v>
      </c>
      <c r="F53" s="90">
        <f t="shared" ca="1" si="8"/>
        <v>4.139257038519859</v>
      </c>
      <c r="G53" s="69">
        <f>NPV('Lvl FCR Sub Equip'!$L$9,'Lvl FCR Sub Equip'!L65:L65)</f>
        <v>2132.4920412270039</v>
      </c>
      <c r="H53" s="69">
        <f>-PMT('Lvl FCR Sub Equip'!$L$9,10,G53)</f>
        <v>312.37851405093465</v>
      </c>
      <c r="I53" s="91">
        <f t="shared" si="9"/>
        <v>0.15306547188495406</v>
      </c>
      <c r="J53" s="69"/>
    </row>
    <row r="54" spans="1:10" x14ac:dyDescent="0.25">
      <c r="A54" s="65">
        <f t="shared" si="2"/>
        <v>49</v>
      </c>
      <c r="B54" s="88"/>
      <c r="C54" s="88"/>
      <c r="D54" s="68"/>
      <c r="E54" s="81"/>
      <c r="F54" s="90"/>
      <c r="G54" s="69"/>
      <c r="H54" s="69"/>
      <c r="I54" s="91"/>
      <c r="J54" s="69"/>
    </row>
    <row r="55" spans="1:10" ht="13.8" thickBot="1" x14ac:dyDescent="0.3">
      <c r="B55" s="88"/>
      <c r="C55" s="88"/>
      <c r="D55" s="73"/>
      <c r="E55" s="81"/>
      <c r="F55" s="90"/>
      <c r="G55" s="69"/>
      <c r="H55" s="69"/>
      <c r="I55" s="89"/>
      <c r="J55" s="69"/>
    </row>
  </sheetData>
  <mergeCells count="2">
    <mergeCell ref="A1:I1"/>
    <mergeCell ref="A2:I2"/>
  </mergeCells>
  <printOptions horizontalCentered="1"/>
  <pageMargins left="0.25" right="0.25" top="0.75" bottom="0.75" header="0.3" footer="0.3"/>
  <pageSetup scale="64" orientation="landscape" r:id="rId1"/>
  <headerFooter alignWithMargins="0">
    <oddFooter>&amp;L&amp;"Arial,Regular"&amp;8&amp;F
&amp;A&amp;R&amp;"Arial,Regular"Page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7" transitionEvaluation="1">
    <pageSetUpPr fitToPage="1"/>
  </sheetPr>
  <dimension ref="A1:AJ153"/>
  <sheetViews>
    <sheetView showGridLines="0" zoomScaleNormal="100" workbookViewId="0">
      <pane xSplit="1" ySplit="16" topLeftCell="B17" activePane="bottomRight" state="frozen"/>
      <selection sqref="A1:XFD1048576"/>
      <selection pane="topRight" sqref="A1:XFD1048576"/>
      <selection pane="bottomLeft" sqref="A1:XFD1048576"/>
      <selection pane="bottomRight" sqref="A1:XFD1048576"/>
    </sheetView>
  </sheetViews>
  <sheetFormatPr defaultColWidth="13.33203125" defaultRowHeight="13.2" x14ac:dyDescent="0.25"/>
  <cols>
    <col min="1" max="1" width="8.77734375" style="11" bestFit="1" customWidth="1"/>
    <col min="2" max="2" width="10.77734375" style="11" customWidth="1"/>
    <col min="3" max="3" width="14.109375" style="11" bestFit="1" customWidth="1"/>
    <col min="4" max="4" width="12.33203125" style="11" bestFit="1" customWidth="1"/>
    <col min="5" max="5" width="11.33203125" style="11" bestFit="1" customWidth="1"/>
    <col min="6" max="6" width="10.88671875" style="11" bestFit="1" customWidth="1"/>
    <col min="7" max="8" width="9.33203125" style="11" bestFit="1" customWidth="1"/>
    <col min="9" max="9" width="12.109375" style="11" bestFit="1" customWidth="1"/>
    <col min="10" max="10" width="11.44140625" style="11" bestFit="1" customWidth="1"/>
    <col min="11" max="11" width="9.21875" style="11" bestFit="1" customWidth="1"/>
    <col min="12" max="12" width="11.5546875" style="11" bestFit="1" customWidth="1"/>
    <col min="13" max="13" width="8.33203125" style="11" bestFit="1" customWidth="1"/>
    <col min="14" max="14" width="7" style="11" customWidth="1"/>
    <col min="15" max="15" width="9.21875" style="11" bestFit="1" customWidth="1"/>
    <col min="16" max="22" width="13.33203125" style="11"/>
    <col min="23" max="23" width="2" style="11" bestFit="1" customWidth="1"/>
    <col min="24" max="25" width="15.5546875" style="11" customWidth="1"/>
    <col min="26" max="200" width="13.33203125" style="11"/>
    <col min="201" max="201" width="83" style="11" customWidth="1"/>
    <col min="202" max="16384" width="13.33203125" style="11"/>
  </cols>
  <sheetData>
    <row r="1" spans="1:25" ht="13.8" thickBot="1" x14ac:dyDescent="0.3">
      <c r="A1" s="127" t="s">
        <v>90</v>
      </c>
      <c r="B1" s="127"/>
      <c r="C1" s="127"/>
      <c r="D1" s="127"/>
      <c r="E1" s="127"/>
      <c r="F1" s="127"/>
      <c r="G1" s="127"/>
      <c r="H1" s="83"/>
      <c r="I1" s="83"/>
      <c r="J1" s="83"/>
      <c r="K1" s="83"/>
      <c r="L1" s="83"/>
      <c r="M1" s="83"/>
      <c r="N1" s="83"/>
      <c r="Q1" s="23"/>
      <c r="R1" s="23"/>
      <c r="S1" s="23"/>
      <c r="W1" s="60" t="s">
        <v>15</v>
      </c>
    </row>
    <row r="2" spans="1:25" ht="14.4" customHeight="1" thickBot="1" x14ac:dyDescent="0.3">
      <c r="A2" s="127" t="s">
        <v>28</v>
      </c>
      <c r="B2" s="127"/>
      <c r="C2" s="127"/>
      <c r="D2" s="127"/>
      <c r="E2" s="127"/>
      <c r="F2" s="127"/>
      <c r="G2" s="127"/>
      <c r="I2" s="133" t="s">
        <v>27</v>
      </c>
      <c r="J2" s="134"/>
      <c r="K2" s="134"/>
      <c r="L2" s="135"/>
      <c r="Q2" s="23"/>
      <c r="R2" s="23"/>
      <c r="S2" s="23"/>
      <c r="W2" s="60" t="s">
        <v>15</v>
      </c>
    </row>
    <row r="3" spans="1:25" x14ac:dyDescent="0.25">
      <c r="A3" s="22"/>
      <c r="B3" s="22"/>
      <c r="C3" s="22"/>
      <c r="D3" s="22"/>
      <c r="E3" s="22"/>
      <c r="F3" s="22"/>
      <c r="I3" s="17"/>
      <c r="J3" s="36"/>
      <c r="K3" s="37"/>
      <c r="L3" s="38"/>
      <c r="Q3" s="23"/>
      <c r="R3" s="23"/>
      <c r="S3" s="23"/>
      <c r="W3" s="60"/>
    </row>
    <row r="4" spans="1:25" x14ac:dyDescent="0.25">
      <c r="A4" s="22"/>
      <c r="B4" s="22"/>
      <c r="C4" s="22"/>
      <c r="D4" s="22"/>
      <c r="E4" s="22"/>
      <c r="F4" s="22"/>
      <c r="I4" s="17"/>
      <c r="J4" s="36"/>
      <c r="K4" s="37"/>
      <c r="L4" s="38"/>
      <c r="Q4" s="23"/>
      <c r="R4" s="23"/>
      <c r="S4" s="23"/>
      <c r="W4" s="60"/>
    </row>
    <row r="5" spans="1:25" x14ac:dyDescent="0.25">
      <c r="I5" s="19" t="s">
        <v>29</v>
      </c>
      <c r="J5" s="55">
        <f>+'LvlFCR Land'!J4</f>
        <v>0.51500000000000001</v>
      </c>
      <c r="K5" s="37">
        <f>+'LvlFCR Land'!K4</f>
        <v>5.5728155339805824E-2</v>
      </c>
      <c r="L5" s="38">
        <f>+'LvlFCR Land'!L4</f>
        <v>2.87E-2</v>
      </c>
      <c r="Q5" s="23"/>
      <c r="R5" s="23"/>
      <c r="S5" s="23"/>
      <c r="W5" s="60" t="s">
        <v>15</v>
      </c>
      <c r="X5" s="23"/>
      <c r="Y5" s="23"/>
    </row>
    <row r="6" spans="1:25" x14ac:dyDescent="0.25">
      <c r="I6" s="19" t="s">
        <v>24</v>
      </c>
      <c r="J6" s="55">
        <f>+'LvlFCR Land'!J5</f>
        <v>0.48499999999999999</v>
      </c>
      <c r="K6" s="37">
        <f>+'LvlFCR Land'!K5</f>
        <v>9.8000000000000004E-2</v>
      </c>
      <c r="L6" s="38">
        <f>+'LvlFCR Land'!L5</f>
        <v>4.7500000000000001E-2</v>
      </c>
      <c r="Q6" s="23"/>
      <c r="R6" s="23"/>
      <c r="S6" s="23"/>
      <c r="W6" s="60" t="s">
        <v>15</v>
      </c>
      <c r="X6" s="23"/>
      <c r="Y6" s="23"/>
    </row>
    <row r="7" spans="1:25" x14ac:dyDescent="0.25">
      <c r="C7" s="132" t="s">
        <v>23</v>
      </c>
      <c r="D7" s="132"/>
      <c r="E7" s="23">
        <f>L70</f>
        <v>107825.10340056857</v>
      </c>
      <c r="I7" s="19"/>
      <c r="J7" s="36"/>
      <c r="K7" s="37"/>
      <c r="L7" s="38"/>
      <c r="Q7" s="23"/>
      <c r="R7" s="23"/>
      <c r="S7" s="23"/>
      <c r="W7" s="60" t="s">
        <v>15</v>
      </c>
      <c r="X7" s="23"/>
      <c r="Y7" s="23"/>
    </row>
    <row r="8" spans="1:25" x14ac:dyDescent="0.25">
      <c r="C8" s="132" t="s">
        <v>22</v>
      </c>
      <c r="D8" s="132"/>
      <c r="E8" s="23">
        <f>PMT(L9,H12,-E7)</f>
        <v>8447.4633439182962</v>
      </c>
      <c r="I8" s="20"/>
      <c r="J8" s="21"/>
      <c r="K8" s="21"/>
      <c r="L8" s="18" t="s">
        <v>14</v>
      </c>
      <c r="W8" s="60" t="s">
        <v>15</v>
      </c>
      <c r="X8" s="23"/>
      <c r="Y8" s="23"/>
    </row>
    <row r="9" spans="1:25" ht="13.8" thickBot="1" x14ac:dyDescent="0.3">
      <c r="C9" s="132" t="s">
        <v>21</v>
      </c>
      <c r="D9" s="132"/>
      <c r="E9" s="24">
        <f>($E$8/$D$12)*100</f>
        <v>8.4474633439182956</v>
      </c>
      <c r="I9" s="128" t="s">
        <v>20</v>
      </c>
      <c r="J9" s="129"/>
      <c r="K9" s="129"/>
      <c r="L9" s="39">
        <f>L7+L6+L5</f>
        <v>7.6200000000000004E-2</v>
      </c>
      <c r="Q9" s="23"/>
      <c r="R9" s="23"/>
      <c r="S9" s="23"/>
      <c r="W9" s="60" t="s">
        <v>15</v>
      </c>
      <c r="X9" s="23"/>
      <c r="Y9" s="23"/>
    </row>
    <row r="10" spans="1:25" x14ac:dyDescent="0.25">
      <c r="Q10" s="23"/>
      <c r="R10" s="23"/>
      <c r="S10" s="23"/>
      <c r="W10" s="60" t="s">
        <v>15</v>
      </c>
      <c r="X10" s="23"/>
      <c r="Y10" s="23"/>
    </row>
    <row r="11" spans="1:25" x14ac:dyDescent="0.25">
      <c r="C11" s="60" t="s">
        <v>19</v>
      </c>
      <c r="D11" s="25">
        <v>12</v>
      </c>
      <c r="H11" s="14">
        <f>+'Property Insurance Rate'!$D$8</f>
        <v>4.0000000000000002E-4</v>
      </c>
      <c r="I11" s="130" t="s">
        <v>26</v>
      </c>
      <c r="J11" s="130"/>
      <c r="K11" s="130"/>
      <c r="L11" s="130"/>
      <c r="M11" s="130"/>
      <c r="N11" s="77"/>
      <c r="Q11" s="23"/>
      <c r="R11" s="23"/>
      <c r="S11" s="23"/>
      <c r="W11" s="60" t="s">
        <v>15</v>
      </c>
      <c r="X11" s="23"/>
      <c r="Y11" s="23"/>
    </row>
    <row r="12" spans="1:25" x14ac:dyDescent="0.25">
      <c r="C12" s="60" t="s">
        <v>17</v>
      </c>
      <c r="D12" s="23">
        <v>100000</v>
      </c>
      <c r="E12" s="23"/>
      <c r="F12" s="60"/>
      <c r="G12" s="25"/>
      <c r="H12" s="15">
        <f>+'Sub &amp; Feeder Depr Life'!$D$12</f>
        <v>49</v>
      </c>
      <c r="I12" s="130" t="s">
        <v>33</v>
      </c>
      <c r="J12" s="130"/>
      <c r="K12" s="130"/>
      <c r="L12" s="130"/>
      <c r="M12" s="130"/>
      <c r="W12" s="60" t="s">
        <v>15</v>
      </c>
      <c r="X12" s="23"/>
      <c r="Y12" s="23"/>
    </row>
    <row r="13" spans="1:25" x14ac:dyDescent="0.25">
      <c r="C13" s="26" t="s">
        <v>16</v>
      </c>
      <c r="D13" s="23">
        <f>D12</f>
        <v>100000</v>
      </c>
      <c r="E13" s="23"/>
      <c r="G13" s="27"/>
      <c r="H13" s="16">
        <f>1-'Converson Factor'!$D$20</f>
        <v>0.24861900000000003</v>
      </c>
      <c r="I13" s="131" t="s">
        <v>56</v>
      </c>
      <c r="J13" s="130"/>
      <c r="K13" s="130"/>
      <c r="L13" s="130"/>
      <c r="M13" s="130"/>
      <c r="W13" s="60" t="s">
        <v>15</v>
      </c>
      <c r="X13" s="23"/>
      <c r="Y13" s="23"/>
    </row>
    <row r="14" spans="1:25" x14ac:dyDescent="0.25">
      <c r="C14" s="60" t="s">
        <v>18</v>
      </c>
      <c r="D14" s="23">
        <f>D12</f>
        <v>100000</v>
      </c>
      <c r="H14" s="16">
        <f>+'Converson Factor'!$C$19</f>
        <v>0.21</v>
      </c>
      <c r="I14" s="130" t="s">
        <v>37</v>
      </c>
      <c r="J14" s="130"/>
      <c r="K14" s="130"/>
      <c r="L14" s="130"/>
      <c r="M14" s="130"/>
      <c r="N14" s="78"/>
      <c r="O14" s="124"/>
      <c r="P14" s="124"/>
      <c r="Q14" s="124"/>
    </row>
    <row r="15" spans="1:25" x14ac:dyDescent="0.25">
      <c r="C15" s="58"/>
      <c r="H15" s="12"/>
      <c r="M15" s="78"/>
      <c r="N15" s="78"/>
      <c r="O15" s="58"/>
      <c r="P15" s="58"/>
      <c r="Q15" s="58"/>
    </row>
    <row r="16" spans="1:25" ht="27" thickBot="1" x14ac:dyDescent="0.3">
      <c r="A16" s="28" t="s">
        <v>42</v>
      </c>
      <c r="B16" s="28" t="s">
        <v>43</v>
      </c>
      <c r="C16" s="28" t="s">
        <v>52</v>
      </c>
      <c r="D16" s="28" t="s">
        <v>44</v>
      </c>
      <c r="E16" s="28" t="s">
        <v>54</v>
      </c>
      <c r="F16" s="28" t="s">
        <v>51</v>
      </c>
      <c r="G16" s="28" t="s">
        <v>45</v>
      </c>
      <c r="H16" s="28" t="s">
        <v>46</v>
      </c>
      <c r="I16" s="28" t="s">
        <v>53</v>
      </c>
      <c r="J16" s="28" t="s">
        <v>47</v>
      </c>
      <c r="K16" s="28" t="s">
        <v>48</v>
      </c>
      <c r="L16" s="28" t="s">
        <v>49</v>
      </c>
      <c r="M16" s="28" t="s">
        <v>50</v>
      </c>
    </row>
    <row r="17" spans="1:36" x14ac:dyDescent="0.25">
      <c r="A17" s="59">
        <v>1</v>
      </c>
      <c r="B17" s="32">
        <f>D12</f>
        <v>100000</v>
      </c>
      <c r="C17" s="30">
        <v>3.7999999999999999E-2</v>
      </c>
      <c r="D17" s="32">
        <f>D12</f>
        <v>100000</v>
      </c>
      <c r="E17" s="32">
        <f t="shared" ref="E17:E55" si="0">D$13*C17</f>
        <v>3800</v>
      </c>
      <c r="F17" s="32">
        <f t="shared" ref="F17:F61" si="1">H$14*(E17-I17*D$13/D$12)</f>
        <v>369.42857142857133</v>
      </c>
      <c r="G17" s="32">
        <f>L$5*D17*(D11/12)</f>
        <v>2870</v>
      </c>
      <c r="H17" s="32">
        <f>D17*(L$6+L$7)*(D11/12)</f>
        <v>4750</v>
      </c>
      <c r="I17" s="32">
        <f>(D11/12)*D$12/H$12</f>
        <v>2040.8163265306123</v>
      </c>
      <c r="J17" s="32">
        <f>+B17*$H$11</f>
        <v>40</v>
      </c>
      <c r="K17" s="32">
        <f t="shared" ref="K17:K61" si="2">(H$13/(1-H$13))*(H17+I17-E17+F17+J17)</f>
        <v>1125.0823301170969</v>
      </c>
      <c r="L17" s="32">
        <f>SUM(F17:K17)</f>
        <v>11195.327228076281</v>
      </c>
      <c r="M17" s="33">
        <f t="shared" ref="M17:M52" si="3">NPV($L$9,L17:L26)</f>
        <v>68984.045577903002</v>
      </c>
      <c r="O17" s="69"/>
      <c r="P17" s="69"/>
      <c r="Q17" s="81"/>
    </row>
    <row r="18" spans="1:36" x14ac:dyDescent="0.25">
      <c r="A18" s="59">
        <f t="shared" ref="A18:A66" si="4">A17+1</f>
        <v>2</v>
      </c>
      <c r="B18" s="32">
        <f t="shared" ref="B18:B55" si="5">B17-I17</f>
        <v>97959.183673469393</v>
      </c>
      <c r="C18" s="30">
        <v>7.1999999999999995E-2</v>
      </c>
      <c r="D18" s="32">
        <f t="shared" ref="D18:D55" si="6">D17-F17-I17</f>
        <v>97589.755102040828</v>
      </c>
      <c r="E18" s="32">
        <f t="shared" si="0"/>
        <v>7199.9999999999991</v>
      </c>
      <c r="F18" s="32">
        <f t="shared" si="1"/>
        <v>1083.4285714285711</v>
      </c>
      <c r="G18" s="32">
        <f t="shared" ref="G18:G49" si="7">L$5*D18</f>
        <v>2800.8259714285718</v>
      </c>
      <c r="H18" s="32">
        <f t="shared" ref="H18:H49" si="8">D18*(L$6+L$7)</f>
        <v>4635.513367346939</v>
      </c>
      <c r="I18" s="32">
        <f t="shared" ref="I18:I61" si="9">IF(A18-A$17&gt;H$12,0,IF(A18-A$17=H$12,(12-D$11)/12*$D$12/H$12,D$12/H$12))</f>
        <v>2040.8163265306123</v>
      </c>
      <c r="J18" s="32">
        <f t="shared" ref="J18:J61" si="10">+B18*$H$11</f>
        <v>39.183673469387756</v>
      </c>
      <c r="K18" s="32">
        <f t="shared" si="2"/>
        <v>198.1795465634994</v>
      </c>
      <c r="L18" s="32">
        <f t="shared" ref="L18:L61" si="11">SUM(F18:K18)</f>
        <v>10797.947456767581</v>
      </c>
      <c r="M18" s="33">
        <f t="shared" si="3"/>
        <v>67189.780961942932</v>
      </c>
    </row>
    <row r="19" spans="1:36" x14ac:dyDescent="0.25">
      <c r="A19" s="59">
        <f t="shared" si="4"/>
        <v>3</v>
      </c>
      <c r="B19" s="32">
        <f t="shared" si="5"/>
        <v>95918.367346938787</v>
      </c>
      <c r="C19" s="30">
        <v>6.7000000000000004E-2</v>
      </c>
      <c r="D19" s="32">
        <f t="shared" si="6"/>
        <v>94465.510204081656</v>
      </c>
      <c r="E19" s="32">
        <f t="shared" si="0"/>
        <v>6700</v>
      </c>
      <c r="F19" s="32">
        <f t="shared" si="1"/>
        <v>978.42857142857144</v>
      </c>
      <c r="G19" s="32">
        <f t="shared" si="7"/>
        <v>2711.1601428571435</v>
      </c>
      <c r="H19" s="32">
        <f t="shared" si="8"/>
        <v>4487.111734693879</v>
      </c>
      <c r="I19" s="32">
        <f t="shared" si="9"/>
        <v>2040.8163265306123</v>
      </c>
      <c r="J19" s="32">
        <f t="shared" si="10"/>
        <v>38.367346938775519</v>
      </c>
      <c r="K19" s="32">
        <f t="shared" si="2"/>
        <v>279.50458034225409</v>
      </c>
      <c r="L19" s="32">
        <f t="shared" si="11"/>
        <v>10535.388702791237</v>
      </c>
      <c r="M19" s="33">
        <f t="shared" si="3"/>
        <v>65542.87034754963</v>
      </c>
      <c r="O19" s="69"/>
      <c r="P19" s="69"/>
      <c r="Q19" s="81"/>
    </row>
    <row r="20" spans="1:36" x14ac:dyDescent="0.25">
      <c r="A20" s="59">
        <f t="shared" si="4"/>
        <v>4</v>
      </c>
      <c r="B20" s="32">
        <f t="shared" si="5"/>
        <v>93877.55102040818</v>
      </c>
      <c r="C20" s="30">
        <v>6.2E-2</v>
      </c>
      <c r="D20" s="32">
        <f t="shared" si="6"/>
        <v>91446.265306122485</v>
      </c>
      <c r="E20" s="32">
        <f t="shared" si="0"/>
        <v>6200</v>
      </c>
      <c r="F20" s="32">
        <f t="shared" si="1"/>
        <v>873.42857142857144</v>
      </c>
      <c r="G20" s="32">
        <f t="shared" si="7"/>
        <v>2624.5078142857151</v>
      </c>
      <c r="H20" s="32">
        <f t="shared" si="8"/>
        <v>4343.6976020408183</v>
      </c>
      <c r="I20" s="32">
        <f t="shared" si="9"/>
        <v>2040.8163265306123</v>
      </c>
      <c r="J20" s="32">
        <f t="shared" si="10"/>
        <v>37.551020408163275</v>
      </c>
      <c r="K20" s="32">
        <f t="shared" si="2"/>
        <v>362.47989175978324</v>
      </c>
      <c r="L20" s="32">
        <f t="shared" si="11"/>
        <v>10282.481226453665</v>
      </c>
      <c r="M20" s="33">
        <f t="shared" si="3"/>
        <v>63919.721092310087</v>
      </c>
      <c r="O20" s="69"/>
      <c r="P20" s="69"/>
      <c r="Q20" s="81"/>
    </row>
    <row r="21" spans="1:36" x14ac:dyDescent="0.25">
      <c r="A21" s="59">
        <f t="shared" si="4"/>
        <v>5</v>
      </c>
      <c r="B21" s="32">
        <f t="shared" si="5"/>
        <v>91836.734693877574</v>
      </c>
      <c r="C21" s="30">
        <v>5.7000000000000002E-2</v>
      </c>
      <c r="D21" s="32">
        <f t="shared" si="6"/>
        <v>88532.020408163313</v>
      </c>
      <c r="E21" s="32">
        <f t="shared" si="0"/>
        <v>5700</v>
      </c>
      <c r="F21" s="32">
        <f t="shared" si="1"/>
        <v>768.42857142857133</v>
      </c>
      <c r="G21" s="32">
        <f t="shared" si="7"/>
        <v>2540.8689857142872</v>
      </c>
      <c r="H21" s="32">
        <f t="shared" si="8"/>
        <v>4205.2709693877578</v>
      </c>
      <c r="I21" s="32">
        <f t="shared" si="9"/>
        <v>2040.8163265306123</v>
      </c>
      <c r="J21" s="32">
        <f t="shared" si="10"/>
        <v>36.734693877551031</v>
      </c>
      <c r="K21" s="32">
        <f t="shared" si="2"/>
        <v>447.10548081608675</v>
      </c>
      <c r="L21" s="32">
        <f t="shared" si="11"/>
        <v>10039.225027754866</v>
      </c>
      <c r="M21" s="33">
        <f t="shared" si="3"/>
        <v>62312.49253415304</v>
      </c>
      <c r="O21" s="69"/>
      <c r="P21" s="69"/>
      <c r="Q21" s="81"/>
    </row>
    <row r="22" spans="1:36" x14ac:dyDescent="0.25">
      <c r="A22" s="59">
        <f t="shared" si="4"/>
        <v>6</v>
      </c>
      <c r="B22" s="32">
        <f t="shared" si="5"/>
        <v>89795.918367346967</v>
      </c>
      <c r="C22" s="30">
        <v>5.2999999999999999E-2</v>
      </c>
      <c r="D22" s="32">
        <f t="shared" si="6"/>
        <v>85722.775510204141</v>
      </c>
      <c r="E22" s="32">
        <f t="shared" si="0"/>
        <v>5300</v>
      </c>
      <c r="F22" s="32">
        <f t="shared" si="1"/>
        <v>684.42857142857133</v>
      </c>
      <c r="G22" s="32">
        <f t="shared" si="7"/>
        <v>2460.2436571428589</v>
      </c>
      <c r="H22" s="32">
        <f t="shared" si="8"/>
        <v>4071.8318367346969</v>
      </c>
      <c r="I22" s="32">
        <f t="shared" si="9"/>
        <v>2040.8163265306123</v>
      </c>
      <c r="J22" s="32">
        <f t="shared" si="10"/>
        <v>35.918367346938787</v>
      </c>
      <c r="K22" s="32">
        <f t="shared" si="2"/>
        <v>507.24161147844643</v>
      </c>
      <c r="L22" s="32">
        <f t="shared" si="11"/>
        <v>9800.4803706621242</v>
      </c>
      <c r="M22" s="33">
        <f t="shared" si="3"/>
        <v>60712.746552557423</v>
      </c>
      <c r="O22" s="69"/>
      <c r="P22" s="69"/>
      <c r="Q22" s="81"/>
    </row>
    <row r="23" spans="1:36" x14ac:dyDescent="0.25">
      <c r="A23" s="59">
        <f t="shared" si="4"/>
        <v>7</v>
      </c>
      <c r="B23" s="32">
        <f t="shared" si="5"/>
        <v>87755.10204081636</v>
      </c>
      <c r="C23" s="30">
        <v>4.9000000000000002E-2</v>
      </c>
      <c r="D23" s="32">
        <f t="shared" si="6"/>
        <v>82997.530612244969</v>
      </c>
      <c r="E23" s="32">
        <f t="shared" si="0"/>
        <v>4900</v>
      </c>
      <c r="F23" s="32">
        <f t="shared" si="1"/>
        <v>600.42857142857133</v>
      </c>
      <c r="G23" s="32">
        <f t="shared" si="7"/>
        <v>2382.0291285714306</v>
      </c>
      <c r="H23" s="32">
        <f t="shared" si="8"/>
        <v>3942.3827040816359</v>
      </c>
      <c r="I23" s="32">
        <f t="shared" si="9"/>
        <v>2040.8163265306123</v>
      </c>
      <c r="J23" s="32">
        <f t="shared" si="10"/>
        <v>35.102040816326543</v>
      </c>
      <c r="K23" s="32">
        <f t="shared" si="2"/>
        <v>568.6979642518254</v>
      </c>
      <c r="L23" s="32">
        <f t="shared" si="11"/>
        <v>9569.4567356804018</v>
      </c>
      <c r="M23" s="33">
        <f t="shared" si="3"/>
        <v>59116.54177825115</v>
      </c>
      <c r="O23" s="69"/>
      <c r="P23" s="69"/>
      <c r="Q23" s="81"/>
    </row>
    <row r="24" spans="1:36" x14ac:dyDescent="0.25">
      <c r="A24" s="59">
        <f t="shared" si="4"/>
        <v>8</v>
      </c>
      <c r="B24" s="32">
        <f t="shared" si="5"/>
        <v>85714.285714285754</v>
      </c>
      <c r="C24" s="30">
        <v>4.4999999999999998E-2</v>
      </c>
      <c r="D24" s="32">
        <f t="shared" si="6"/>
        <v>80356.285714285797</v>
      </c>
      <c r="E24" s="32">
        <f t="shared" si="0"/>
        <v>4500</v>
      </c>
      <c r="F24" s="32">
        <f t="shared" si="1"/>
        <v>516.42857142857133</v>
      </c>
      <c r="G24" s="32">
        <f t="shared" si="7"/>
        <v>2306.2254000000025</v>
      </c>
      <c r="H24" s="32">
        <f t="shared" si="8"/>
        <v>3816.9235714285755</v>
      </c>
      <c r="I24" s="32">
        <f t="shared" si="9"/>
        <v>2040.8163265306123</v>
      </c>
      <c r="J24" s="32">
        <f t="shared" si="10"/>
        <v>34.285714285714306</v>
      </c>
      <c r="K24" s="32">
        <f t="shared" si="2"/>
        <v>631.47453913622439</v>
      </c>
      <c r="L24" s="32">
        <f t="shared" si="11"/>
        <v>9346.1541228096994</v>
      </c>
      <c r="M24" s="33">
        <f t="shared" si="3"/>
        <v>57516.427029118648</v>
      </c>
      <c r="O24" s="69"/>
      <c r="P24" s="69"/>
      <c r="Q24" s="81"/>
    </row>
    <row r="25" spans="1:36" x14ac:dyDescent="0.25">
      <c r="A25" s="59">
        <f t="shared" si="4"/>
        <v>9</v>
      </c>
      <c r="B25" s="32">
        <f t="shared" si="5"/>
        <v>83673.469387755147</v>
      </c>
      <c r="C25" s="30">
        <v>4.4999999999999998E-2</v>
      </c>
      <c r="D25" s="32">
        <f t="shared" si="6"/>
        <v>77799.040816326626</v>
      </c>
      <c r="E25" s="32">
        <f t="shared" si="0"/>
        <v>4500</v>
      </c>
      <c r="F25" s="32">
        <f t="shared" si="1"/>
        <v>516.42857142857133</v>
      </c>
      <c r="G25" s="32">
        <f t="shared" si="7"/>
        <v>2232.8324714285741</v>
      </c>
      <c r="H25" s="32">
        <f t="shared" si="8"/>
        <v>3695.454438775515</v>
      </c>
      <c r="I25" s="32">
        <f t="shared" si="9"/>
        <v>2040.8163265306123</v>
      </c>
      <c r="J25" s="32">
        <f t="shared" si="10"/>
        <v>33.469387755102062</v>
      </c>
      <c r="K25" s="32">
        <f t="shared" si="2"/>
        <v>591.01239200076895</v>
      </c>
      <c r="L25" s="32">
        <f t="shared" si="11"/>
        <v>9110.0135879191421</v>
      </c>
      <c r="M25" s="33">
        <f t="shared" si="3"/>
        <v>55904.383342967136</v>
      </c>
      <c r="O25" s="69"/>
      <c r="P25" s="69"/>
      <c r="Q25" s="81"/>
    </row>
    <row r="26" spans="1:36" x14ac:dyDescent="0.25">
      <c r="A26" s="59">
        <f t="shared" si="4"/>
        <v>10</v>
      </c>
      <c r="B26" s="32">
        <f t="shared" si="5"/>
        <v>81632.653061224541</v>
      </c>
      <c r="C26" s="30">
        <v>4.4999999999999998E-2</v>
      </c>
      <c r="D26" s="32">
        <f t="shared" si="6"/>
        <v>75241.795918367454</v>
      </c>
      <c r="E26" s="32">
        <f t="shared" si="0"/>
        <v>4500</v>
      </c>
      <c r="F26" s="32">
        <f t="shared" si="1"/>
        <v>516.42857142857133</v>
      </c>
      <c r="G26" s="32">
        <f t="shared" si="7"/>
        <v>2159.4395428571461</v>
      </c>
      <c r="H26" s="32">
        <f t="shared" si="8"/>
        <v>3573.9853061224539</v>
      </c>
      <c r="I26" s="32">
        <f t="shared" si="9"/>
        <v>2040.8163265306123</v>
      </c>
      <c r="J26" s="32">
        <f t="shared" si="10"/>
        <v>32.653061224489818</v>
      </c>
      <c r="K26" s="32">
        <f t="shared" si="2"/>
        <v>550.55024486531352</v>
      </c>
      <c r="L26" s="32">
        <f t="shared" si="11"/>
        <v>8873.8730530285866</v>
      </c>
      <c r="M26" s="33">
        <f t="shared" si="3"/>
        <v>54292.339656815631</v>
      </c>
      <c r="O26" s="69"/>
      <c r="P26" s="69"/>
      <c r="Q26" s="81"/>
      <c r="R26" s="82"/>
      <c r="S26" s="82"/>
      <c r="T26" s="82"/>
    </row>
    <row r="27" spans="1:36" x14ac:dyDescent="0.25">
      <c r="A27" s="59">
        <f t="shared" si="4"/>
        <v>11</v>
      </c>
      <c r="B27" s="32">
        <f t="shared" si="5"/>
        <v>79591.836734693934</v>
      </c>
      <c r="C27" s="30">
        <v>4.4999999999999998E-2</v>
      </c>
      <c r="D27" s="32">
        <f t="shared" si="6"/>
        <v>72684.551020408282</v>
      </c>
      <c r="E27" s="32">
        <f t="shared" si="0"/>
        <v>4500</v>
      </c>
      <c r="F27" s="32">
        <f t="shared" si="1"/>
        <v>516.42857142857133</v>
      </c>
      <c r="G27" s="32">
        <f t="shared" si="7"/>
        <v>2086.0466142857176</v>
      </c>
      <c r="H27" s="32">
        <f t="shared" si="8"/>
        <v>3452.5161734693934</v>
      </c>
      <c r="I27" s="32">
        <f t="shared" si="9"/>
        <v>2040.8163265306123</v>
      </c>
      <c r="J27" s="32">
        <f t="shared" si="10"/>
        <v>31.836734693877574</v>
      </c>
      <c r="K27" s="32">
        <f t="shared" si="2"/>
        <v>510.0880977298583</v>
      </c>
      <c r="L27" s="32">
        <f t="shared" si="11"/>
        <v>8637.7325181380311</v>
      </c>
      <c r="M27" s="33">
        <f t="shared" si="3"/>
        <v>52680.295970664112</v>
      </c>
      <c r="O27" s="69"/>
      <c r="P27" s="69"/>
      <c r="Q27" s="81"/>
    </row>
    <row r="28" spans="1:36" x14ac:dyDescent="0.25">
      <c r="A28" s="59">
        <f t="shared" si="4"/>
        <v>12</v>
      </c>
      <c r="B28" s="32">
        <f t="shared" si="5"/>
        <v>77551.020408163327</v>
      </c>
      <c r="C28" s="30">
        <v>4.4999999999999998E-2</v>
      </c>
      <c r="D28" s="32">
        <f t="shared" si="6"/>
        <v>70127.30612244911</v>
      </c>
      <c r="E28" s="32">
        <f t="shared" si="0"/>
        <v>4500</v>
      </c>
      <c r="F28" s="32">
        <f t="shared" si="1"/>
        <v>516.42857142857133</v>
      </c>
      <c r="G28" s="32">
        <f t="shared" si="7"/>
        <v>2012.6536857142894</v>
      </c>
      <c r="H28" s="32">
        <f t="shared" si="8"/>
        <v>3331.0470408163328</v>
      </c>
      <c r="I28" s="32">
        <f t="shared" si="9"/>
        <v>2040.8163265306123</v>
      </c>
      <c r="J28" s="32">
        <f t="shared" si="10"/>
        <v>31.020408163265333</v>
      </c>
      <c r="K28" s="32">
        <f t="shared" si="2"/>
        <v>469.62595059440281</v>
      </c>
      <c r="L28" s="32">
        <f t="shared" si="11"/>
        <v>8401.5919832474738</v>
      </c>
      <c r="M28" s="33">
        <f t="shared" si="3"/>
        <v>51137.30312501049</v>
      </c>
      <c r="O28" s="69"/>
      <c r="P28" s="69"/>
      <c r="Q28" s="81"/>
    </row>
    <row r="29" spans="1:36" x14ac:dyDescent="0.25">
      <c r="A29" s="59">
        <f t="shared" si="4"/>
        <v>13</v>
      </c>
      <c r="B29" s="32">
        <f t="shared" si="5"/>
        <v>75510.204081632721</v>
      </c>
      <c r="C29" s="30">
        <v>4.4999999999999998E-2</v>
      </c>
      <c r="D29" s="32">
        <f t="shared" si="6"/>
        <v>67570.061224489938</v>
      </c>
      <c r="E29" s="32">
        <f t="shared" si="0"/>
        <v>4500</v>
      </c>
      <c r="F29" s="32">
        <f t="shared" si="1"/>
        <v>516.42857142857133</v>
      </c>
      <c r="G29" s="32">
        <f t="shared" si="7"/>
        <v>1939.2607571428612</v>
      </c>
      <c r="H29" s="32">
        <f t="shared" si="8"/>
        <v>3209.5779081632722</v>
      </c>
      <c r="I29" s="32">
        <f t="shared" si="9"/>
        <v>2040.8163265306123</v>
      </c>
      <c r="J29" s="32">
        <f t="shared" si="10"/>
        <v>30.204081632653089</v>
      </c>
      <c r="K29" s="32">
        <f t="shared" si="2"/>
        <v>429.1638034589476</v>
      </c>
      <c r="L29" s="32">
        <f t="shared" si="11"/>
        <v>8165.4514483569174</v>
      </c>
      <c r="M29" s="33">
        <f t="shared" si="3"/>
        <v>49667.4280927527</v>
      </c>
      <c r="O29" s="69"/>
      <c r="P29" s="69"/>
      <c r="Q29" s="81"/>
    </row>
    <row r="30" spans="1:36" x14ac:dyDescent="0.25">
      <c r="A30" s="59">
        <f t="shared" si="4"/>
        <v>14</v>
      </c>
      <c r="B30" s="32">
        <f t="shared" si="5"/>
        <v>73469.387755102114</v>
      </c>
      <c r="C30" s="30">
        <v>4.4999999999999998E-2</v>
      </c>
      <c r="D30" s="32">
        <f t="shared" si="6"/>
        <v>65012.816326530759</v>
      </c>
      <c r="E30" s="32">
        <f t="shared" si="0"/>
        <v>4500</v>
      </c>
      <c r="F30" s="32">
        <f t="shared" si="1"/>
        <v>516.42857142857133</v>
      </c>
      <c r="G30" s="32">
        <f t="shared" si="7"/>
        <v>1865.8678285714327</v>
      </c>
      <c r="H30" s="32">
        <f t="shared" si="8"/>
        <v>3088.1087755102112</v>
      </c>
      <c r="I30" s="32">
        <f t="shared" si="9"/>
        <v>2040.8163265306123</v>
      </c>
      <c r="J30" s="32">
        <f t="shared" si="10"/>
        <v>29.387755102040845</v>
      </c>
      <c r="K30" s="32">
        <f t="shared" si="2"/>
        <v>388.70165632349222</v>
      </c>
      <c r="L30" s="32">
        <f t="shared" si="11"/>
        <v>7929.31091346636</v>
      </c>
      <c r="M30" s="33">
        <f t="shared" si="3"/>
        <v>48250.063407074675</v>
      </c>
      <c r="O30" s="69"/>
      <c r="P30" s="69"/>
      <c r="Q30" s="81"/>
    </row>
    <row r="31" spans="1:36" x14ac:dyDescent="0.25">
      <c r="A31" s="59">
        <f t="shared" si="4"/>
        <v>15</v>
      </c>
      <c r="B31" s="32">
        <f t="shared" si="5"/>
        <v>71428.571428571508</v>
      </c>
      <c r="C31" s="30">
        <v>4.4999999999999998E-2</v>
      </c>
      <c r="D31" s="32">
        <f t="shared" si="6"/>
        <v>62455.571428571573</v>
      </c>
      <c r="E31" s="32">
        <f t="shared" si="0"/>
        <v>4500</v>
      </c>
      <c r="F31" s="32">
        <f t="shared" si="1"/>
        <v>516.42857142857133</v>
      </c>
      <c r="G31" s="32">
        <f t="shared" si="7"/>
        <v>1792.474900000004</v>
      </c>
      <c r="H31" s="32">
        <f t="shared" si="8"/>
        <v>2966.6396428571497</v>
      </c>
      <c r="I31" s="32">
        <f t="shared" si="9"/>
        <v>2040.8163265306123</v>
      </c>
      <c r="J31" s="32">
        <f t="shared" si="10"/>
        <v>28.571428571428605</v>
      </c>
      <c r="K31" s="32">
        <f t="shared" si="2"/>
        <v>348.23950918803644</v>
      </c>
      <c r="L31" s="32">
        <f t="shared" si="11"/>
        <v>7693.1703785758018</v>
      </c>
      <c r="M31" s="33">
        <f t="shared" si="3"/>
        <v>46889.210356385796</v>
      </c>
      <c r="O31" s="69"/>
      <c r="P31" s="69"/>
      <c r="Q31" s="81"/>
    </row>
    <row r="32" spans="1:36" x14ac:dyDescent="0.25">
      <c r="A32" s="59">
        <f t="shared" si="4"/>
        <v>16</v>
      </c>
      <c r="B32" s="32">
        <f t="shared" si="5"/>
        <v>69387.755102040901</v>
      </c>
      <c r="C32" s="30">
        <v>4.4999999999999998E-2</v>
      </c>
      <c r="D32" s="32">
        <f t="shared" si="6"/>
        <v>59898.326530612387</v>
      </c>
      <c r="E32" s="32">
        <f t="shared" si="0"/>
        <v>4500</v>
      </c>
      <c r="F32" s="32">
        <f t="shared" si="1"/>
        <v>516.42857142857133</v>
      </c>
      <c r="G32" s="32">
        <f t="shared" si="7"/>
        <v>1719.0819714285756</v>
      </c>
      <c r="H32" s="32">
        <f t="shared" si="8"/>
        <v>2845.1705102040883</v>
      </c>
      <c r="I32" s="32">
        <f t="shared" si="9"/>
        <v>2040.8163265306123</v>
      </c>
      <c r="J32" s="32">
        <f t="shared" si="10"/>
        <v>27.755102040816361</v>
      </c>
      <c r="K32" s="32">
        <f t="shared" si="2"/>
        <v>307.77736205258094</v>
      </c>
      <c r="L32" s="32">
        <f t="shared" si="11"/>
        <v>7457.0298436852445</v>
      </c>
      <c r="M32" s="33">
        <f t="shared" si="3"/>
        <v>45589.175127272232</v>
      </c>
      <c r="O32" s="69"/>
      <c r="P32" s="69"/>
      <c r="Q32" s="81"/>
      <c r="AI32" s="23"/>
      <c r="AJ32" s="23"/>
    </row>
    <row r="33" spans="1:36" x14ac:dyDescent="0.25">
      <c r="A33" s="59">
        <f t="shared" si="4"/>
        <v>17</v>
      </c>
      <c r="B33" s="32">
        <f t="shared" si="5"/>
        <v>67346.938775510294</v>
      </c>
      <c r="C33" s="30">
        <v>4.4999999999999998E-2</v>
      </c>
      <c r="D33" s="32">
        <f t="shared" si="6"/>
        <v>57341.0816326532</v>
      </c>
      <c r="E33" s="32">
        <f t="shared" si="0"/>
        <v>4500</v>
      </c>
      <c r="F33" s="32">
        <f t="shared" si="1"/>
        <v>516.42857142857133</v>
      </c>
      <c r="G33" s="32">
        <f t="shared" si="7"/>
        <v>1645.6890428571469</v>
      </c>
      <c r="H33" s="32">
        <f t="shared" si="8"/>
        <v>2723.7013775510272</v>
      </c>
      <c r="I33" s="32">
        <f t="shared" si="9"/>
        <v>2040.8163265306123</v>
      </c>
      <c r="J33" s="32">
        <f t="shared" si="10"/>
        <v>26.93877551020412</v>
      </c>
      <c r="K33" s="32">
        <f t="shared" si="2"/>
        <v>267.31521491712545</v>
      </c>
      <c r="L33" s="32">
        <f t="shared" si="11"/>
        <v>7220.8893087946881</v>
      </c>
      <c r="M33" s="33">
        <f t="shared" si="3"/>
        <v>44354.592037738017</v>
      </c>
      <c r="O33" s="69"/>
      <c r="P33" s="69"/>
      <c r="Q33" s="81"/>
      <c r="AI33" s="23"/>
      <c r="AJ33" s="23"/>
    </row>
    <row r="34" spans="1:36" x14ac:dyDescent="0.25">
      <c r="A34" s="59">
        <f t="shared" si="4"/>
        <v>18</v>
      </c>
      <c r="B34" s="32">
        <f t="shared" si="5"/>
        <v>65306.12244897968</v>
      </c>
      <c r="C34" s="30">
        <v>4.4999999999999998E-2</v>
      </c>
      <c r="D34" s="32">
        <f t="shared" si="6"/>
        <v>54783.836734694014</v>
      </c>
      <c r="E34" s="32">
        <f t="shared" si="0"/>
        <v>4500</v>
      </c>
      <c r="F34" s="32">
        <f t="shared" si="1"/>
        <v>516.42857142857133</v>
      </c>
      <c r="G34" s="32">
        <f t="shared" si="7"/>
        <v>1572.2961142857182</v>
      </c>
      <c r="H34" s="32">
        <f t="shared" si="8"/>
        <v>2602.2322448979658</v>
      </c>
      <c r="I34" s="32">
        <f t="shared" si="9"/>
        <v>2040.8163265306123</v>
      </c>
      <c r="J34" s="32">
        <f t="shared" si="10"/>
        <v>26.122448979591873</v>
      </c>
      <c r="K34" s="32">
        <f t="shared" si="2"/>
        <v>226.85306778166969</v>
      </c>
      <c r="L34" s="32">
        <f t="shared" si="11"/>
        <v>6984.7487739041298</v>
      </c>
      <c r="M34" s="33">
        <f t="shared" si="3"/>
        <v>43190.448540819103</v>
      </c>
      <c r="O34" s="69"/>
      <c r="P34" s="69"/>
      <c r="Q34" s="81"/>
      <c r="AI34" s="23"/>
      <c r="AJ34" s="23"/>
    </row>
    <row r="35" spans="1:36" x14ac:dyDescent="0.25">
      <c r="A35" s="59">
        <f t="shared" si="4"/>
        <v>19</v>
      </c>
      <c r="B35" s="32">
        <f t="shared" si="5"/>
        <v>63265.306122449067</v>
      </c>
      <c r="C35" s="30">
        <v>4.4999999999999998E-2</v>
      </c>
      <c r="D35" s="32">
        <f t="shared" si="6"/>
        <v>52226.591836734828</v>
      </c>
      <c r="E35" s="32">
        <f t="shared" si="0"/>
        <v>4500</v>
      </c>
      <c r="F35" s="32">
        <f t="shared" si="1"/>
        <v>516.42857142857133</v>
      </c>
      <c r="G35" s="32">
        <f t="shared" si="7"/>
        <v>1498.9031857142895</v>
      </c>
      <c r="H35" s="32">
        <f t="shared" si="8"/>
        <v>2480.7631122449043</v>
      </c>
      <c r="I35" s="32">
        <f t="shared" si="9"/>
        <v>2040.8163265306123</v>
      </c>
      <c r="J35" s="32">
        <f t="shared" si="10"/>
        <v>25.306122448979629</v>
      </c>
      <c r="K35" s="32">
        <f t="shared" si="2"/>
        <v>186.3909206462142</v>
      </c>
      <c r="L35" s="32">
        <f t="shared" si="11"/>
        <v>6748.6082390135707</v>
      </c>
      <c r="M35" s="33">
        <f t="shared" si="3"/>
        <v>42102.11213347278</v>
      </c>
      <c r="O35" s="69"/>
      <c r="P35" s="69"/>
      <c r="Q35" s="81"/>
      <c r="AI35" s="23"/>
      <c r="AJ35" s="23"/>
    </row>
    <row r="36" spans="1:36" x14ac:dyDescent="0.25">
      <c r="A36" s="59">
        <f t="shared" si="4"/>
        <v>20</v>
      </c>
      <c r="B36" s="32">
        <f t="shared" si="5"/>
        <v>61224.489795918453</v>
      </c>
      <c r="C36" s="30">
        <v>4.4999999999999998E-2</v>
      </c>
      <c r="D36" s="32">
        <f t="shared" si="6"/>
        <v>49669.346938775641</v>
      </c>
      <c r="E36" s="32">
        <f t="shared" si="0"/>
        <v>4500</v>
      </c>
      <c r="F36" s="32">
        <f t="shared" si="1"/>
        <v>516.42857142857133</v>
      </c>
      <c r="G36" s="32">
        <f t="shared" si="7"/>
        <v>1425.5102571428608</v>
      </c>
      <c r="H36" s="32">
        <f t="shared" si="8"/>
        <v>2359.2939795918428</v>
      </c>
      <c r="I36" s="32">
        <f t="shared" si="9"/>
        <v>2040.8163265306123</v>
      </c>
      <c r="J36" s="32">
        <f t="shared" si="10"/>
        <v>24.489795918367381</v>
      </c>
      <c r="K36" s="32">
        <f t="shared" si="2"/>
        <v>145.92877351075842</v>
      </c>
      <c r="L36" s="32">
        <f t="shared" si="11"/>
        <v>6512.4677041230125</v>
      </c>
      <c r="M36" s="33">
        <f t="shared" si="3"/>
        <v>41095.359315924463</v>
      </c>
      <c r="O36" s="69"/>
      <c r="P36" s="69"/>
      <c r="Q36" s="81"/>
      <c r="R36" s="82"/>
      <c r="S36" s="82"/>
      <c r="T36" s="82"/>
      <c r="AI36" s="23"/>
      <c r="AJ36" s="23"/>
    </row>
    <row r="37" spans="1:36" x14ac:dyDescent="0.25">
      <c r="A37" s="59">
        <f t="shared" si="4"/>
        <v>21</v>
      </c>
      <c r="B37" s="32">
        <f t="shared" si="5"/>
        <v>59183.673469387839</v>
      </c>
      <c r="C37" s="30">
        <v>1.7000000000000001E-2</v>
      </c>
      <c r="D37" s="32">
        <f t="shared" si="6"/>
        <v>47112.102040816455</v>
      </c>
      <c r="E37" s="32">
        <f t="shared" si="0"/>
        <v>1700.0000000000002</v>
      </c>
      <c r="F37" s="32">
        <f t="shared" si="1"/>
        <v>-71.571428571428584</v>
      </c>
      <c r="G37" s="32">
        <f t="shared" si="7"/>
        <v>1352.1173285714322</v>
      </c>
      <c r="H37" s="32">
        <f t="shared" si="8"/>
        <v>2237.8248469387818</v>
      </c>
      <c r="I37" s="32">
        <f t="shared" si="9"/>
        <v>2040.8163265306123</v>
      </c>
      <c r="J37" s="32">
        <f t="shared" si="10"/>
        <v>23.673469387755137</v>
      </c>
      <c r="K37" s="32">
        <f t="shared" si="2"/>
        <v>837.37923529141892</v>
      </c>
      <c r="L37" s="32">
        <f t="shared" si="11"/>
        <v>6420.2397781485715</v>
      </c>
      <c r="M37" s="33">
        <f t="shared" si="3"/>
        <v>40176.406757716781</v>
      </c>
      <c r="O37" s="69"/>
      <c r="P37" s="69"/>
      <c r="Q37" s="81"/>
    </row>
    <row r="38" spans="1:36" x14ac:dyDescent="0.25">
      <c r="A38" s="59">
        <f t="shared" si="4"/>
        <v>22</v>
      </c>
      <c r="B38" s="32">
        <f t="shared" si="5"/>
        <v>57142.857142857225</v>
      </c>
      <c r="C38" s="30">
        <v>0</v>
      </c>
      <c r="D38" s="32">
        <f t="shared" si="6"/>
        <v>45142.857142857269</v>
      </c>
      <c r="E38" s="32">
        <f t="shared" si="0"/>
        <v>0</v>
      </c>
      <c r="F38" s="32">
        <f t="shared" si="1"/>
        <v>-428.57142857142861</v>
      </c>
      <c r="G38" s="32">
        <f t="shared" si="7"/>
        <v>1295.6000000000035</v>
      </c>
      <c r="H38" s="32">
        <f t="shared" si="8"/>
        <v>2144.2857142857201</v>
      </c>
      <c r="I38" s="32">
        <f t="shared" si="9"/>
        <v>2040.8163265306123</v>
      </c>
      <c r="J38" s="32">
        <f t="shared" si="10"/>
        <v>22.85714285714289</v>
      </c>
      <c r="K38" s="32">
        <f t="shared" si="2"/>
        <v>1250.5341554893137</v>
      </c>
      <c r="L38" s="32">
        <f t="shared" si="11"/>
        <v>6325.5219105913638</v>
      </c>
      <c r="M38" s="33">
        <f t="shared" si="3"/>
        <v>39208.03222969536</v>
      </c>
      <c r="O38" s="69"/>
      <c r="P38" s="69"/>
      <c r="Q38" s="81"/>
    </row>
    <row r="39" spans="1:36" x14ac:dyDescent="0.25">
      <c r="A39" s="59">
        <f t="shared" si="4"/>
        <v>23</v>
      </c>
      <c r="B39" s="32">
        <f t="shared" si="5"/>
        <v>55102.040816326611</v>
      </c>
      <c r="C39" s="30">
        <v>0</v>
      </c>
      <c r="D39" s="32">
        <f t="shared" si="6"/>
        <v>43530.612244898082</v>
      </c>
      <c r="E39" s="32">
        <f t="shared" si="0"/>
        <v>0</v>
      </c>
      <c r="F39" s="32">
        <f t="shared" si="1"/>
        <v>-428.57142857142861</v>
      </c>
      <c r="G39" s="32">
        <f t="shared" si="7"/>
        <v>1249.3285714285751</v>
      </c>
      <c r="H39" s="32">
        <f t="shared" si="8"/>
        <v>2067.7040816326589</v>
      </c>
      <c r="I39" s="32">
        <f t="shared" si="9"/>
        <v>2040.8163265306123</v>
      </c>
      <c r="J39" s="32">
        <f t="shared" si="10"/>
        <v>22.040816326530646</v>
      </c>
      <c r="K39" s="32">
        <f t="shared" si="2"/>
        <v>1224.9245071028281</v>
      </c>
      <c r="L39" s="32">
        <f t="shared" si="11"/>
        <v>6176.2428744497765</v>
      </c>
      <c r="M39" s="33">
        <f t="shared" si="3"/>
        <v>38188.959719343169</v>
      </c>
      <c r="O39" s="69"/>
      <c r="P39" s="69"/>
      <c r="Q39" s="81"/>
    </row>
    <row r="40" spans="1:36" x14ac:dyDescent="0.25">
      <c r="A40" s="59">
        <f t="shared" si="4"/>
        <v>24</v>
      </c>
      <c r="B40" s="32">
        <f t="shared" si="5"/>
        <v>53061.224489795997</v>
      </c>
      <c r="C40" s="30">
        <v>0</v>
      </c>
      <c r="D40" s="32">
        <f t="shared" si="6"/>
        <v>41918.367346938896</v>
      </c>
      <c r="E40" s="32">
        <f t="shared" si="0"/>
        <v>0</v>
      </c>
      <c r="F40" s="32">
        <f t="shared" si="1"/>
        <v>-428.57142857142861</v>
      </c>
      <c r="G40" s="32">
        <f t="shared" si="7"/>
        <v>1203.0571428571463</v>
      </c>
      <c r="H40" s="32">
        <f t="shared" si="8"/>
        <v>1991.1224489795975</v>
      </c>
      <c r="I40" s="32">
        <f t="shared" si="9"/>
        <v>2040.8163265306123</v>
      </c>
      <c r="J40" s="32">
        <f t="shared" si="10"/>
        <v>21.224489795918402</v>
      </c>
      <c r="K40" s="32">
        <f t="shared" si="2"/>
        <v>1199.314858716343</v>
      </c>
      <c r="L40" s="32">
        <f t="shared" si="11"/>
        <v>6026.9638383081883</v>
      </c>
      <c r="M40" s="33">
        <f t="shared" si="3"/>
        <v>37169.887208990971</v>
      </c>
      <c r="O40" s="69"/>
      <c r="P40" s="69"/>
      <c r="Q40" s="81"/>
    </row>
    <row r="41" spans="1:36" x14ac:dyDescent="0.25">
      <c r="A41" s="59">
        <f t="shared" si="4"/>
        <v>25</v>
      </c>
      <c r="B41" s="32">
        <f t="shared" si="5"/>
        <v>51020.408163265383</v>
      </c>
      <c r="C41" s="30">
        <v>0</v>
      </c>
      <c r="D41" s="32">
        <f t="shared" si="6"/>
        <v>40306.12244897971</v>
      </c>
      <c r="E41" s="32">
        <f t="shared" si="0"/>
        <v>0</v>
      </c>
      <c r="F41" s="32">
        <f t="shared" si="1"/>
        <v>-428.57142857142861</v>
      </c>
      <c r="G41" s="32">
        <f t="shared" si="7"/>
        <v>1156.7857142857176</v>
      </c>
      <c r="H41" s="32">
        <f t="shared" si="8"/>
        <v>1914.5408163265363</v>
      </c>
      <c r="I41" s="32">
        <f t="shared" si="9"/>
        <v>2040.8163265306123</v>
      </c>
      <c r="J41" s="32">
        <f t="shared" si="10"/>
        <v>20.408163265306154</v>
      </c>
      <c r="K41" s="32">
        <f t="shared" si="2"/>
        <v>1173.7052103298574</v>
      </c>
      <c r="L41" s="32">
        <f t="shared" si="11"/>
        <v>5877.684802166601</v>
      </c>
      <c r="M41" s="33">
        <f t="shared" si="3"/>
        <v>36150.814698638787</v>
      </c>
      <c r="O41" s="69"/>
      <c r="P41" s="69"/>
      <c r="Q41" s="81"/>
    </row>
    <row r="42" spans="1:36" x14ac:dyDescent="0.25">
      <c r="A42" s="59">
        <f t="shared" si="4"/>
        <v>26</v>
      </c>
      <c r="B42" s="32">
        <f t="shared" si="5"/>
        <v>48979.591836734769</v>
      </c>
      <c r="C42" s="30">
        <v>0</v>
      </c>
      <c r="D42" s="32">
        <f t="shared" si="6"/>
        <v>38693.877551020523</v>
      </c>
      <c r="E42" s="32">
        <f t="shared" si="0"/>
        <v>0</v>
      </c>
      <c r="F42" s="32">
        <f t="shared" si="1"/>
        <v>-428.57142857142861</v>
      </c>
      <c r="G42" s="32">
        <f t="shared" si="7"/>
        <v>1110.5142857142889</v>
      </c>
      <c r="H42" s="32">
        <f t="shared" si="8"/>
        <v>1837.9591836734749</v>
      </c>
      <c r="I42" s="32">
        <f t="shared" si="9"/>
        <v>2040.8163265306123</v>
      </c>
      <c r="J42" s="32">
        <f t="shared" si="10"/>
        <v>19.59183673469391</v>
      </c>
      <c r="K42" s="32">
        <f t="shared" si="2"/>
        <v>1148.0955619433723</v>
      </c>
      <c r="L42" s="32">
        <f t="shared" si="11"/>
        <v>5728.4057660250137</v>
      </c>
      <c r="M42" s="33">
        <f t="shared" si="3"/>
        <v>35131.742188286597</v>
      </c>
      <c r="O42" s="69"/>
      <c r="P42" s="69"/>
      <c r="Q42" s="81"/>
    </row>
    <row r="43" spans="1:36" x14ac:dyDescent="0.25">
      <c r="A43" s="59">
        <f t="shared" si="4"/>
        <v>27</v>
      </c>
      <c r="B43" s="32">
        <f t="shared" si="5"/>
        <v>46938.775510204156</v>
      </c>
      <c r="C43" s="30">
        <v>0</v>
      </c>
      <c r="D43" s="32">
        <f t="shared" si="6"/>
        <v>37081.632653061337</v>
      </c>
      <c r="E43" s="32">
        <f t="shared" si="0"/>
        <v>0</v>
      </c>
      <c r="F43" s="32">
        <f t="shared" si="1"/>
        <v>-428.57142857142861</v>
      </c>
      <c r="G43" s="32">
        <f t="shared" si="7"/>
        <v>1064.2428571428604</v>
      </c>
      <c r="H43" s="32">
        <f t="shared" si="8"/>
        <v>1761.3775510204134</v>
      </c>
      <c r="I43" s="32">
        <f t="shared" si="9"/>
        <v>2040.8163265306123</v>
      </c>
      <c r="J43" s="32">
        <f t="shared" si="10"/>
        <v>18.775510204081662</v>
      </c>
      <c r="K43" s="32">
        <f t="shared" si="2"/>
        <v>1122.4859135568868</v>
      </c>
      <c r="L43" s="32">
        <f t="shared" si="11"/>
        <v>5579.1267298834264</v>
      </c>
      <c r="M43" s="33">
        <f t="shared" si="3"/>
        <v>34112.669677934391</v>
      </c>
      <c r="O43" s="69"/>
      <c r="P43" s="69"/>
      <c r="Q43" s="81"/>
    </row>
    <row r="44" spans="1:36" x14ac:dyDescent="0.25">
      <c r="A44" s="59">
        <f t="shared" si="4"/>
        <v>28</v>
      </c>
      <c r="B44" s="32">
        <f t="shared" si="5"/>
        <v>44897.959183673542</v>
      </c>
      <c r="C44" s="30">
        <v>0</v>
      </c>
      <c r="D44" s="32">
        <f t="shared" si="6"/>
        <v>35469.387755102151</v>
      </c>
      <c r="E44" s="32">
        <f t="shared" si="0"/>
        <v>0</v>
      </c>
      <c r="F44" s="32">
        <f t="shared" si="1"/>
        <v>-428.57142857142861</v>
      </c>
      <c r="G44" s="32">
        <f t="shared" si="7"/>
        <v>1017.9714285714317</v>
      </c>
      <c r="H44" s="32">
        <f t="shared" si="8"/>
        <v>1684.7959183673522</v>
      </c>
      <c r="I44" s="32">
        <f t="shared" si="9"/>
        <v>2040.8163265306123</v>
      </c>
      <c r="J44" s="32">
        <f t="shared" si="10"/>
        <v>17.959183673469418</v>
      </c>
      <c r="K44" s="32">
        <f t="shared" si="2"/>
        <v>1096.8762651704014</v>
      </c>
      <c r="L44" s="32">
        <f t="shared" si="11"/>
        <v>5429.8476937418382</v>
      </c>
      <c r="M44" s="33">
        <f t="shared" si="3"/>
        <v>33093.5971675822</v>
      </c>
      <c r="O44" s="69"/>
      <c r="P44" s="69"/>
      <c r="Q44" s="81"/>
    </row>
    <row r="45" spans="1:36" x14ac:dyDescent="0.25">
      <c r="A45" s="59">
        <f t="shared" si="4"/>
        <v>29</v>
      </c>
      <c r="B45" s="32">
        <f t="shared" si="5"/>
        <v>42857.142857142928</v>
      </c>
      <c r="C45" s="30">
        <v>0</v>
      </c>
      <c r="D45" s="32">
        <f t="shared" si="6"/>
        <v>33857.142857142964</v>
      </c>
      <c r="E45" s="32">
        <f t="shared" si="0"/>
        <v>0</v>
      </c>
      <c r="F45" s="32">
        <f t="shared" si="1"/>
        <v>-428.57142857142861</v>
      </c>
      <c r="G45" s="32">
        <f t="shared" si="7"/>
        <v>971.70000000000312</v>
      </c>
      <c r="H45" s="32">
        <f t="shared" si="8"/>
        <v>1608.2142857142908</v>
      </c>
      <c r="I45" s="32">
        <f t="shared" si="9"/>
        <v>2040.8163265306123</v>
      </c>
      <c r="J45" s="32">
        <f t="shared" si="10"/>
        <v>17.142857142857171</v>
      </c>
      <c r="K45" s="32">
        <f t="shared" si="2"/>
        <v>1071.2666167839161</v>
      </c>
      <c r="L45" s="32">
        <f t="shared" si="11"/>
        <v>5280.5686576002508</v>
      </c>
      <c r="M45" s="33">
        <f t="shared" si="3"/>
        <v>32074.524657230006</v>
      </c>
      <c r="O45" s="69"/>
      <c r="P45" s="69"/>
      <c r="Q45" s="81"/>
      <c r="R45" s="82"/>
      <c r="S45" s="82"/>
      <c r="T45" s="82"/>
    </row>
    <row r="46" spans="1:36" x14ac:dyDescent="0.25">
      <c r="A46" s="59">
        <f t="shared" si="4"/>
        <v>30</v>
      </c>
      <c r="B46" s="32">
        <f t="shared" si="5"/>
        <v>40816.326530612314</v>
      </c>
      <c r="C46" s="30">
        <v>0</v>
      </c>
      <c r="D46" s="32">
        <f t="shared" si="6"/>
        <v>32244.897959183778</v>
      </c>
      <c r="E46" s="32">
        <f t="shared" si="0"/>
        <v>0</v>
      </c>
      <c r="F46" s="32">
        <f t="shared" si="1"/>
        <v>-428.57142857142861</v>
      </c>
      <c r="G46" s="32">
        <f t="shared" si="7"/>
        <v>925.4285714285744</v>
      </c>
      <c r="H46" s="32">
        <f t="shared" si="8"/>
        <v>1531.6326530612296</v>
      </c>
      <c r="I46" s="32">
        <f t="shared" si="9"/>
        <v>2040.8163265306123</v>
      </c>
      <c r="J46" s="32">
        <f t="shared" si="10"/>
        <v>16.326530612244927</v>
      </c>
      <c r="K46" s="32">
        <f t="shared" si="2"/>
        <v>1045.6569683974308</v>
      </c>
      <c r="L46" s="32">
        <f t="shared" si="11"/>
        <v>5131.2896214586635</v>
      </c>
      <c r="M46" s="33">
        <f t="shared" si="3"/>
        <v>31055.452146877818</v>
      </c>
      <c r="O46" s="69"/>
      <c r="P46" s="69"/>
      <c r="Q46" s="81"/>
    </row>
    <row r="47" spans="1:36" x14ac:dyDescent="0.25">
      <c r="A47" s="59">
        <f t="shared" si="4"/>
        <v>31</v>
      </c>
      <c r="B47" s="32">
        <f t="shared" si="5"/>
        <v>38775.5102040817</v>
      </c>
      <c r="C47" s="30">
        <v>0</v>
      </c>
      <c r="D47" s="32">
        <f t="shared" si="6"/>
        <v>30632.653061224592</v>
      </c>
      <c r="E47" s="32">
        <f t="shared" si="0"/>
        <v>0</v>
      </c>
      <c r="F47" s="32">
        <f t="shared" si="1"/>
        <v>-428.57142857142861</v>
      </c>
      <c r="G47" s="32">
        <f t="shared" si="7"/>
        <v>879.1571428571458</v>
      </c>
      <c r="H47" s="32">
        <f t="shared" si="8"/>
        <v>1455.0510204081681</v>
      </c>
      <c r="I47" s="32">
        <f t="shared" si="9"/>
        <v>2040.8163265306123</v>
      </c>
      <c r="J47" s="32">
        <f t="shared" si="10"/>
        <v>15.510204081632681</v>
      </c>
      <c r="K47" s="32">
        <f t="shared" si="2"/>
        <v>1020.0473200109456</v>
      </c>
      <c r="L47" s="32">
        <f t="shared" si="11"/>
        <v>4982.0105853170762</v>
      </c>
      <c r="M47" s="33">
        <f t="shared" si="3"/>
        <v>30036.37963652562</v>
      </c>
      <c r="O47" s="69"/>
      <c r="P47" s="69"/>
      <c r="Q47" s="81"/>
    </row>
    <row r="48" spans="1:36" x14ac:dyDescent="0.25">
      <c r="A48" s="59">
        <f t="shared" si="4"/>
        <v>32</v>
      </c>
      <c r="B48" s="32">
        <f t="shared" si="5"/>
        <v>36734.693877551086</v>
      </c>
      <c r="C48" s="30">
        <v>0</v>
      </c>
      <c r="D48" s="32">
        <f t="shared" si="6"/>
        <v>29020.408163265405</v>
      </c>
      <c r="E48" s="32">
        <f t="shared" si="0"/>
        <v>0</v>
      </c>
      <c r="F48" s="32">
        <f t="shared" si="1"/>
        <v>-428.57142857142861</v>
      </c>
      <c r="G48" s="32">
        <f t="shared" si="7"/>
        <v>832.88571428571709</v>
      </c>
      <c r="H48" s="32">
        <f t="shared" si="8"/>
        <v>1378.4693877551067</v>
      </c>
      <c r="I48" s="32">
        <f t="shared" si="9"/>
        <v>2040.8163265306123</v>
      </c>
      <c r="J48" s="32">
        <f t="shared" si="10"/>
        <v>14.693877551020435</v>
      </c>
      <c r="K48" s="32">
        <f t="shared" si="2"/>
        <v>994.43767162446011</v>
      </c>
      <c r="L48" s="32">
        <f t="shared" si="11"/>
        <v>4832.731549175488</v>
      </c>
      <c r="M48" s="33">
        <f t="shared" si="3"/>
        <v>29017.307126173437</v>
      </c>
      <c r="O48" s="69"/>
      <c r="P48" s="69"/>
      <c r="Q48" s="81"/>
    </row>
    <row r="49" spans="1:20" x14ac:dyDescent="0.25">
      <c r="A49" s="59">
        <f t="shared" si="4"/>
        <v>33</v>
      </c>
      <c r="B49" s="32">
        <f t="shared" si="5"/>
        <v>34693.877551020472</v>
      </c>
      <c r="C49" s="30">
        <v>0</v>
      </c>
      <c r="D49" s="32">
        <f t="shared" si="6"/>
        <v>27408.163265306219</v>
      </c>
      <c r="E49" s="32">
        <f t="shared" si="0"/>
        <v>0</v>
      </c>
      <c r="F49" s="32">
        <f t="shared" si="1"/>
        <v>-428.57142857142861</v>
      </c>
      <c r="G49" s="32">
        <f t="shared" si="7"/>
        <v>786.61428571428848</v>
      </c>
      <c r="H49" s="32">
        <f t="shared" si="8"/>
        <v>1301.8877551020455</v>
      </c>
      <c r="I49" s="32">
        <f t="shared" si="9"/>
        <v>2040.8163265306123</v>
      </c>
      <c r="J49" s="32">
        <f t="shared" si="10"/>
        <v>13.877551020408189</v>
      </c>
      <c r="K49" s="32">
        <f t="shared" si="2"/>
        <v>968.82802323797489</v>
      </c>
      <c r="L49" s="32">
        <f t="shared" si="11"/>
        <v>4683.4525130339007</v>
      </c>
      <c r="M49" s="33">
        <f t="shared" si="3"/>
        <v>27998.234615821242</v>
      </c>
      <c r="O49" s="69"/>
      <c r="P49" s="69"/>
      <c r="Q49" s="81"/>
    </row>
    <row r="50" spans="1:20" x14ac:dyDescent="0.25">
      <c r="A50" s="59">
        <f t="shared" si="4"/>
        <v>34</v>
      </c>
      <c r="B50" s="32">
        <f t="shared" si="5"/>
        <v>32653.061224489858</v>
      </c>
      <c r="C50" s="30">
        <v>0</v>
      </c>
      <c r="D50" s="32">
        <f t="shared" si="6"/>
        <v>25795.918367347032</v>
      </c>
      <c r="E50" s="32">
        <f t="shared" si="0"/>
        <v>0</v>
      </c>
      <c r="F50" s="32">
        <f t="shared" si="1"/>
        <v>-428.57142857142861</v>
      </c>
      <c r="G50" s="32">
        <f t="shared" ref="G50:G65" si="12">L$5*D50</f>
        <v>740.34285714285977</v>
      </c>
      <c r="H50" s="32">
        <f t="shared" ref="H50:H65" si="13">D50*(L$6+L$7)</f>
        <v>1225.3061224489841</v>
      </c>
      <c r="I50" s="32">
        <f t="shared" si="9"/>
        <v>2040.8163265306123</v>
      </c>
      <c r="J50" s="32">
        <f t="shared" si="10"/>
        <v>13.061224489795944</v>
      </c>
      <c r="K50" s="32">
        <f t="shared" si="2"/>
        <v>943.21837485148944</v>
      </c>
      <c r="L50" s="32">
        <f t="shared" si="11"/>
        <v>4534.1734768923134</v>
      </c>
      <c r="M50" s="33">
        <f t="shared" si="3"/>
        <v>26979.162105469051</v>
      </c>
      <c r="O50" s="69"/>
      <c r="P50" s="69"/>
      <c r="Q50" s="81"/>
    </row>
    <row r="51" spans="1:20" x14ac:dyDescent="0.25">
      <c r="A51" s="59">
        <f t="shared" si="4"/>
        <v>35</v>
      </c>
      <c r="B51" s="32">
        <f t="shared" si="5"/>
        <v>30612.244897959245</v>
      </c>
      <c r="C51" s="30">
        <v>0</v>
      </c>
      <c r="D51" s="32">
        <f t="shared" si="6"/>
        <v>24183.673469387846</v>
      </c>
      <c r="E51" s="32">
        <f t="shared" si="0"/>
        <v>0</v>
      </c>
      <c r="F51" s="32">
        <f t="shared" si="1"/>
        <v>-428.57142857142861</v>
      </c>
      <c r="G51" s="32">
        <f t="shared" si="12"/>
        <v>694.07142857143117</v>
      </c>
      <c r="H51" s="32">
        <f t="shared" si="13"/>
        <v>1148.7244897959226</v>
      </c>
      <c r="I51" s="32">
        <f t="shared" si="9"/>
        <v>2040.8163265306123</v>
      </c>
      <c r="J51" s="32">
        <f t="shared" si="10"/>
        <v>12.244897959183698</v>
      </c>
      <c r="K51" s="32">
        <f t="shared" si="2"/>
        <v>917.60872646500388</v>
      </c>
      <c r="L51" s="32">
        <f t="shared" si="11"/>
        <v>4384.8944407507252</v>
      </c>
      <c r="M51" s="33">
        <f t="shared" si="3"/>
        <v>25960.089595116853</v>
      </c>
      <c r="O51" s="69"/>
      <c r="P51" s="69"/>
      <c r="Q51" s="81"/>
      <c r="R51" s="82"/>
      <c r="S51" s="82"/>
      <c r="T51" s="82"/>
    </row>
    <row r="52" spans="1:20" x14ac:dyDescent="0.25">
      <c r="A52" s="59">
        <f t="shared" si="4"/>
        <v>36</v>
      </c>
      <c r="B52" s="32">
        <f t="shared" si="5"/>
        <v>28571.428571428631</v>
      </c>
      <c r="C52" s="30">
        <v>0</v>
      </c>
      <c r="D52" s="32">
        <f t="shared" si="6"/>
        <v>22571.42857142866</v>
      </c>
      <c r="E52" s="32">
        <f t="shared" si="0"/>
        <v>0</v>
      </c>
      <c r="F52" s="32">
        <f t="shared" si="1"/>
        <v>-428.57142857142861</v>
      </c>
      <c r="G52" s="32">
        <f t="shared" si="12"/>
        <v>647.80000000000257</v>
      </c>
      <c r="H52" s="32">
        <f t="shared" si="13"/>
        <v>1072.1428571428614</v>
      </c>
      <c r="I52" s="32">
        <f t="shared" si="9"/>
        <v>2040.8163265306123</v>
      </c>
      <c r="J52" s="32">
        <f t="shared" si="10"/>
        <v>11.428571428571454</v>
      </c>
      <c r="K52" s="32">
        <f t="shared" si="2"/>
        <v>891.99907807851866</v>
      </c>
      <c r="L52" s="32">
        <f t="shared" si="11"/>
        <v>4235.6154046091378</v>
      </c>
      <c r="M52" s="33">
        <f t="shared" si="3"/>
        <v>24941.017084764662</v>
      </c>
      <c r="O52" s="69"/>
      <c r="P52" s="69"/>
      <c r="Q52" s="81"/>
    </row>
    <row r="53" spans="1:20" x14ac:dyDescent="0.25">
      <c r="A53" s="59">
        <f t="shared" si="4"/>
        <v>37</v>
      </c>
      <c r="B53" s="32">
        <f t="shared" si="5"/>
        <v>26530.612244898017</v>
      </c>
      <c r="C53" s="30">
        <v>0</v>
      </c>
      <c r="D53" s="32">
        <f t="shared" si="6"/>
        <v>20959.183673469473</v>
      </c>
      <c r="E53" s="32">
        <f t="shared" si="0"/>
        <v>0</v>
      </c>
      <c r="F53" s="32">
        <f t="shared" si="1"/>
        <v>-428.57142857142861</v>
      </c>
      <c r="G53" s="32">
        <f t="shared" si="12"/>
        <v>601.52857142857385</v>
      </c>
      <c r="H53" s="32">
        <f t="shared" si="13"/>
        <v>995.5612244898</v>
      </c>
      <c r="I53" s="32">
        <f t="shared" si="9"/>
        <v>2040.8163265306123</v>
      </c>
      <c r="J53" s="32">
        <f t="shared" si="10"/>
        <v>10.612244897959208</v>
      </c>
      <c r="K53" s="32">
        <f t="shared" si="2"/>
        <v>866.38942969203333</v>
      </c>
      <c r="L53" s="32">
        <f t="shared" si="11"/>
        <v>4086.3363684675501</v>
      </c>
      <c r="M53" s="33">
        <f>NPV($L$9,L53:L61)</f>
        <v>22605.907182014595</v>
      </c>
      <c r="O53" s="69"/>
      <c r="P53" s="69"/>
    </row>
    <row r="54" spans="1:20" x14ac:dyDescent="0.25">
      <c r="A54" s="59">
        <f t="shared" si="4"/>
        <v>38</v>
      </c>
      <c r="B54" s="32">
        <f t="shared" si="5"/>
        <v>24489.795918367403</v>
      </c>
      <c r="C54" s="30">
        <v>0</v>
      </c>
      <c r="D54" s="32">
        <f t="shared" si="6"/>
        <v>19346.938775510287</v>
      </c>
      <c r="E54" s="32">
        <f t="shared" si="0"/>
        <v>0</v>
      </c>
      <c r="F54" s="32">
        <f t="shared" si="1"/>
        <v>-428.57142857142861</v>
      </c>
      <c r="G54" s="32">
        <f t="shared" si="12"/>
        <v>555.25714285714525</v>
      </c>
      <c r="H54" s="32">
        <f t="shared" si="13"/>
        <v>918.97959183673868</v>
      </c>
      <c r="I54" s="32">
        <f t="shared" si="9"/>
        <v>2040.8163265306123</v>
      </c>
      <c r="J54" s="32">
        <f t="shared" si="10"/>
        <v>9.7959183673469621</v>
      </c>
      <c r="K54" s="32">
        <f t="shared" si="2"/>
        <v>840.77978130554811</v>
      </c>
      <c r="L54" s="32">
        <f t="shared" si="11"/>
        <v>3937.0573323259628</v>
      </c>
      <c r="M54" s="33">
        <f>NPV($L$9,L54:L61)</f>
        <v>20242.140940816553</v>
      </c>
      <c r="O54" s="69"/>
      <c r="P54" s="69"/>
    </row>
    <row r="55" spans="1:20" x14ac:dyDescent="0.25">
      <c r="A55" s="59">
        <f t="shared" si="4"/>
        <v>39</v>
      </c>
      <c r="B55" s="32">
        <f t="shared" si="5"/>
        <v>22448.979591836789</v>
      </c>
      <c r="C55" s="30">
        <v>0</v>
      </c>
      <c r="D55" s="32">
        <f t="shared" si="6"/>
        <v>17734.693877551101</v>
      </c>
      <c r="E55" s="32">
        <f t="shared" si="0"/>
        <v>0</v>
      </c>
      <c r="F55" s="32">
        <f t="shared" si="1"/>
        <v>-428.57142857142861</v>
      </c>
      <c r="G55" s="32">
        <f t="shared" si="12"/>
        <v>508.9857142857166</v>
      </c>
      <c r="H55" s="32">
        <f t="shared" si="13"/>
        <v>842.39795918367724</v>
      </c>
      <c r="I55" s="32">
        <f t="shared" si="9"/>
        <v>2040.8163265306123</v>
      </c>
      <c r="J55" s="32">
        <f t="shared" si="10"/>
        <v>8.9795918367347163</v>
      </c>
      <c r="K55" s="32">
        <f t="shared" si="2"/>
        <v>815.17013291906267</v>
      </c>
      <c r="L55" s="32">
        <f t="shared" si="11"/>
        <v>3787.7782961843754</v>
      </c>
      <c r="M55" s="33">
        <f>NPV($L$9,L55:L61)</f>
        <v>17847.534748180817</v>
      </c>
      <c r="O55" s="69"/>
      <c r="P55" s="69"/>
    </row>
    <row r="56" spans="1:20" x14ac:dyDescent="0.25">
      <c r="A56" s="59">
        <f t="shared" si="4"/>
        <v>40</v>
      </c>
      <c r="B56" s="32">
        <f t="shared" ref="B56:B60" si="14">B55-I55</f>
        <v>20408.163265306175</v>
      </c>
      <c r="C56" s="30">
        <v>0</v>
      </c>
      <c r="D56" s="32">
        <f t="shared" ref="D56:D60" si="15">D55-F55-I55</f>
        <v>16122.448979591916</v>
      </c>
      <c r="E56" s="32">
        <f t="shared" ref="E56:E60" si="16">D$13*C56</f>
        <v>0</v>
      </c>
      <c r="F56" s="32">
        <f t="shared" si="1"/>
        <v>-428.57142857142861</v>
      </c>
      <c r="G56" s="32">
        <f t="shared" si="12"/>
        <v>462.714285714288</v>
      </c>
      <c r="H56" s="32">
        <f t="shared" si="13"/>
        <v>765.81632653061604</v>
      </c>
      <c r="I56" s="32">
        <f t="shared" si="9"/>
        <v>2040.8163265306123</v>
      </c>
      <c r="J56" s="32">
        <f t="shared" si="10"/>
        <v>8.1632653061224705</v>
      </c>
      <c r="K56" s="32">
        <f t="shared" si="2"/>
        <v>789.56048453257733</v>
      </c>
      <c r="L56" s="32">
        <f t="shared" si="11"/>
        <v>3638.4992600427877</v>
      </c>
      <c r="M56" s="33">
        <f>NPV($L$9,L56:L61)</f>
        <v>15419.738599807821</v>
      </c>
      <c r="O56" s="69"/>
      <c r="P56" s="69"/>
    </row>
    <row r="57" spans="1:20" x14ac:dyDescent="0.25">
      <c r="A57" s="59">
        <f t="shared" si="4"/>
        <v>41</v>
      </c>
      <c r="B57" s="32">
        <f t="shared" si="14"/>
        <v>18367.346938775561</v>
      </c>
      <c r="C57" s="30">
        <v>0</v>
      </c>
      <c r="D57" s="32">
        <f t="shared" si="15"/>
        <v>14510.204081632734</v>
      </c>
      <c r="E57" s="32">
        <f t="shared" si="16"/>
        <v>0</v>
      </c>
      <c r="F57" s="32">
        <f t="shared" si="1"/>
        <v>-428.57142857142861</v>
      </c>
      <c r="G57" s="32">
        <f t="shared" si="12"/>
        <v>416.44285714285945</v>
      </c>
      <c r="H57" s="32">
        <f t="shared" si="13"/>
        <v>689.23469387755483</v>
      </c>
      <c r="I57" s="32">
        <f t="shared" si="9"/>
        <v>2040.8163265306123</v>
      </c>
      <c r="J57" s="32">
        <f t="shared" si="10"/>
        <v>7.3469387755102247</v>
      </c>
      <c r="K57" s="32">
        <f t="shared" si="2"/>
        <v>763.950836146092</v>
      </c>
      <c r="L57" s="32">
        <f t="shared" si="11"/>
        <v>3489.2202239012004</v>
      </c>
      <c r="M57" s="33">
        <f>NPV($L$9,L57:L61)</f>
        <v>12956.223421070386</v>
      </c>
      <c r="O57" s="69"/>
      <c r="P57" s="69"/>
    </row>
    <row r="58" spans="1:20" x14ac:dyDescent="0.25">
      <c r="A58" s="59">
        <f t="shared" si="4"/>
        <v>42</v>
      </c>
      <c r="B58" s="32">
        <f t="shared" si="14"/>
        <v>16326.530612244949</v>
      </c>
      <c r="C58" s="30">
        <v>0</v>
      </c>
      <c r="D58" s="32">
        <f t="shared" si="15"/>
        <v>12897.959183673551</v>
      </c>
      <c r="E58" s="32">
        <f t="shared" si="16"/>
        <v>0</v>
      </c>
      <c r="F58" s="32">
        <f t="shared" si="1"/>
        <v>-428.57142857142861</v>
      </c>
      <c r="G58" s="32">
        <f t="shared" si="12"/>
        <v>370.17142857143091</v>
      </c>
      <c r="H58" s="32">
        <f t="shared" si="13"/>
        <v>612.65306122449363</v>
      </c>
      <c r="I58" s="32">
        <f t="shared" si="9"/>
        <v>2040.8163265306123</v>
      </c>
      <c r="J58" s="32">
        <f t="shared" si="10"/>
        <v>6.5306122448979798</v>
      </c>
      <c r="K58" s="32">
        <f t="shared" si="2"/>
        <v>738.34118775960667</v>
      </c>
      <c r="L58" s="32">
        <f t="shared" si="11"/>
        <v>3339.9411877596131</v>
      </c>
      <c r="M58" s="33">
        <f>NPV($L$9,L58:L61)</f>
        <v>10454.267421854753</v>
      </c>
      <c r="O58" s="69"/>
      <c r="P58" s="69"/>
    </row>
    <row r="59" spans="1:20" x14ac:dyDescent="0.25">
      <c r="A59" s="59">
        <f t="shared" si="4"/>
        <v>43</v>
      </c>
      <c r="B59" s="32">
        <f t="shared" si="14"/>
        <v>14285.714285714337</v>
      </c>
      <c r="C59" s="30">
        <v>0</v>
      </c>
      <c r="D59" s="32">
        <f t="shared" si="15"/>
        <v>11285.714285714368</v>
      </c>
      <c r="E59" s="32">
        <f t="shared" si="16"/>
        <v>0</v>
      </c>
      <c r="F59" s="32">
        <f t="shared" si="1"/>
        <v>-428.57142857142861</v>
      </c>
      <c r="G59" s="32">
        <f t="shared" si="12"/>
        <v>323.90000000000236</v>
      </c>
      <c r="H59" s="32">
        <f t="shared" si="13"/>
        <v>536.07142857143253</v>
      </c>
      <c r="I59" s="32">
        <f t="shared" si="9"/>
        <v>2040.8163265306123</v>
      </c>
      <c r="J59" s="32">
        <f t="shared" si="10"/>
        <v>5.7142857142857348</v>
      </c>
      <c r="K59" s="32">
        <f t="shared" si="2"/>
        <v>712.73153937312156</v>
      </c>
      <c r="L59" s="32">
        <f t="shared" si="11"/>
        <v>3190.6621516180257</v>
      </c>
      <c r="M59" s="33">
        <f>NPV($L$9,L59:L61)</f>
        <v>7910.9414116404732</v>
      </c>
      <c r="O59" s="69"/>
      <c r="P59" s="69"/>
    </row>
    <row r="60" spans="1:20" x14ac:dyDescent="0.25">
      <c r="A60" s="59">
        <f t="shared" si="4"/>
        <v>44</v>
      </c>
      <c r="B60" s="32">
        <f t="shared" si="14"/>
        <v>12244.897959183725</v>
      </c>
      <c r="C60" s="30">
        <v>0</v>
      </c>
      <c r="D60" s="32">
        <f t="shared" si="15"/>
        <v>9673.4693877551854</v>
      </c>
      <c r="E60" s="32">
        <f t="shared" si="16"/>
        <v>0</v>
      </c>
      <c r="F60" s="32">
        <f t="shared" si="1"/>
        <v>-428.57142857142861</v>
      </c>
      <c r="G60" s="32">
        <f t="shared" si="12"/>
        <v>277.62857142857382</v>
      </c>
      <c r="H60" s="32">
        <f t="shared" si="13"/>
        <v>459.48979591837133</v>
      </c>
      <c r="I60" s="32">
        <f t="shared" si="9"/>
        <v>2040.8163265306123</v>
      </c>
      <c r="J60" s="32">
        <f t="shared" si="10"/>
        <v>4.8979591836734899</v>
      </c>
      <c r="K60" s="32">
        <f t="shared" si="2"/>
        <v>687.12189098663623</v>
      </c>
      <c r="L60" s="32">
        <f t="shared" si="11"/>
        <v>3041.383115476438</v>
      </c>
      <c r="M60" s="33">
        <f>NPV($L$9,L60:L61)</f>
        <v>5323.0929955894508</v>
      </c>
      <c r="O60" s="69"/>
      <c r="P60" s="69"/>
    </row>
    <row r="61" spans="1:20" x14ac:dyDescent="0.25">
      <c r="A61" s="59">
        <f t="shared" si="4"/>
        <v>45</v>
      </c>
      <c r="B61" s="32">
        <f t="shared" ref="B61" si="17">B60-I60</f>
        <v>10204.081632653113</v>
      </c>
      <c r="C61" s="30">
        <v>0</v>
      </c>
      <c r="D61" s="32">
        <f t="shared" ref="D61" si="18">D60-F60-I60</f>
        <v>8061.2244897960027</v>
      </c>
      <c r="E61" s="32">
        <f t="shared" ref="E61" si="19">D$13*C61</f>
        <v>0</v>
      </c>
      <c r="F61" s="32">
        <f t="shared" si="1"/>
        <v>-428.57142857142861</v>
      </c>
      <c r="G61" s="32">
        <f t="shared" si="12"/>
        <v>231.35714285714528</v>
      </c>
      <c r="H61" s="32">
        <f t="shared" si="13"/>
        <v>382.90816326531012</v>
      </c>
      <c r="I61" s="32">
        <f t="shared" si="9"/>
        <v>2040.8163265306123</v>
      </c>
      <c r="J61" s="32">
        <f t="shared" si="10"/>
        <v>4.081632653061245</v>
      </c>
      <c r="K61" s="32">
        <f t="shared" si="2"/>
        <v>661.5122426001509</v>
      </c>
      <c r="L61" s="32">
        <f t="shared" si="11"/>
        <v>2892.1040793348511</v>
      </c>
      <c r="M61" s="33">
        <f t="shared" ref="M61:M65" si="20">NPV($L$9,L61:L61)</f>
        <v>2687.3295663769291</v>
      </c>
      <c r="O61" s="69"/>
      <c r="P61" s="69"/>
    </row>
    <row r="62" spans="1:20" x14ac:dyDescent="0.25">
      <c r="A62" s="59">
        <f t="shared" si="4"/>
        <v>46</v>
      </c>
      <c r="B62" s="32">
        <f t="shared" ref="B62:B65" si="21">B61-I61</f>
        <v>8163.265306122501</v>
      </c>
      <c r="C62" s="30">
        <v>0</v>
      </c>
      <c r="D62" s="32">
        <f t="shared" ref="D62:D65" si="22">D61-F61-I61</f>
        <v>6448.97959183682</v>
      </c>
      <c r="E62" s="32">
        <f t="shared" ref="E62:E65" si="23">D$13*C62</f>
        <v>0</v>
      </c>
      <c r="F62" s="32">
        <f t="shared" ref="F62:F65" si="24">H$14*(E62-I62*D$13/D$12)</f>
        <v>-428.57142857142861</v>
      </c>
      <c r="G62" s="32">
        <f t="shared" si="12"/>
        <v>185.08571428571673</v>
      </c>
      <c r="H62" s="32">
        <f t="shared" si="13"/>
        <v>306.32653061224897</v>
      </c>
      <c r="I62" s="32">
        <f t="shared" ref="I62:I65" si="25">IF(A62-A$17&gt;H$12,0,IF(A62-A$17=H$12,(12-D$11)/12*$D$12/H$12,D$12/H$12))</f>
        <v>2040.8163265306123</v>
      </c>
      <c r="J62" s="32">
        <f t="shared" ref="J62:J65" si="26">+B62*$H$11</f>
        <v>3.2653061224490005</v>
      </c>
      <c r="K62" s="32">
        <f t="shared" ref="K62:K65" si="27">(H$13/(1-H$13))*(H62+I62-E62+F62+J62)</f>
        <v>635.90259421366557</v>
      </c>
      <c r="L62" s="32">
        <f t="shared" ref="L62:L65" si="28">SUM(F62:K62)</f>
        <v>2742.8250431932638</v>
      </c>
      <c r="M62" s="33">
        <f t="shared" si="20"/>
        <v>2548.6201850894477</v>
      </c>
      <c r="O62" s="69"/>
      <c r="P62" s="69"/>
    </row>
    <row r="63" spans="1:20" x14ac:dyDescent="0.25">
      <c r="A63" s="59">
        <f t="shared" si="4"/>
        <v>47</v>
      </c>
      <c r="B63" s="32">
        <f t="shared" si="21"/>
        <v>6122.4489795918889</v>
      </c>
      <c r="C63" s="30">
        <v>0</v>
      </c>
      <c r="D63" s="32">
        <f t="shared" si="22"/>
        <v>4836.7346938776363</v>
      </c>
      <c r="E63" s="32">
        <f t="shared" si="23"/>
        <v>0</v>
      </c>
      <c r="F63" s="32">
        <f t="shared" si="24"/>
        <v>-428.57142857142861</v>
      </c>
      <c r="G63" s="32">
        <f t="shared" si="12"/>
        <v>138.81428571428816</v>
      </c>
      <c r="H63" s="32">
        <f t="shared" si="13"/>
        <v>229.74489795918774</v>
      </c>
      <c r="I63" s="32">
        <f t="shared" si="25"/>
        <v>2040.8163265306123</v>
      </c>
      <c r="J63" s="32">
        <f t="shared" si="26"/>
        <v>2.4489795918367556</v>
      </c>
      <c r="K63" s="32">
        <f t="shared" si="27"/>
        <v>610.29294582718035</v>
      </c>
      <c r="L63" s="32">
        <f t="shared" si="28"/>
        <v>2593.5460070516765</v>
      </c>
      <c r="M63" s="33">
        <f t="shared" si="20"/>
        <v>2409.9108038019667</v>
      </c>
      <c r="O63" s="69"/>
      <c r="P63" s="69"/>
    </row>
    <row r="64" spans="1:20" x14ac:dyDescent="0.25">
      <c r="A64" s="59">
        <f t="shared" si="4"/>
        <v>48</v>
      </c>
      <c r="B64" s="32">
        <f t="shared" si="21"/>
        <v>4081.6326530612769</v>
      </c>
      <c r="C64" s="30">
        <v>0</v>
      </c>
      <c r="D64" s="32">
        <f t="shared" si="22"/>
        <v>3224.4897959184527</v>
      </c>
      <c r="E64" s="32">
        <f t="shared" si="23"/>
        <v>0</v>
      </c>
      <c r="F64" s="32">
        <f t="shared" si="24"/>
        <v>-428.57142857142861</v>
      </c>
      <c r="G64" s="32">
        <f t="shared" si="12"/>
        <v>92.542857142859589</v>
      </c>
      <c r="H64" s="32">
        <f t="shared" si="13"/>
        <v>153.1632653061265</v>
      </c>
      <c r="I64" s="32">
        <f t="shared" si="25"/>
        <v>2040.8163265306123</v>
      </c>
      <c r="J64" s="32">
        <f t="shared" si="26"/>
        <v>1.6326530612245109</v>
      </c>
      <c r="K64" s="32">
        <f t="shared" si="27"/>
        <v>584.68329744069501</v>
      </c>
      <c r="L64" s="32">
        <f t="shared" si="28"/>
        <v>2444.2669709100892</v>
      </c>
      <c r="M64" s="33">
        <f t="shared" si="20"/>
        <v>2271.2014225144853</v>
      </c>
      <c r="O64" s="69"/>
      <c r="P64" s="69"/>
    </row>
    <row r="65" spans="1:17" x14ac:dyDescent="0.25">
      <c r="A65" s="59">
        <f t="shared" si="4"/>
        <v>49</v>
      </c>
      <c r="B65" s="32">
        <f t="shared" si="21"/>
        <v>2040.8163265306646</v>
      </c>
      <c r="C65" s="30">
        <v>0</v>
      </c>
      <c r="D65" s="32">
        <f t="shared" si="22"/>
        <v>1612.2448979592689</v>
      </c>
      <c r="E65" s="32">
        <f t="shared" si="23"/>
        <v>0</v>
      </c>
      <c r="F65" s="32">
        <f t="shared" si="24"/>
        <v>-428.57142857142861</v>
      </c>
      <c r="G65" s="32">
        <f t="shared" si="12"/>
        <v>46.271428571431017</v>
      </c>
      <c r="H65" s="32">
        <f t="shared" si="13"/>
        <v>76.58163265306527</v>
      </c>
      <c r="I65" s="32">
        <f t="shared" si="25"/>
        <v>2040.8163265306123</v>
      </c>
      <c r="J65" s="32">
        <f t="shared" si="26"/>
        <v>0.8163265306122659</v>
      </c>
      <c r="K65" s="32">
        <f t="shared" si="27"/>
        <v>559.07364905420957</v>
      </c>
      <c r="L65" s="32">
        <f t="shared" si="28"/>
        <v>2294.9879347685019</v>
      </c>
      <c r="M65" s="33">
        <f t="shared" si="20"/>
        <v>2132.4920412270039</v>
      </c>
      <c r="O65" s="69"/>
      <c r="P65" s="69"/>
    </row>
    <row r="66" spans="1:17" x14ac:dyDescent="0.25">
      <c r="A66" s="59">
        <f t="shared" si="4"/>
        <v>50</v>
      </c>
      <c r="B66" s="32">
        <f t="shared" ref="B66" si="29">B65-I65</f>
        <v>5.2295945351943374E-11</v>
      </c>
      <c r="C66" s="30">
        <v>0</v>
      </c>
      <c r="D66" s="32">
        <f t="shared" ref="D66" si="30">D65-F65-I65</f>
        <v>8.5265128291212022E-11</v>
      </c>
      <c r="E66" s="32">
        <f t="shared" ref="E66" si="31">D$13*C66</f>
        <v>0</v>
      </c>
      <c r="F66" s="32">
        <f t="shared" ref="F66" si="32">H$14*(E66-I66*D$13/D$12)</f>
        <v>0</v>
      </c>
      <c r="G66" s="32">
        <f t="shared" ref="G66" si="33">L$5*D66</f>
        <v>2.4471091819577849E-12</v>
      </c>
      <c r="H66" s="32">
        <f t="shared" ref="H66" si="34">D66*(L$6+L$7)</f>
        <v>4.0500935938325711E-12</v>
      </c>
      <c r="I66" s="32">
        <f t="shared" ref="I66" si="35">IF(A66-A$17&gt;H$12,0,IF(A66-A$17=H$12,(12-D$11)/12*$D$12/H$12,D$12/H$12))</f>
        <v>0</v>
      </c>
      <c r="J66" s="32">
        <f t="shared" ref="J66" si="36">+B66*$H$11</f>
        <v>2.0918378140777349E-14</v>
      </c>
      <c r="K66" s="32">
        <f t="shared" ref="K66" si="37">(H$13/(1-H$13))*(H66+I66-E66+F66+J66)</f>
        <v>1.3470275738407572E-12</v>
      </c>
      <c r="L66" s="32">
        <f t="shared" ref="L66" si="38">SUM(F66:K66)</f>
        <v>7.8651487277718898E-12</v>
      </c>
      <c r="M66" s="33">
        <f t="shared" ref="M66" si="39">NPV($L$9,L66:L66)</f>
        <v>7.3082593642184433E-12</v>
      </c>
      <c r="O66" s="69"/>
      <c r="P66" s="69"/>
    </row>
    <row r="67" spans="1:17" x14ac:dyDescent="0.25">
      <c r="A67" s="59" t="s">
        <v>14</v>
      </c>
      <c r="B67" s="29"/>
      <c r="C67" s="30" t="s">
        <v>14</v>
      </c>
      <c r="D67" s="32" t="s">
        <v>14</v>
      </c>
      <c r="E67" s="32" t="s">
        <v>14</v>
      </c>
      <c r="F67" s="32" t="s">
        <v>14</v>
      </c>
      <c r="G67" s="32" t="s">
        <v>14</v>
      </c>
      <c r="H67" s="32" t="s">
        <v>14</v>
      </c>
      <c r="I67" s="32" t="s">
        <v>14</v>
      </c>
      <c r="J67" s="32" t="s">
        <v>14</v>
      </c>
      <c r="K67" s="32" t="s">
        <v>14</v>
      </c>
      <c r="L67" s="32" t="s">
        <v>14</v>
      </c>
      <c r="M67" s="33"/>
      <c r="O67" s="29"/>
      <c r="P67" s="29"/>
      <c r="Q67" s="29"/>
    </row>
    <row r="68" spans="1:17" x14ac:dyDescent="0.25">
      <c r="A68" s="59" t="s">
        <v>13</v>
      </c>
      <c r="B68" s="29"/>
      <c r="C68" s="30">
        <f>SUM(C17:C65)</f>
        <v>1.0000000000000002</v>
      </c>
      <c r="D68" s="32" t="s">
        <v>12</v>
      </c>
      <c r="E68" s="32">
        <f t="shared" ref="E68:L68" si="40">SUM(E17:E65)</f>
        <v>100000</v>
      </c>
      <c r="F68" s="32">
        <f t="shared" si="40"/>
        <v>-1.0118128557223827E-11</v>
      </c>
      <c r="G68" s="32">
        <f t="shared" si="40"/>
        <v>62784.234800000129</v>
      </c>
      <c r="H68" s="32">
        <f t="shared" si="40"/>
        <v>103911.19000000024</v>
      </c>
      <c r="I68" s="32">
        <f t="shared" si="40"/>
        <v>99999.999999999942</v>
      </c>
      <c r="J68" s="32">
        <f t="shared" si="40"/>
        <v>1000.0000000000013</v>
      </c>
      <c r="K68" s="32">
        <f t="shared" si="40"/>
        <v>34713.301436435126</v>
      </c>
      <c r="L68" s="32">
        <f t="shared" si="40"/>
        <v>302408.72623643547</v>
      </c>
      <c r="M68" s="33"/>
      <c r="O68" s="69"/>
      <c r="P68" s="69"/>
      <c r="Q68" s="69"/>
    </row>
    <row r="69" spans="1:17" x14ac:dyDescent="0.25">
      <c r="B69" s="29"/>
      <c r="C69" s="34"/>
      <c r="D69" s="35"/>
      <c r="E69" s="35"/>
      <c r="F69" s="32"/>
      <c r="G69" s="32"/>
      <c r="H69" s="32"/>
      <c r="I69" s="32"/>
      <c r="J69" s="32"/>
      <c r="K69" s="32"/>
      <c r="L69" s="32"/>
      <c r="M69" s="33"/>
    </row>
    <row r="70" spans="1:17" x14ac:dyDescent="0.25">
      <c r="B70" s="29"/>
      <c r="C70" s="126" t="s">
        <v>11</v>
      </c>
      <c r="D70" s="126"/>
      <c r="E70" s="32">
        <f t="shared" ref="E70:L70" si="41">NPV($L9,E17:E65)</f>
        <v>52121.597691297429</v>
      </c>
      <c r="F70" s="32">
        <f t="shared" si="41"/>
        <v>5475.1645033215682</v>
      </c>
      <c r="G70" s="32">
        <f t="shared" si="41"/>
        <v>25790.622140879914</v>
      </c>
      <c r="H70" s="32">
        <f t="shared" si="41"/>
        <v>42684.82758508002</v>
      </c>
      <c r="I70" s="32">
        <f t="shared" si="41"/>
        <v>26049.385770718531</v>
      </c>
      <c r="J70" s="32">
        <f t="shared" si="41"/>
        <v>388.19220067864313</v>
      </c>
      <c r="K70" s="32">
        <f t="shared" si="41"/>
        <v>7436.9111998898434</v>
      </c>
      <c r="L70" s="32">
        <f t="shared" si="41"/>
        <v>107825.10340056857</v>
      </c>
      <c r="M70" s="33"/>
      <c r="O70" s="29"/>
      <c r="P70" s="29"/>
      <c r="Q70" s="29"/>
    </row>
    <row r="71" spans="1:17" x14ac:dyDescent="0.25">
      <c r="B71" s="59"/>
      <c r="C71" s="59"/>
      <c r="D71" s="59"/>
      <c r="E71" s="59"/>
      <c r="F71" s="59"/>
      <c r="G71" s="59"/>
      <c r="H71" s="59"/>
      <c r="I71" s="59"/>
      <c r="J71" s="59"/>
      <c r="K71" s="59"/>
      <c r="L71" s="59"/>
      <c r="M71" s="59"/>
      <c r="O71" s="59"/>
    </row>
    <row r="72" spans="1:17" x14ac:dyDescent="0.25">
      <c r="B72" s="80"/>
      <c r="C72" s="34"/>
      <c r="D72" s="80"/>
      <c r="E72" s="80"/>
      <c r="F72" s="80"/>
      <c r="G72" s="80"/>
      <c r="H72" s="80"/>
      <c r="I72" s="80"/>
      <c r="J72" s="80"/>
      <c r="K72" s="80"/>
      <c r="L72" s="80"/>
      <c r="M72" s="80"/>
      <c r="O72" s="80"/>
    </row>
    <row r="73" spans="1:17" x14ac:dyDescent="0.25">
      <c r="B73" s="80"/>
      <c r="C73" s="80"/>
      <c r="D73" s="80"/>
      <c r="E73" s="80"/>
      <c r="F73" s="80"/>
      <c r="G73" s="80"/>
      <c r="H73" s="80"/>
      <c r="I73" s="80"/>
      <c r="J73" s="80"/>
      <c r="K73" s="80"/>
      <c r="L73" s="80"/>
      <c r="M73" s="80"/>
      <c r="O73" s="80"/>
    </row>
    <row r="74" spans="1:17" x14ac:dyDescent="0.25">
      <c r="B74" s="80"/>
      <c r="C74" s="80"/>
      <c r="D74" s="80"/>
      <c r="E74" s="80"/>
      <c r="F74" s="80"/>
      <c r="G74" s="80"/>
      <c r="H74" s="80"/>
      <c r="I74" s="80"/>
      <c r="J74" s="80"/>
      <c r="K74" s="80"/>
      <c r="L74" s="80"/>
      <c r="M74" s="80"/>
      <c r="O74" s="80"/>
    </row>
    <row r="75" spans="1:17" x14ac:dyDescent="0.25">
      <c r="B75" s="59"/>
      <c r="C75" s="80"/>
      <c r="D75" s="80"/>
      <c r="E75" s="80"/>
      <c r="F75" s="80"/>
      <c r="G75" s="80"/>
      <c r="H75" s="80"/>
      <c r="I75" s="80"/>
      <c r="J75" s="80"/>
      <c r="K75" s="80"/>
      <c r="L75" s="80"/>
      <c r="M75" s="80"/>
      <c r="O75" s="80"/>
    </row>
    <row r="76" spans="1:17" x14ac:dyDescent="0.25">
      <c r="B76" s="80"/>
      <c r="C76" s="80"/>
      <c r="D76" s="80"/>
      <c r="E76" s="80"/>
      <c r="F76" s="80"/>
      <c r="G76" s="80"/>
      <c r="H76" s="80"/>
      <c r="I76" s="80"/>
      <c r="J76" s="80"/>
      <c r="K76" s="80"/>
      <c r="L76" s="80"/>
      <c r="M76" s="80"/>
      <c r="O76" s="80"/>
    </row>
    <row r="77" spans="1:17" x14ac:dyDescent="0.25">
      <c r="B77" s="80"/>
      <c r="C77" s="80"/>
      <c r="D77" s="80"/>
      <c r="E77" s="80"/>
      <c r="F77" s="80"/>
      <c r="G77" s="80"/>
      <c r="H77" s="80"/>
      <c r="I77" s="80"/>
      <c r="J77" s="80"/>
      <c r="K77" s="80"/>
      <c r="L77" s="80"/>
      <c r="M77" s="80"/>
      <c r="O77" s="80"/>
    </row>
    <row r="78" spans="1:17" x14ac:dyDescent="0.25">
      <c r="B78" s="80"/>
      <c r="C78" s="80"/>
      <c r="D78" s="80"/>
      <c r="E78" s="80"/>
      <c r="F78" s="80"/>
      <c r="G78" s="80"/>
      <c r="H78" s="80"/>
      <c r="I78" s="80"/>
      <c r="J78" s="80"/>
      <c r="K78" s="80"/>
      <c r="L78" s="80"/>
      <c r="M78" s="80"/>
      <c r="O78" s="80"/>
    </row>
    <row r="79" spans="1:17" x14ac:dyDescent="0.25">
      <c r="B79" s="80"/>
      <c r="C79" s="80"/>
      <c r="D79" s="80"/>
      <c r="E79" s="80"/>
      <c r="F79" s="80"/>
      <c r="G79" s="80"/>
      <c r="H79" s="80"/>
      <c r="I79" s="80"/>
      <c r="J79" s="80"/>
      <c r="K79" s="80"/>
      <c r="L79" s="80"/>
      <c r="M79" s="80"/>
      <c r="O79" s="80"/>
    </row>
    <row r="80" spans="1:17" x14ac:dyDescent="0.25">
      <c r="B80" s="80"/>
      <c r="C80" s="80"/>
      <c r="D80" s="80"/>
      <c r="E80" s="80"/>
      <c r="F80" s="80"/>
      <c r="G80" s="80"/>
      <c r="H80" s="80"/>
      <c r="I80" s="80"/>
      <c r="J80" s="80"/>
      <c r="K80" s="80"/>
      <c r="L80" s="80"/>
      <c r="M80" s="80"/>
      <c r="O80" s="80"/>
    </row>
    <row r="81" spans="2:15" x14ac:dyDescent="0.25">
      <c r="B81" s="80"/>
      <c r="C81" s="80"/>
      <c r="D81" s="80"/>
      <c r="E81" s="80"/>
      <c r="F81" s="80"/>
      <c r="G81" s="80"/>
      <c r="H81" s="80"/>
      <c r="I81" s="80"/>
      <c r="J81" s="80"/>
      <c r="K81" s="80"/>
      <c r="L81" s="80"/>
      <c r="M81" s="80"/>
      <c r="O81" s="80"/>
    </row>
    <row r="82" spans="2:15" x14ac:dyDescent="0.25">
      <c r="B82" s="80"/>
      <c r="C82" s="80"/>
      <c r="D82" s="80"/>
      <c r="E82" s="80"/>
      <c r="F82" s="80"/>
      <c r="G82" s="80"/>
      <c r="H82" s="80"/>
      <c r="I82" s="80"/>
      <c r="J82" s="80"/>
      <c r="K82" s="80"/>
      <c r="L82" s="80"/>
      <c r="M82" s="80"/>
      <c r="O82" s="80"/>
    </row>
    <row r="83" spans="2:15" x14ac:dyDescent="0.25">
      <c r="B83" s="80"/>
      <c r="C83" s="80"/>
      <c r="D83" s="80"/>
      <c r="E83" s="80"/>
      <c r="F83" s="80"/>
      <c r="G83" s="80"/>
      <c r="H83" s="80"/>
      <c r="I83" s="80"/>
      <c r="J83" s="80"/>
      <c r="K83" s="80"/>
      <c r="L83" s="80"/>
      <c r="M83" s="80"/>
      <c r="O83" s="80"/>
    </row>
    <row r="84" spans="2:15" x14ac:dyDescent="0.25">
      <c r="B84" s="80"/>
      <c r="C84" s="80"/>
      <c r="D84" s="80"/>
      <c r="E84" s="80"/>
      <c r="F84" s="80"/>
      <c r="G84" s="80"/>
      <c r="H84" s="80"/>
      <c r="I84" s="80"/>
      <c r="J84" s="80"/>
      <c r="K84" s="80"/>
      <c r="L84" s="80"/>
      <c r="M84" s="80"/>
      <c r="O84" s="80"/>
    </row>
    <row r="85" spans="2:15" x14ac:dyDescent="0.25">
      <c r="B85" s="80"/>
      <c r="C85" s="80"/>
      <c r="D85" s="80"/>
      <c r="E85" s="80"/>
      <c r="F85" s="80"/>
      <c r="G85" s="80"/>
      <c r="H85" s="80"/>
      <c r="I85" s="80"/>
      <c r="J85" s="80"/>
      <c r="K85" s="80"/>
      <c r="L85" s="80"/>
      <c r="M85" s="80"/>
      <c r="O85" s="80"/>
    </row>
    <row r="86" spans="2:15" x14ac:dyDescent="0.25">
      <c r="B86" s="80"/>
      <c r="C86" s="80"/>
      <c r="D86" s="80"/>
      <c r="E86" s="80"/>
      <c r="F86" s="80"/>
      <c r="G86" s="80"/>
      <c r="H86" s="80"/>
      <c r="I86" s="80"/>
      <c r="J86" s="80"/>
      <c r="K86" s="80"/>
      <c r="L86" s="80"/>
      <c r="M86" s="80"/>
      <c r="O86" s="80"/>
    </row>
    <row r="87" spans="2:15" x14ac:dyDescent="0.25">
      <c r="B87" s="80"/>
      <c r="C87" s="80"/>
      <c r="D87" s="80"/>
      <c r="E87" s="80"/>
      <c r="F87" s="80"/>
      <c r="G87" s="80"/>
      <c r="H87" s="80"/>
      <c r="I87" s="80"/>
      <c r="J87" s="80"/>
      <c r="K87" s="80"/>
      <c r="L87" s="80"/>
      <c r="M87" s="80"/>
      <c r="O87" s="80"/>
    </row>
    <row r="88" spans="2:15" x14ac:dyDescent="0.25">
      <c r="B88" s="80"/>
      <c r="C88" s="80"/>
      <c r="D88" s="80"/>
      <c r="E88" s="80"/>
      <c r="F88" s="80"/>
      <c r="G88" s="80"/>
      <c r="H88" s="80"/>
      <c r="I88" s="80"/>
      <c r="J88" s="80"/>
      <c r="K88" s="80"/>
      <c r="L88" s="80"/>
      <c r="M88" s="80"/>
      <c r="O88" s="80"/>
    </row>
    <row r="89" spans="2:15" x14ac:dyDescent="0.25">
      <c r="B89" s="80"/>
      <c r="C89" s="80"/>
      <c r="D89" s="80"/>
      <c r="E89" s="80"/>
      <c r="F89" s="80"/>
      <c r="G89" s="80"/>
      <c r="H89" s="80"/>
      <c r="I89" s="80"/>
      <c r="J89" s="80"/>
      <c r="K89" s="80"/>
      <c r="L89" s="80"/>
      <c r="M89" s="80"/>
      <c r="O89" s="80"/>
    </row>
    <row r="90" spans="2:15" x14ac:dyDescent="0.25">
      <c r="B90" s="80"/>
      <c r="C90" s="80"/>
      <c r="D90" s="80"/>
      <c r="E90" s="80"/>
      <c r="F90" s="80"/>
      <c r="G90" s="80"/>
      <c r="H90" s="80"/>
      <c r="I90" s="80"/>
      <c r="J90" s="80"/>
      <c r="K90" s="80"/>
      <c r="L90" s="80"/>
      <c r="M90" s="80"/>
      <c r="N90" s="80"/>
      <c r="O90" s="80"/>
    </row>
    <row r="91" spans="2:15" x14ac:dyDescent="0.25">
      <c r="B91" s="80"/>
      <c r="C91" s="80"/>
      <c r="D91" s="80"/>
      <c r="E91" s="80"/>
      <c r="F91" s="80"/>
      <c r="G91" s="80"/>
      <c r="H91" s="80"/>
      <c r="I91" s="80"/>
      <c r="J91" s="80"/>
      <c r="K91" s="80"/>
      <c r="L91" s="80"/>
      <c r="M91" s="80"/>
      <c r="N91" s="80"/>
      <c r="O91" s="80"/>
    </row>
    <row r="92" spans="2:15" x14ac:dyDescent="0.25">
      <c r="B92" s="80"/>
      <c r="C92" s="80"/>
      <c r="D92" s="80"/>
      <c r="E92" s="80"/>
      <c r="F92" s="80"/>
      <c r="G92" s="80"/>
      <c r="H92" s="80"/>
      <c r="I92" s="80"/>
      <c r="J92" s="80"/>
      <c r="K92" s="80"/>
      <c r="L92" s="80"/>
      <c r="M92" s="80"/>
      <c r="N92" s="80"/>
      <c r="O92" s="80"/>
    </row>
    <row r="93" spans="2:15" x14ac:dyDescent="0.25">
      <c r="B93" s="80"/>
      <c r="C93" s="80"/>
      <c r="D93" s="80"/>
      <c r="E93" s="80"/>
      <c r="F93" s="80"/>
      <c r="G93" s="80"/>
      <c r="H93" s="80"/>
      <c r="I93" s="80"/>
      <c r="J93" s="80"/>
      <c r="K93" s="80"/>
      <c r="L93" s="80"/>
      <c r="M93" s="80"/>
      <c r="N93" s="80"/>
      <c r="O93" s="80"/>
    </row>
    <row r="94" spans="2:15" x14ac:dyDescent="0.25">
      <c r="B94" s="80"/>
      <c r="C94" s="80"/>
      <c r="D94" s="80"/>
      <c r="E94" s="80"/>
      <c r="F94" s="80"/>
      <c r="G94" s="80"/>
      <c r="H94" s="80"/>
      <c r="I94" s="80"/>
      <c r="J94" s="80"/>
      <c r="K94" s="80"/>
      <c r="L94" s="80"/>
      <c r="M94" s="80"/>
      <c r="N94" s="80"/>
      <c r="O94" s="80"/>
    </row>
    <row r="95" spans="2:15" x14ac:dyDescent="0.25">
      <c r="B95" s="80"/>
      <c r="C95" s="80"/>
      <c r="D95" s="80"/>
      <c r="E95" s="80"/>
      <c r="F95" s="80"/>
      <c r="G95" s="80"/>
      <c r="H95" s="80"/>
      <c r="I95" s="80"/>
      <c r="J95" s="80"/>
      <c r="K95" s="80"/>
      <c r="L95" s="80"/>
      <c r="M95" s="80"/>
      <c r="N95" s="80"/>
      <c r="O95" s="80"/>
    </row>
    <row r="96" spans="2:15" x14ac:dyDescent="0.25">
      <c r="B96" s="80"/>
      <c r="C96" s="80"/>
      <c r="D96" s="80"/>
      <c r="E96" s="80"/>
      <c r="F96" s="80"/>
      <c r="G96" s="80"/>
      <c r="H96" s="80"/>
      <c r="I96" s="80"/>
      <c r="J96" s="80"/>
      <c r="K96" s="80"/>
      <c r="L96" s="80"/>
      <c r="M96" s="80"/>
      <c r="N96" s="80"/>
      <c r="O96" s="80"/>
    </row>
    <row r="97" spans="2:15" x14ac:dyDescent="0.25">
      <c r="B97" s="80"/>
      <c r="C97" s="80"/>
      <c r="D97" s="80"/>
      <c r="E97" s="80"/>
      <c r="F97" s="80"/>
      <c r="G97" s="80"/>
      <c r="H97" s="80"/>
      <c r="I97" s="80"/>
      <c r="J97" s="80"/>
      <c r="K97" s="80"/>
      <c r="L97" s="80"/>
      <c r="M97" s="80"/>
      <c r="N97" s="80"/>
      <c r="O97" s="80"/>
    </row>
    <row r="98" spans="2:15" x14ac:dyDescent="0.25">
      <c r="B98" s="80"/>
      <c r="C98" s="80"/>
      <c r="D98" s="80"/>
      <c r="E98" s="80"/>
      <c r="F98" s="80"/>
      <c r="G98" s="80"/>
      <c r="H98" s="80"/>
      <c r="I98" s="80"/>
      <c r="J98" s="80"/>
      <c r="K98" s="80"/>
      <c r="L98" s="80"/>
      <c r="M98" s="80"/>
      <c r="N98" s="80"/>
      <c r="O98" s="80"/>
    </row>
    <row r="99" spans="2:15" x14ac:dyDescent="0.25">
      <c r="B99" s="80"/>
      <c r="C99" s="80"/>
      <c r="D99" s="80"/>
      <c r="E99" s="80"/>
      <c r="F99" s="80"/>
      <c r="G99" s="80"/>
      <c r="H99" s="80"/>
      <c r="I99" s="80"/>
      <c r="J99" s="80"/>
      <c r="K99" s="80"/>
      <c r="L99" s="80"/>
      <c r="M99" s="80"/>
      <c r="N99" s="80"/>
      <c r="O99" s="80"/>
    </row>
    <row r="100" spans="2:15" x14ac:dyDescent="0.25">
      <c r="B100" s="80"/>
      <c r="C100" s="80"/>
      <c r="D100" s="80"/>
      <c r="E100" s="80"/>
      <c r="F100" s="80"/>
      <c r="G100" s="80"/>
      <c r="H100" s="80"/>
      <c r="I100" s="80"/>
      <c r="J100" s="80"/>
      <c r="K100" s="80"/>
      <c r="L100" s="80"/>
      <c r="M100" s="80"/>
      <c r="N100" s="80"/>
      <c r="O100" s="80"/>
    </row>
    <row r="101" spans="2:15" x14ac:dyDescent="0.25">
      <c r="B101" s="80"/>
      <c r="C101" s="80"/>
      <c r="D101" s="80"/>
      <c r="E101" s="80"/>
      <c r="F101" s="80"/>
      <c r="G101" s="80"/>
      <c r="H101" s="80"/>
      <c r="I101" s="80"/>
      <c r="J101" s="80"/>
      <c r="K101" s="80"/>
      <c r="L101" s="80"/>
      <c r="M101" s="80"/>
      <c r="N101" s="80"/>
      <c r="O101" s="80"/>
    </row>
    <row r="102" spans="2:15" x14ac:dyDescent="0.25">
      <c r="B102" s="80"/>
      <c r="C102" s="80"/>
      <c r="D102" s="80"/>
      <c r="E102" s="80"/>
      <c r="F102" s="80"/>
      <c r="G102" s="80"/>
      <c r="H102" s="80"/>
      <c r="I102" s="80"/>
      <c r="J102" s="80"/>
      <c r="K102" s="80"/>
      <c r="L102" s="80"/>
      <c r="M102" s="80"/>
      <c r="N102" s="80"/>
      <c r="O102" s="80"/>
    </row>
    <row r="103" spans="2:15" x14ac:dyDescent="0.25">
      <c r="B103" s="80"/>
      <c r="C103" s="80"/>
      <c r="D103" s="80"/>
      <c r="E103" s="80"/>
      <c r="F103" s="80"/>
      <c r="G103" s="80"/>
      <c r="H103" s="80"/>
      <c r="I103" s="80"/>
      <c r="J103" s="80"/>
      <c r="K103" s="80"/>
      <c r="L103" s="80"/>
      <c r="M103" s="80"/>
      <c r="N103" s="80"/>
      <c r="O103" s="80"/>
    </row>
    <row r="104" spans="2:15" x14ac:dyDescent="0.25">
      <c r="B104" s="80"/>
      <c r="C104" s="80"/>
      <c r="D104" s="80"/>
      <c r="E104" s="80"/>
      <c r="F104" s="80"/>
      <c r="G104" s="80"/>
      <c r="H104" s="80"/>
      <c r="I104" s="80"/>
      <c r="J104" s="80"/>
      <c r="K104" s="80"/>
      <c r="L104" s="80"/>
      <c r="M104" s="80"/>
      <c r="N104" s="80"/>
      <c r="O104" s="80"/>
    </row>
    <row r="105" spans="2:15" x14ac:dyDescent="0.25">
      <c r="B105" s="80"/>
      <c r="C105" s="80"/>
      <c r="D105" s="80"/>
      <c r="E105" s="80"/>
      <c r="F105" s="80"/>
      <c r="G105" s="80"/>
      <c r="H105" s="80"/>
      <c r="I105" s="80"/>
      <c r="J105" s="80"/>
      <c r="K105" s="80"/>
      <c r="L105" s="80"/>
      <c r="M105" s="80"/>
      <c r="N105" s="80"/>
      <c r="O105" s="80"/>
    </row>
    <row r="106" spans="2:15" x14ac:dyDescent="0.25">
      <c r="B106" s="80"/>
      <c r="C106" s="80"/>
      <c r="D106" s="80"/>
      <c r="E106" s="80"/>
      <c r="F106" s="80"/>
      <c r="G106" s="80"/>
      <c r="H106" s="80"/>
      <c r="I106" s="80"/>
      <c r="J106" s="80"/>
      <c r="K106" s="80"/>
      <c r="L106" s="80"/>
      <c r="M106" s="80"/>
      <c r="N106" s="80"/>
      <c r="O106" s="80"/>
    </row>
    <row r="107" spans="2:15" x14ac:dyDescent="0.25">
      <c r="B107" s="80"/>
      <c r="C107" s="80"/>
      <c r="D107" s="80"/>
      <c r="E107" s="80"/>
      <c r="F107" s="80"/>
      <c r="G107" s="80"/>
      <c r="H107" s="80"/>
      <c r="I107" s="80"/>
      <c r="J107" s="80"/>
      <c r="K107" s="80"/>
      <c r="L107" s="80"/>
      <c r="M107" s="80"/>
      <c r="N107" s="80"/>
      <c r="O107" s="80"/>
    </row>
    <row r="108" spans="2:15" x14ac:dyDescent="0.25">
      <c r="B108" s="80"/>
      <c r="C108" s="80"/>
      <c r="D108" s="80"/>
      <c r="E108" s="80"/>
      <c r="F108" s="80"/>
      <c r="G108" s="80"/>
      <c r="H108" s="80"/>
      <c r="I108" s="80"/>
      <c r="J108" s="80"/>
      <c r="K108" s="80"/>
      <c r="L108" s="80"/>
      <c r="M108" s="80"/>
      <c r="N108" s="80"/>
      <c r="O108" s="80"/>
    </row>
    <row r="109" spans="2:15" x14ac:dyDescent="0.25">
      <c r="B109" s="80"/>
      <c r="C109" s="80"/>
      <c r="D109" s="80"/>
      <c r="E109" s="80"/>
      <c r="F109" s="80"/>
      <c r="G109" s="80"/>
      <c r="H109" s="80"/>
      <c r="I109" s="80"/>
      <c r="J109" s="80"/>
      <c r="K109" s="80"/>
      <c r="L109" s="80"/>
      <c r="M109" s="80"/>
      <c r="N109" s="80"/>
      <c r="O109" s="80"/>
    </row>
    <row r="110" spans="2:15" x14ac:dyDescent="0.25">
      <c r="B110" s="80"/>
      <c r="C110" s="80"/>
      <c r="D110" s="80"/>
      <c r="E110" s="80"/>
      <c r="F110" s="80"/>
      <c r="G110" s="80"/>
      <c r="H110" s="80"/>
      <c r="I110" s="80"/>
      <c r="J110" s="80"/>
      <c r="K110" s="80"/>
      <c r="L110" s="80"/>
      <c r="M110" s="80"/>
      <c r="N110" s="80"/>
      <c r="O110" s="80"/>
    </row>
    <row r="111" spans="2:15" x14ac:dyDescent="0.25">
      <c r="B111" s="80"/>
      <c r="C111" s="80"/>
      <c r="D111" s="80"/>
      <c r="E111" s="80"/>
      <c r="F111" s="80"/>
      <c r="G111" s="80"/>
      <c r="H111" s="80"/>
      <c r="I111" s="80"/>
      <c r="J111" s="80"/>
      <c r="K111" s="80"/>
      <c r="L111" s="80"/>
      <c r="M111" s="80"/>
      <c r="N111" s="80"/>
      <c r="O111" s="80"/>
    </row>
    <row r="112" spans="2:15" x14ac:dyDescent="0.25">
      <c r="B112" s="80"/>
      <c r="C112" s="80"/>
      <c r="D112" s="80"/>
      <c r="E112" s="80"/>
      <c r="F112" s="80"/>
      <c r="G112" s="80"/>
      <c r="H112" s="80"/>
      <c r="I112" s="80"/>
      <c r="J112" s="80"/>
      <c r="K112" s="80"/>
      <c r="L112" s="80"/>
      <c r="M112" s="80"/>
      <c r="N112" s="80"/>
      <c r="O112" s="80"/>
    </row>
    <row r="113" spans="2:15" x14ac:dyDescent="0.25">
      <c r="B113" s="80"/>
      <c r="C113" s="80"/>
      <c r="D113" s="80"/>
      <c r="E113" s="80"/>
      <c r="F113" s="80"/>
      <c r="G113" s="80"/>
      <c r="H113" s="80"/>
      <c r="I113" s="80"/>
      <c r="J113" s="80"/>
      <c r="K113" s="80"/>
      <c r="L113" s="80"/>
      <c r="M113" s="80"/>
      <c r="N113" s="80"/>
      <c r="O113" s="80"/>
    </row>
    <row r="114" spans="2:15" x14ac:dyDescent="0.25">
      <c r="B114" s="80"/>
      <c r="C114" s="80"/>
      <c r="D114" s="80"/>
      <c r="E114" s="80"/>
      <c r="F114" s="80"/>
      <c r="G114" s="80"/>
      <c r="H114" s="80"/>
      <c r="I114" s="80"/>
      <c r="J114" s="80"/>
      <c r="K114" s="80"/>
      <c r="L114" s="80"/>
      <c r="M114" s="80"/>
      <c r="N114" s="80"/>
      <c r="O114" s="80"/>
    </row>
    <row r="115" spans="2:15" x14ac:dyDescent="0.25">
      <c r="B115" s="80"/>
      <c r="C115" s="80"/>
      <c r="D115" s="80"/>
      <c r="E115" s="80"/>
      <c r="F115" s="80"/>
      <c r="G115" s="80"/>
      <c r="H115" s="80"/>
      <c r="I115" s="80"/>
      <c r="J115" s="80"/>
      <c r="K115" s="80"/>
      <c r="L115" s="80"/>
      <c r="M115" s="80"/>
      <c r="N115" s="80"/>
      <c r="O115" s="80"/>
    </row>
    <row r="116" spans="2:15" x14ac:dyDescent="0.25">
      <c r="B116" s="80"/>
      <c r="C116" s="80"/>
      <c r="D116" s="80"/>
      <c r="E116" s="80"/>
      <c r="F116" s="80"/>
      <c r="G116" s="80"/>
      <c r="H116" s="80"/>
      <c r="I116" s="80"/>
      <c r="J116" s="80"/>
      <c r="K116" s="80"/>
      <c r="L116" s="80"/>
      <c r="M116" s="80"/>
      <c r="N116" s="80"/>
      <c r="O116" s="80"/>
    </row>
    <row r="117" spans="2:15" x14ac:dyDescent="0.25">
      <c r="B117" s="80"/>
      <c r="C117" s="80"/>
      <c r="D117" s="80"/>
      <c r="E117" s="80"/>
      <c r="F117" s="80"/>
      <c r="G117" s="80"/>
      <c r="H117" s="80"/>
      <c r="I117" s="80"/>
      <c r="J117" s="80"/>
      <c r="K117" s="80"/>
      <c r="L117" s="80"/>
      <c r="M117" s="80"/>
      <c r="N117" s="80"/>
      <c r="O117" s="80"/>
    </row>
    <row r="118" spans="2:15" x14ac:dyDescent="0.25">
      <c r="B118" s="80"/>
      <c r="C118" s="80"/>
      <c r="D118" s="80"/>
      <c r="E118" s="80"/>
      <c r="F118" s="80"/>
      <c r="G118" s="80"/>
      <c r="H118" s="80"/>
      <c r="I118" s="80"/>
      <c r="J118" s="80"/>
      <c r="K118" s="80"/>
      <c r="L118" s="80"/>
      <c r="M118" s="80"/>
      <c r="N118" s="80"/>
      <c r="O118" s="80"/>
    </row>
    <row r="119" spans="2:15" x14ac:dyDescent="0.25">
      <c r="B119" s="80"/>
      <c r="C119" s="80"/>
      <c r="D119" s="80"/>
      <c r="E119" s="80"/>
      <c r="F119" s="80"/>
      <c r="G119" s="80"/>
      <c r="H119" s="80"/>
      <c r="I119" s="80"/>
      <c r="J119" s="80"/>
      <c r="K119" s="80"/>
      <c r="L119" s="80"/>
      <c r="M119" s="80"/>
      <c r="N119" s="80"/>
      <c r="O119" s="80"/>
    </row>
    <row r="120" spans="2:15" x14ac:dyDescent="0.25">
      <c r="B120" s="80"/>
      <c r="C120" s="80"/>
      <c r="D120" s="80"/>
      <c r="E120" s="80"/>
      <c r="F120" s="80"/>
      <c r="G120" s="80"/>
      <c r="H120" s="80"/>
      <c r="I120" s="80"/>
      <c r="J120" s="80"/>
      <c r="K120" s="80"/>
      <c r="L120" s="80"/>
      <c r="M120" s="80"/>
      <c r="N120" s="80"/>
      <c r="O120" s="80"/>
    </row>
    <row r="121" spans="2:15" x14ac:dyDescent="0.25">
      <c r="B121" s="80"/>
      <c r="C121" s="80"/>
      <c r="D121" s="80"/>
      <c r="E121" s="80"/>
      <c r="F121" s="80"/>
      <c r="G121" s="80"/>
      <c r="H121" s="80"/>
      <c r="I121" s="80"/>
      <c r="J121" s="80"/>
      <c r="K121" s="80"/>
      <c r="L121" s="80"/>
      <c r="M121" s="80"/>
      <c r="N121" s="80"/>
      <c r="O121" s="80"/>
    </row>
    <row r="122" spans="2:15" x14ac:dyDescent="0.25">
      <c r="B122" s="80"/>
      <c r="C122" s="80"/>
      <c r="D122" s="80"/>
      <c r="E122" s="80"/>
      <c r="F122" s="80"/>
      <c r="G122" s="80"/>
      <c r="H122" s="80"/>
      <c r="I122" s="80"/>
      <c r="J122" s="80"/>
      <c r="K122" s="80"/>
      <c r="L122" s="80"/>
      <c r="M122" s="80"/>
      <c r="N122" s="80"/>
      <c r="O122" s="80"/>
    </row>
    <row r="123" spans="2:15" x14ac:dyDescent="0.25">
      <c r="B123" s="80"/>
      <c r="C123" s="80"/>
      <c r="D123" s="80"/>
      <c r="E123" s="80"/>
      <c r="F123" s="80"/>
      <c r="G123" s="80"/>
      <c r="H123" s="80"/>
      <c r="I123" s="80"/>
      <c r="J123" s="80"/>
      <c r="K123" s="80"/>
      <c r="L123" s="80"/>
      <c r="M123" s="80"/>
      <c r="N123" s="80"/>
      <c r="O123" s="80"/>
    </row>
    <row r="124" spans="2:15" x14ac:dyDescent="0.25">
      <c r="B124" s="80"/>
      <c r="C124" s="80"/>
      <c r="D124" s="80"/>
      <c r="E124" s="80"/>
      <c r="F124" s="80"/>
      <c r="G124" s="80"/>
      <c r="H124" s="80"/>
      <c r="I124" s="80"/>
      <c r="J124" s="80"/>
      <c r="K124" s="80"/>
      <c r="L124" s="80"/>
      <c r="M124" s="80"/>
      <c r="N124" s="80"/>
      <c r="O124" s="80"/>
    </row>
    <row r="125" spans="2:15" x14ac:dyDescent="0.25">
      <c r="B125" s="80"/>
      <c r="C125" s="80"/>
      <c r="D125" s="80"/>
      <c r="E125" s="80"/>
      <c r="F125" s="80"/>
      <c r="G125" s="80"/>
      <c r="H125" s="80"/>
      <c r="I125" s="80"/>
      <c r="J125" s="80"/>
      <c r="K125" s="80"/>
      <c r="L125" s="80"/>
      <c r="M125" s="80"/>
      <c r="N125" s="80"/>
      <c r="O125" s="80"/>
    </row>
    <row r="126" spans="2:15" x14ac:dyDescent="0.25">
      <c r="B126" s="80"/>
      <c r="C126" s="80"/>
      <c r="D126" s="80"/>
      <c r="E126" s="80"/>
      <c r="F126" s="80"/>
      <c r="G126" s="80"/>
      <c r="H126" s="80"/>
      <c r="I126" s="80"/>
      <c r="J126" s="80"/>
      <c r="K126" s="80"/>
      <c r="L126" s="80"/>
      <c r="M126" s="80"/>
      <c r="N126" s="80"/>
      <c r="O126" s="80"/>
    </row>
    <row r="127" spans="2:15" x14ac:dyDescent="0.25">
      <c r="B127" s="80"/>
      <c r="C127" s="80"/>
      <c r="D127" s="80"/>
      <c r="E127" s="80"/>
      <c r="F127" s="80"/>
      <c r="G127" s="80"/>
      <c r="H127" s="80"/>
      <c r="I127" s="80"/>
      <c r="J127" s="80"/>
      <c r="K127" s="80"/>
      <c r="L127" s="80"/>
      <c r="M127" s="80"/>
      <c r="N127" s="80"/>
      <c r="O127" s="80"/>
    </row>
    <row r="128" spans="2:15" x14ac:dyDescent="0.25">
      <c r="B128" s="80"/>
      <c r="C128" s="80"/>
      <c r="D128" s="80"/>
      <c r="E128" s="80"/>
      <c r="F128" s="80"/>
      <c r="G128" s="80"/>
      <c r="H128" s="80"/>
      <c r="I128" s="80"/>
      <c r="J128" s="80"/>
      <c r="K128" s="80"/>
      <c r="L128" s="80"/>
      <c r="M128" s="80"/>
      <c r="N128" s="80"/>
      <c r="O128" s="80"/>
    </row>
    <row r="129" spans="2:15" x14ac:dyDescent="0.25">
      <c r="B129" s="80"/>
      <c r="C129" s="80"/>
      <c r="D129" s="80"/>
      <c r="E129" s="80"/>
      <c r="F129" s="80"/>
      <c r="G129" s="80"/>
      <c r="H129" s="80"/>
      <c r="I129" s="80"/>
      <c r="J129" s="80"/>
      <c r="K129" s="80"/>
      <c r="L129" s="80"/>
      <c r="M129" s="80"/>
      <c r="N129" s="80"/>
      <c r="O129" s="80"/>
    </row>
    <row r="130" spans="2:15" x14ac:dyDescent="0.25">
      <c r="B130" s="80"/>
      <c r="C130" s="80"/>
      <c r="D130" s="80"/>
      <c r="E130" s="80"/>
      <c r="F130" s="80"/>
      <c r="G130" s="80"/>
      <c r="H130" s="80"/>
      <c r="I130" s="80"/>
      <c r="J130" s="80"/>
      <c r="K130" s="80"/>
      <c r="L130" s="80"/>
      <c r="M130" s="80"/>
      <c r="N130" s="80"/>
      <c r="O130" s="80"/>
    </row>
    <row r="131" spans="2:15" x14ac:dyDescent="0.25">
      <c r="B131" s="80"/>
      <c r="C131" s="80"/>
      <c r="D131" s="80"/>
      <c r="E131" s="80"/>
      <c r="F131" s="80"/>
      <c r="G131" s="80"/>
      <c r="H131" s="80"/>
      <c r="I131" s="80"/>
      <c r="J131" s="80"/>
      <c r="K131" s="80"/>
      <c r="L131" s="80"/>
      <c r="M131" s="80"/>
      <c r="N131" s="80"/>
      <c r="O131" s="80"/>
    </row>
    <row r="132" spans="2:15" x14ac:dyDescent="0.25">
      <c r="B132" s="80"/>
      <c r="C132" s="80"/>
      <c r="D132" s="80"/>
      <c r="E132" s="80"/>
      <c r="F132" s="80"/>
      <c r="G132" s="80"/>
      <c r="H132" s="80"/>
      <c r="I132" s="80"/>
      <c r="J132" s="80"/>
      <c r="K132" s="80"/>
      <c r="L132" s="80"/>
      <c r="M132" s="80"/>
      <c r="N132" s="80"/>
      <c r="O132" s="80"/>
    </row>
    <row r="133" spans="2:15" x14ac:dyDescent="0.25">
      <c r="B133" s="80"/>
      <c r="C133" s="80"/>
      <c r="D133" s="80"/>
      <c r="E133" s="80"/>
      <c r="F133" s="80"/>
      <c r="G133" s="80"/>
      <c r="H133" s="80"/>
      <c r="I133" s="80"/>
      <c r="J133" s="80"/>
      <c r="K133" s="80"/>
      <c r="L133" s="80"/>
      <c r="M133" s="80"/>
      <c r="N133" s="80"/>
      <c r="O133" s="80"/>
    </row>
    <row r="134" spans="2:15" x14ac:dyDescent="0.25">
      <c r="B134" s="80"/>
      <c r="C134" s="80"/>
      <c r="D134" s="80"/>
      <c r="E134" s="80"/>
      <c r="F134" s="80"/>
      <c r="G134" s="80"/>
      <c r="H134" s="80"/>
      <c r="I134" s="80"/>
      <c r="J134" s="80"/>
      <c r="K134" s="80"/>
      <c r="L134" s="80"/>
      <c r="M134" s="80"/>
      <c r="N134" s="80"/>
      <c r="O134" s="80"/>
    </row>
    <row r="135" spans="2:15" x14ac:dyDescent="0.25">
      <c r="B135" s="80"/>
      <c r="C135" s="80"/>
      <c r="D135" s="80"/>
      <c r="E135" s="80"/>
      <c r="F135" s="80"/>
      <c r="G135" s="80"/>
      <c r="H135" s="80"/>
      <c r="I135" s="80"/>
      <c r="J135" s="80"/>
      <c r="K135" s="80"/>
      <c r="L135" s="80"/>
      <c r="M135" s="80"/>
      <c r="N135" s="80"/>
      <c r="O135" s="80"/>
    </row>
    <row r="136" spans="2:15" x14ac:dyDescent="0.25">
      <c r="B136" s="80"/>
      <c r="C136" s="80"/>
      <c r="D136" s="80"/>
      <c r="E136" s="80"/>
      <c r="F136" s="80"/>
      <c r="G136" s="80"/>
      <c r="H136" s="80"/>
      <c r="I136" s="80"/>
      <c r="J136" s="80"/>
      <c r="K136" s="80"/>
      <c r="L136" s="80"/>
      <c r="M136" s="80"/>
      <c r="N136" s="80"/>
      <c r="O136" s="80"/>
    </row>
    <row r="137" spans="2:15" x14ac:dyDescent="0.25">
      <c r="B137" s="80"/>
      <c r="C137" s="80"/>
      <c r="D137" s="80"/>
      <c r="E137" s="80"/>
      <c r="F137" s="80"/>
      <c r="G137" s="80"/>
      <c r="H137" s="80"/>
      <c r="I137" s="80"/>
      <c r="J137" s="80"/>
      <c r="K137" s="80"/>
      <c r="L137" s="80"/>
      <c r="M137" s="80"/>
      <c r="N137" s="80"/>
      <c r="O137" s="80"/>
    </row>
    <row r="138" spans="2:15" x14ac:dyDescent="0.25">
      <c r="B138" s="80"/>
      <c r="C138" s="80"/>
      <c r="D138" s="80"/>
      <c r="E138" s="80"/>
      <c r="F138" s="80"/>
      <c r="G138" s="80"/>
      <c r="H138" s="80"/>
      <c r="I138" s="80"/>
      <c r="J138" s="80"/>
      <c r="K138" s="80"/>
      <c r="L138" s="80"/>
      <c r="M138" s="80"/>
      <c r="N138" s="80"/>
      <c r="O138" s="80"/>
    </row>
    <row r="139" spans="2:15" x14ac:dyDescent="0.25">
      <c r="B139" s="80"/>
      <c r="C139" s="80"/>
      <c r="D139" s="80"/>
      <c r="E139" s="80"/>
      <c r="F139" s="80"/>
      <c r="G139" s="80"/>
      <c r="H139" s="80"/>
      <c r="I139" s="80"/>
      <c r="J139" s="80"/>
      <c r="K139" s="80"/>
      <c r="L139" s="80"/>
      <c r="M139" s="80"/>
      <c r="N139" s="80"/>
      <c r="O139" s="80"/>
    </row>
    <row r="140" spans="2:15" x14ac:dyDescent="0.25">
      <c r="B140" s="80"/>
      <c r="C140" s="80"/>
      <c r="D140" s="80"/>
      <c r="E140" s="80"/>
      <c r="F140" s="80"/>
      <c r="G140" s="80"/>
      <c r="H140" s="80"/>
      <c r="I140" s="80"/>
      <c r="J140" s="80"/>
      <c r="K140" s="80"/>
      <c r="L140" s="80"/>
      <c r="M140" s="80"/>
      <c r="N140" s="80"/>
      <c r="O140" s="80"/>
    </row>
    <row r="141" spans="2:15" x14ac:dyDescent="0.25">
      <c r="B141" s="80"/>
      <c r="C141" s="80"/>
      <c r="D141" s="80"/>
      <c r="E141" s="80"/>
      <c r="F141" s="80"/>
      <c r="G141" s="80"/>
      <c r="H141" s="80"/>
      <c r="I141" s="80"/>
      <c r="J141" s="80"/>
      <c r="K141" s="80"/>
      <c r="L141" s="80"/>
      <c r="M141" s="80"/>
      <c r="N141" s="80"/>
      <c r="O141" s="80"/>
    </row>
    <row r="142" spans="2:15" x14ac:dyDescent="0.25">
      <c r="B142" s="80"/>
      <c r="C142" s="80"/>
      <c r="D142" s="80"/>
      <c r="E142" s="80"/>
      <c r="F142" s="80"/>
      <c r="G142" s="80"/>
      <c r="H142" s="80"/>
      <c r="I142" s="80"/>
      <c r="J142" s="80"/>
      <c r="K142" s="80"/>
      <c r="L142" s="80"/>
      <c r="M142" s="80"/>
      <c r="N142" s="80"/>
      <c r="O142" s="80"/>
    </row>
    <row r="143" spans="2:15" x14ac:dyDescent="0.25">
      <c r="B143" s="80"/>
      <c r="C143" s="80"/>
      <c r="D143" s="80"/>
      <c r="E143" s="80"/>
      <c r="F143" s="80"/>
      <c r="G143" s="80"/>
      <c r="H143" s="80"/>
      <c r="I143" s="80"/>
      <c r="J143" s="80"/>
      <c r="K143" s="80"/>
      <c r="L143" s="80"/>
      <c r="M143" s="80"/>
      <c r="N143" s="80"/>
      <c r="O143" s="80"/>
    </row>
    <row r="144" spans="2:15" x14ac:dyDescent="0.25">
      <c r="B144" s="80"/>
      <c r="C144" s="80"/>
      <c r="D144" s="80"/>
      <c r="E144" s="80"/>
      <c r="F144" s="80"/>
      <c r="G144" s="80"/>
      <c r="H144" s="80"/>
      <c r="I144" s="80"/>
      <c r="J144" s="80"/>
      <c r="K144" s="80"/>
      <c r="L144" s="80"/>
      <c r="M144" s="80"/>
      <c r="N144" s="80"/>
      <c r="O144" s="80"/>
    </row>
    <row r="145" spans="2:15" x14ac:dyDescent="0.25">
      <c r="B145" s="80"/>
      <c r="C145" s="80"/>
      <c r="D145" s="80"/>
      <c r="E145" s="80"/>
      <c r="F145" s="80"/>
      <c r="G145" s="80"/>
      <c r="H145" s="80"/>
      <c r="I145" s="80"/>
      <c r="J145" s="80"/>
      <c r="K145" s="80"/>
      <c r="L145" s="80"/>
      <c r="M145" s="80"/>
      <c r="N145" s="80"/>
      <c r="O145" s="80"/>
    </row>
    <row r="146" spans="2:15" x14ac:dyDescent="0.25">
      <c r="B146" s="80"/>
      <c r="C146" s="80"/>
      <c r="D146" s="80"/>
      <c r="E146" s="80"/>
      <c r="F146" s="80"/>
      <c r="G146" s="80"/>
      <c r="H146" s="80"/>
      <c r="I146" s="80"/>
      <c r="J146" s="80"/>
      <c r="K146" s="80"/>
      <c r="L146" s="80"/>
      <c r="M146" s="80"/>
      <c r="N146" s="80"/>
      <c r="O146" s="80"/>
    </row>
    <row r="147" spans="2:15" x14ac:dyDescent="0.25">
      <c r="B147" s="80"/>
      <c r="C147" s="80"/>
      <c r="D147" s="80"/>
      <c r="E147" s="80"/>
      <c r="F147" s="80"/>
      <c r="G147" s="80"/>
      <c r="H147" s="80"/>
      <c r="I147" s="80"/>
      <c r="J147" s="80"/>
      <c r="K147" s="80"/>
      <c r="L147" s="80"/>
      <c r="M147" s="80"/>
      <c r="N147" s="80"/>
      <c r="O147" s="80"/>
    </row>
    <row r="148" spans="2:15" x14ac:dyDescent="0.25">
      <c r="B148" s="80"/>
      <c r="C148" s="80"/>
      <c r="D148" s="80"/>
      <c r="E148" s="80"/>
      <c r="F148" s="80"/>
      <c r="G148" s="80"/>
      <c r="H148" s="80"/>
      <c r="I148" s="80"/>
      <c r="J148" s="80"/>
      <c r="K148" s="80"/>
      <c r="L148" s="80"/>
      <c r="M148" s="80"/>
      <c r="N148" s="80"/>
      <c r="O148" s="80"/>
    </row>
    <row r="149" spans="2:15" x14ac:dyDescent="0.25">
      <c r="B149" s="80"/>
      <c r="C149" s="80"/>
      <c r="D149" s="80"/>
      <c r="E149" s="80"/>
      <c r="F149" s="80"/>
      <c r="G149" s="80"/>
      <c r="H149" s="80"/>
      <c r="I149" s="80"/>
      <c r="J149" s="80"/>
      <c r="K149" s="80"/>
      <c r="L149" s="80"/>
      <c r="M149" s="80"/>
      <c r="N149" s="80"/>
      <c r="O149" s="80"/>
    </row>
    <row r="150" spans="2:15" x14ac:dyDescent="0.25">
      <c r="B150" s="80"/>
      <c r="C150" s="80"/>
      <c r="D150" s="80"/>
      <c r="E150" s="80"/>
      <c r="F150" s="80"/>
      <c r="G150" s="80"/>
      <c r="H150" s="80"/>
      <c r="I150" s="80"/>
      <c r="J150" s="80"/>
      <c r="K150" s="80"/>
      <c r="L150" s="80"/>
      <c r="M150" s="80"/>
      <c r="N150" s="80"/>
      <c r="O150" s="80"/>
    </row>
    <row r="151" spans="2:15" x14ac:dyDescent="0.25">
      <c r="B151" s="80"/>
      <c r="C151" s="80"/>
      <c r="D151" s="80"/>
      <c r="E151" s="80"/>
      <c r="F151" s="80"/>
      <c r="G151" s="80"/>
      <c r="H151" s="80"/>
      <c r="I151" s="80"/>
      <c r="J151" s="80"/>
      <c r="K151" s="80"/>
      <c r="L151" s="80"/>
      <c r="M151" s="80"/>
      <c r="N151" s="80"/>
      <c r="O151" s="80"/>
    </row>
    <row r="152" spans="2:15" x14ac:dyDescent="0.25">
      <c r="B152" s="80"/>
      <c r="C152" s="80"/>
      <c r="D152" s="80"/>
      <c r="E152" s="80"/>
      <c r="F152" s="80"/>
      <c r="G152" s="80"/>
      <c r="H152" s="80"/>
      <c r="I152" s="80"/>
      <c r="J152" s="80"/>
      <c r="K152" s="80"/>
      <c r="L152" s="80"/>
      <c r="M152" s="80"/>
      <c r="N152" s="80"/>
      <c r="O152" s="80"/>
    </row>
    <row r="153" spans="2:15" x14ac:dyDescent="0.25">
      <c r="B153" s="80"/>
      <c r="C153" s="80"/>
      <c r="D153" s="80"/>
      <c r="E153" s="80"/>
      <c r="F153" s="80"/>
      <c r="G153" s="80"/>
      <c r="H153" s="80"/>
      <c r="I153" s="80"/>
      <c r="J153" s="80"/>
      <c r="K153" s="80"/>
      <c r="L153" s="80"/>
      <c r="M153" s="80"/>
      <c r="N153" s="80"/>
      <c r="O153" s="80"/>
    </row>
  </sheetData>
  <mergeCells count="13">
    <mergeCell ref="C70:D70"/>
    <mergeCell ref="O14:Q14"/>
    <mergeCell ref="A1:G1"/>
    <mergeCell ref="A2:G2"/>
    <mergeCell ref="I9:K9"/>
    <mergeCell ref="I11:M11"/>
    <mergeCell ref="I12:M12"/>
    <mergeCell ref="I13:M13"/>
    <mergeCell ref="I14:M14"/>
    <mergeCell ref="C7:D7"/>
    <mergeCell ref="C8:D8"/>
    <mergeCell ref="C9:D9"/>
    <mergeCell ref="I2:L2"/>
  </mergeCells>
  <printOptions horizontalCentered="1"/>
  <pageMargins left="0.25" right="0.25" top="0.75" bottom="0.75" header="0.3" footer="0.3"/>
  <pageSetup scale="52" orientation="landscape" r:id="rId1"/>
  <headerFooter alignWithMargins="0">
    <oddFooter>&amp;L&amp;"Arial,Regular"&amp;8&amp;F
&amp;A&amp;R&amp;"Arial,Regular"Page &amp;P of &amp;N</oddFooter>
  </headerFooter>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7" transitionEvaluation="1">
    <pageSetUpPr fitToPage="1"/>
  </sheetPr>
  <dimension ref="A1:AJ139"/>
  <sheetViews>
    <sheetView showGridLines="0" zoomScaleNormal="100" workbookViewId="0">
      <pane xSplit="1" ySplit="16" topLeftCell="B17" activePane="bottomRight" state="frozen"/>
      <selection sqref="A1:XFD1048576"/>
      <selection pane="topRight" sqref="A1:XFD1048576"/>
      <selection pane="bottomLeft" sqref="A1:XFD1048576"/>
      <selection pane="bottomRight" sqref="A1:XFD1048576"/>
    </sheetView>
  </sheetViews>
  <sheetFormatPr defaultColWidth="13.33203125" defaultRowHeight="13.2" x14ac:dyDescent="0.25"/>
  <cols>
    <col min="1" max="1" width="8.88671875" style="11" bestFit="1" customWidth="1"/>
    <col min="2" max="2" width="10.88671875" style="11" bestFit="1" customWidth="1"/>
    <col min="3" max="3" width="14.21875" style="11" bestFit="1" customWidth="1"/>
    <col min="4" max="4" width="12.44140625" style="11" bestFit="1" customWidth="1"/>
    <col min="5" max="5" width="11.109375" style="11" bestFit="1" customWidth="1"/>
    <col min="6" max="6" width="8.44140625" style="11" bestFit="1" customWidth="1"/>
    <col min="7" max="8" width="9.44140625" style="11" bestFit="1" customWidth="1"/>
    <col min="9" max="9" width="12.21875" style="11" bestFit="1" customWidth="1"/>
    <col min="10" max="10" width="11.5546875" style="11" bestFit="1" customWidth="1"/>
    <col min="11" max="11" width="9.33203125" style="11" bestFit="1" customWidth="1"/>
    <col min="12" max="12" width="11.6640625" style="11" bestFit="1" customWidth="1"/>
    <col min="13" max="13" width="8.5546875" style="11" bestFit="1" customWidth="1"/>
    <col min="14" max="14" width="37.33203125" style="11" bestFit="1" customWidth="1"/>
    <col min="15" max="15" width="9.21875" style="11" bestFit="1" customWidth="1"/>
    <col min="16" max="22" width="13.33203125" style="11"/>
    <col min="23" max="23" width="2" style="11" bestFit="1" customWidth="1"/>
    <col min="24" max="25" width="15.5546875" style="11" customWidth="1"/>
    <col min="26" max="200" width="13.33203125" style="11"/>
    <col min="201" max="201" width="83" style="11" customWidth="1"/>
    <col min="202" max="16384" width="13.33203125" style="11"/>
  </cols>
  <sheetData>
    <row r="1" spans="1:25" ht="13.8" thickBot="1" x14ac:dyDescent="0.3">
      <c r="A1" s="127" t="s">
        <v>90</v>
      </c>
      <c r="B1" s="127"/>
      <c r="C1" s="127"/>
      <c r="D1" s="127"/>
      <c r="E1" s="127"/>
      <c r="F1" s="127"/>
      <c r="G1" s="127"/>
      <c r="Q1" s="23"/>
      <c r="R1" s="23"/>
      <c r="S1" s="23"/>
      <c r="W1" s="60" t="s">
        <v>15</v>
      </c>
    </row>
    <row r="2" spans="1:25" ht="14.4" customHeight="1" thickBot="1" x14ac:dyDescent="0.3">
      <c r="A2" s="127" t="s">
        <v>28</v>
      </c>
      <c r="B2" s="127"/>
      <c r="C2" s="127"/>
      <c r="D2" s="127"/>
      <c r="E2" s="127"/>
      <c r="F2" s="127"/>
      <c r="G2" s="127"/>
      <c r="I2" s="136" t="s">
        <v>41</v>
      </c>
      <c r="J2" s="137"/>
      <c r="K2" s="137"/>
      <c r="L2" s="138"/>
      <c r="Q2" s="23"/>
      <c r="R2" s="23"/>
      <c r="S2" s="23"/>
      <c r="W2" s="60" t="s">
        <v>15</v>
      </c>
    </row>
    <row r="3" spans="1:25" x14ac:dyDescent="0.25">
      <c r="A3" s="22"/>
      <c r="B3" s="22"/>
      <c r="C3" s="22"/>
      <c r="D3" s="22"/>
      <c r="E3" s="22"/>
      <c r="F3" s="22"/>
      <c r="I3" s="17"/>
      <c r="J3" s="36"/>
      <c r="K3" s="37"/>
      <c r="L3" s="38"/>
      <c r="Q3" s="23"/>
      <c r="R3" s="23"/>
      <c r="S3" s="23"/>
      <c r="W3" s="60"/>
    </row>
    <row r="4" spans="1:25" x14ac:dyDescent="0.25">
      <c r="A4" s="22"/>
      <c r="B4" s="22"/>
      <c r="C4" s="22"/>
      <c r="D4" s="22"/>
      <c r="E4" s="22"/>
      <c r="F4" s="22"/>
      <c r="I4" s="17"/>
      <c r="J4" s="36"/>
      <c r="K4" s="37"/>
      <c r="L4" s="38"/>
      <c r="Q4" s="23"/>
      <c r="R4" s="23"/>
      <c r="S4" s="23"/>
      <c r="W4" s="60"/>
    </row>
    <row r="5" spans="1:25" x14ac:dyDescent="0.25">
      <c r="I5" s="19" t="s">
        <v>29</v>
      </c>
      <c r="J5" s="55">
        <f>+'LvlFCR Land'!J4</f>
        <v>0.51500000000000001</v>
      </c>
      <c r="K5" s="37">
        <f>+'LvlFCR Land'!K4</f>
        <v>5.5728155339805824E-2</v>
      </c>
      <c r="L5" s="38">
        <f>+'LvlFCR Land'!L4</f>
        <v>2.87E-2</v>
      </c>
      <c r="Q5" s="23"/>
      <c r="R5" s="23"/>
      <c r="S5" s="23"/>
      <c r="W5" s="60" t="s">
        <v>15</v>
      </c>
      <c r="X5" s="23"/>
      <c r="Y5" s="23"/>
    </row>
    <row r="6" spans="1:25" x14ac:dyDescent="0.25">
      <c r="I6" s="19" t="s">
        <v>24</v>
      </c>
      <c r="J6" s="55">
        <f>+'LvlFCR Land'!J5</f>
        <v>0.48499999999999999</v>
      </c>
      <c r="K6" s="37">
        <f>+'LvlFCR Land'!K5</f>
        <v>9.8000000000000004E-2</v>
      </c>
      <c r="L6" s="38">
        <f>+'LvlFCR Land'!L5</f>
        <v>4.7500000000000001E-2</v>
      </c>
      <c r="Q6" s="23"/>
      <c r="R6" s="23"/>
      <c r="S6" s="23"/>
      <c r="W6" s="60" t="s">
        <v>15</v>
      </c>
      <c r="X6" s="23"/>
      <c r="Y6" s="23"/>
    </row>
    <row r="7" spans="1:25" x14ac:dyDescent="0.25">
      <c r="C7" s="132" t="s">
        <v>23</v>
      </c>
      <c r="D7" s="132"/>
      <c r="E7" s="23">
        <f>L56</f>
        <v>108609.61027062475</v>
      </c>
      <c r="I7" s="19"/>
      <c r="J7" s="36"/>
      <c r="K7" s="37"/>
      <c r="L7" s="38"/>
      <c r="Q7" s="23"/>
      <c r="R7" s="23"/>
      <c r="S7" s="23"/>
      <c r="W7" s="60" t="s">
        <v>15</v>
      </c>
      <c r="X7" s="23"/>
      <c r="Y7" s="23"/>
    </row>
    <row r="8" spans="1:25" x14ac:dyDescent="0.25">
      <c r="C8" s="132" t="s">
        <v>22</v>
      </c>
      <c r="D8" s="132"/>
      <c r="E8" s="23">
        <f>PMT(L9,H12,-E7)</f>
        <v>8961.7595120779333</v>
      </c>
      <c r="I8" s="20"/>
      <c r="J8" s="21"/>
      <c r="K8" s="21"/>
      <c r="L8" s="38" t="s">
        <v>14</v>
      </c>
      <c r="W8" s="60" t="s">
        <v>15</v>
      </c>
      <c r="X8" s="23"/>
      <c r="Y8" s="23"/>
    </row>
    <row r="9" spans="1:25" ht="15" customHeight="1" thickBot="1" x14ac:dyDescent="0.3">
      <c r="C9" s="132" t="s">
        <v>21</v>
      </c>
      <c r="D9" s="132"/>
      <c r="E9" s="24">
        <f>($E$8/$D$12)*100</f>
        <v>8.9617595120779345</v>
      </c>
      <c r="I9" s="128" t="s">
        <v>20</v>
      </c>
      <c r="J9" s="129"/>
      <c r="K9" s="129"/>
      <c r="L9" s="39">
        <f>L7+L6+L5</f>
        <v>7.6200000000000004E-2</v>
      </c>
      <c r="Q9" s="23"/>
      <c r="R9" s="23"/>
      <c r="S9" s="23"/>
      <c r="W9" s="60" t="s">
        <v>15</v>
      </c>
      <c r="X9" s="23"/>
      <c r="Y9" s="23"/>
    </row>
    <row r="10" spans="1:25" x14ac:dyDescent="0.25">
      <c r="Q10" s="23"/>
      <c r="R10" s="23"/>
      <c r="S10" s="23"/>
      <c r="W10" s="60" t="s">
        <v>15</v>
      </c>
      <c r="X10" s="23"/>
      <c r="Y10" s="23"/>
    </row>
    <row r="11" spans="1:25" x14ac:dyDescent="0.25">
      <c r="C11" s="60" t="s">
        <v>19</v>
      </c>
      <c r="D11" s="25">
        <v>12</v>
      </c>
      <c r="H11" s="14">
        <f>+'Property Insurance Rate'!$D$8</f>
        <v>4.0000000000000002E-4</v>
      </c>
      <c r="I11" s="130" t="s">
        <v>26</v>
      </c>
      <c r="J11" s="130"/>
      <c r="K11" s="130"/>
      <c r="L11" s="130"/>
      <c r="M11" s="130"/>
      <c r="N11" s="77"/>
      <c r="Q11" s="23"/>
      <c r="R11" s="23"/>
      <c r="S11" s="23"/>
      <c r="W11" s="60" t="s">
        <v>15</v>
      </c>
      <c r="X11" s="23"/>
      <c r="Y11" s="23"/>
    </row>
    <row r="12" spans="1:25" x14ac:dyDescent="0.25">
      <c r="C12" s="60" t="s">
        <v>17</v>
      </c>
      <c r="D12" s="23">
        <v>100000</v>
      </c>
      <c r="E12" s="23"/>
      <c r="F12" s="60"/>
      <c r="G12" s="25"/>
      <c r="H12" s="15">
        <f>+'Sub &amp; Feeder Depr Life'!$D$21</f>
        <v>35</v>
      </c>
      <c r="I12" s="130" t="s">
        <v>36</v>
      </c>
      <c r="J12" s="130"/>
      <c r="K12" s="130"/>
      <c r="L12" s="130"/>
      <c r="M12" s="130"/>
      <c r="W12" s="60" t="s">
        <v>15</v>
      </c>
      <c r="X12" s="23"/>
      <c r="Y12" s="23"/>
    </row>
    <row r="13" spans="1:25" x14ac:dyDescent="0.25">
      <c r="C13" s="26" t="s">
        <v>16</v>
      </c>
      <c r="D13" s="23">
        <f>D12</f>
        <v>100000</v>
      </c>
      <c r="E13" s="23"/>
      <c r="G13" s="27"/>
      <c r="H13" s="16">
        <f>1-'Converson Factor'!$D$20</f>
        <v>0.24861900000000003</v>
      </c>
      <c r="I13" s="130" t="s">
        <v>39</v>
      </c>
      <c r="J13" s="130"/>
      <c r="K13" s="130"/>
      <c r="L13" s="130"/>
      <c r="M13" s="130"/>
      <c r="W13" s="60" t="s">
        <v>15</v>
      </c>
      <c r="X13" s="23"/>
      <c r="Y13" s="23"/>
    </row>
    <row r="14" spans="1:25" x14ac:dyDescent="0.25">
      <c r="C14" s="60" t="s">
        <v>18</v>
      </c>
      <c r="D14" s="23">
        <f>D12</f>
        <v>100000</v>
      </c>
      <c r="H14" s="16">
        <f>+'Converson Factor'!$C$19</f>
        <v>0.21</v>
      </c>
      <c r="I14" s="130" t="s">
        <v>37</v>
      </c>
      <c r="J14" s="130"/>
      <c r="K14" s="130"/>
      <c r="L14" s="130"/>
      <c r="M14" s="130"/>
      <c r="N14" s="78"/>
      <c r="O14" s="124"/>
      <c r="P14" s="124"/>
      <c r="Q14" s="124"/>
    </row>
    <row r="15" spans="1:25" x14ac:dyDescent="0.25">
      <c r="C15" s="58"/>
      <c r="H15" s="13"/>
      <c r="I15" s="61"/>
      <c r="J15" s="61"/>
      <c r="K15" s="61"/>
      <c r="L15" s="61"/>
      <c r="M15" s="61"/>
      <c r="N15" s="78"/>
      <c r="O15" s="58"/>
      <c r="P15" s="58"/>
      <c r="Q15" s="58"/>
    </row>
    <row r="16" spans="1:25" ht="40.200000000000003" thickBot="1" x14ac:dyDescent="0.3">
      <c r="A16" s="28" t="s">
        <v>42</v>
      </c>
      <c r="B16" s="28" t="s">
        <v>43</v>
      </c>
      <c r="C16" s="28" t="s">
        <v>52</v>
      </c>
      <c r="D16" s="28" t="s">
        <v>44</v>
      </c>
      <c r="E16" s="28" t="s">
        <v>54</v>
      </c>
      <c r="F16" s="28" t="s">
        <v>51</v>
      </c>
      <c r="G16" s="28" t="s">
        <v>45</v>
      </c>
      <c r="H16" s="28" t="s">
        <v>46</v>
      </c>
      <c r="I16" s="28" t="s">
        <v>53</v>
      </c>
      <c r="J16" s="28" t="s">
        <v>47</v>
      </c>
      <c r="K16" s="28" t="s">
        <v>48</v>
      </c>
      <c r="L16" s="28" t="s">
        <v>49</v>
      </c>
      <c r="M16" s="28" t="s">
        <v>50</v>
      </c>
      <c r="O16" s="124"/>
      <c r="P16" s="124"/>
      <c r="Q16" s="124"/>
    </row>
    <row r="17" spans="1:36" x14ac:dyDescent="0.25">
      <c r="A17" s="59">
        <v>1</v>
      </c>
      <c r="B17" s="29">
        <f>D12</f>
        <v>100000</v>
      </c>
      <c r="C17" s="30">
        <v>3.7999999999999999E-2</v>
      </c>
      <c r="D17" s="32">
        <f>D12</f>
        <v>100000</v>
      </c>
      <c r="E17" s="32">
        <f>D$13*C17</f>
        <v>3800</v>
      </c>
      <c r="F17" s="31">
        <f>H$14*(E17-I17*D$13/D$12)</f>
        <v>197.99999999999994</v>
      </c>
      <c r="G17" s="32">
        <f>L$5*D17*(D11/12)</f>
        <v>2870</v>
      </c>
      <c r="H17" s="32">
        <f>D17*(L$6+L$7)*(D11/12)</f>
        <v>4750</v>
      </c>
      <c r="I17" s="32">
        <f>(D11/12)*D$12/H$12</f>
        <v>2857.1428571428573</v>
      </c>
      <c r="J17" s="32">
        <f t="shared" ref="J17:J50" si="0">+B17*$H$11</f>
        <v>40</v>
      </c>
      <c r="K17" s="32">
        <f>(H$13/(1-$H$13))*(H17+I17-E17+F17+J17)</f>
        <v>1338.467930384186</v>
      </c>
      <c r="L17" s="32">
        <f t="shared" ref="L17:L50" si="1">SUM(F17:K17)</f>
        <v>12053.610787527043</v>
      </c>
      <c r="M17" s="33">
        <f t="shared" ref="M17:M41" si="2">NPV($L$9,L17:L26)</f>
        <v>73253.646353836506</v>
      </c>
      <c r="O17" s="124"/>
      <c r="P17" s="124"/>
      <c r="Q17" s="124"/>
    </row>
    <row r="18" spans="1:36" x14ac:dyDescent="0.25">
      <c r="A18" s="59">
        <f t="shared" ref="A18:A52" si="3">A17+1</f>
        <v>2</v>
      </c>
      <c r="B18" s="29">
        <f t="shared" ref="B18:B50" si="4">B17-I17</f>
        <v>97142.857142857145</v>
      </c>
      <c r="C18" s="30">
        <v>7.1999999999999995E-2</v>
      </c>
      <c r="D18" s="32">
        <f t="shared" ref="D18:D50" si="5">D17-F17-I17</f>
        <v>96944.857142857145</v>
      </c>
      <c r="E18" s="32">
        <f t="shared" ref="E18:E50" si="6">D$13*C18</f>
        <v>7199.9999999999991</v>
      </c>
      <c r="F18" s="31">
        <f>H$14*(E18-I18*D$13/D$12)</f>
        <v>911.99999999999966</v>
      </c>
      <c r="G18" s="32">
        <f t="shared" ref="G18:G51" si="7">L$5*D18</f>
        <v>2782.3173999999999</v>
      </c>
      <c r="H18" s="32">
        <f t="shared" ref="H18:H51" si="8">D18*(L$6+L$7)</f>
        <v>4604.880714285714</v>
      </c>
      <c r="I18" s="32">
        <f t="shared" ref="I18:I50" si="9">D$12/H$12</f>
        <v>2857.1428571428573</v>
      </c>
      <c r="J18" s="32">
        <f t="shared" si="0"/>
        <v>38.857142857142861</v>
      </c>
      <c r="K18" s="32">
        <f t="shared" ref="K18:K50" si="10">(H$13/(1-H$13))*(H18+I18-E18+F18+J18)</f>
        <v>401.32128747599455</v>
      </c>
      <c r="L18" s="32">
        <f t="shared" si="1"/>
        <v>11596.519401761707</v>
      </c>
      <c r="M18" s="33">
        <f t="shared" si="2"/>
        <v>71051.752733735615</v>
      </c>
      <c r="O18" s="124"/>
      <c r="P18" s="124"/>
      <c r="Q18" s="124"/>
    </row>
    <row r="19" spans="1:36" x14ac:dyDescent="0.25">
      <c r="A19" s="59">
        <f t="shared" si="3"/>
        <v>3</v>
      </c>
      <c r="B19" s="29">
        <f t="shared" si="4"/>
        <v>94285.71428571429</v>
      </c>
      <c r="C19" s="30">
        <v>6.7000000000000004E-2</v>
      </c>
      <c r="D19" s="32">
        <f t="shared" si="5"/>
        <v>93175.71428571429</v>
      </c>
      <c r="E19" s="32">
        <f t="shared" si="6"/>
        <v>6700</v>
      </c>
      <c r="F19" s="32">
        <f t="shared" ref="F19:F50" si="11">H$14*(E19-I19*D$13/D$12)</f>
        <v>806.99999999999989</v>
      </c>
      <c r="G19" s="32">
        <f t="shared" si="7"/>
        <v>2674.143</v>
      </c>
      <c r="H19" s="32">
        <f t="shared" si="8"/>
        <v>4425.846428571429</v>
      </c>
      <c r="I19" s="32">
        <f t="shared" si="9"/>
        <v>2857.1428571428573</v>
      </c>
      <c r="J19" s="32">
        <f t="shared" si="0"/>
        <v>37.714285714285715</v>
      </c>
      <c r="K19" s="32">
        <f t="shared" si="10"/>
        <v>472.40246190015466</v>
      </c>
      <c r="L19" s="32">
        <f t="shared" si="1"/>
        <v>11274.249033328726</v>
      </c>
      <c r="M19" s="33">
        <f t="shared" si="2"/>
        <v>68997.213115201419</v>
      </c>
      <c r="O19" s="69"/>
      <c r="P19" s="69"/>
      <c r="Q19" s="81"/>
    </row>
    <row r="20" spans="1:36" x14ac:dyDescent="0.25">
      <c r="A20" s="59">
        <f t="shared" si="3"/>
        <v>4</v>
      </c>
      <c r="B20" s="29">
        <f t="shared" si="4"/>
        <v>91428.571428571435</v>
      </c>
      <c r="C20" s="30">
        <v>6.2E-2</v>
      </c>
      <c r="D20" s="32">
        <f t="shared" si="5"/>
        <v>89511.571428571435</v>
      </c>
      <c r="E20" s="32">
        <f t="shared" si="6"/>
        <v>6200</v>
      </c>
      <c r="F20" s="32">
        <f t="shared" si="11"/>
        <v>701.99999999999989</v>
      </c>
      <c r="G20" s="32">
        <f t="shared" si="7"/>
        <v>2568.9821000000002</v>
      </c>
      <c r="H20" s="32">
        <f t="shared" si="8"/>
        <v>4251.7996428571432</v>
      </c>
      <c r="I20" s="32">
        <f t="shared" si="9"/>
        <v>2857.1428571428573</v>
      </c>
      <c r="J20" s="32">
        <f t="shared" si="0"/>
        <v>36.571428571428577</v>
      </c>
      <c r="K20" s="32">
        <f t="shared" si="10"/>
        <v>545.13391396308975</v>
      </c>
      <c r="L20" s="32">
        <f t="shared" si="1"/>
        <v>10961.629942534519</v>
      </c>
      <c r="M20" s="33">
        <f t="shared" si="2"/>
        <v>66966.434855820989</v>
      </c>
      <c r="O20" s="69"/>
      <c r="P20" s="69"/>
      <c r="Q20" s="81"/>
    </row>
    <row r="21" spans="1:36" x14ac:dyDescent="0.25">
      <c r="A21" s="59">
        <f t="shared" si="3"/>
        <v>5</v>
      </c>
      <c r="B21" s="29">
        <f t="shared" si="4"/>
        <v>88571.42857142858</v>
      </c>
      <c r="C21" s="30">
        <v>5.7000000000000002E-2</v>
      </c>
      <c r="D21" s="32">
        <f t="shared" si="5"/>
        <v>85952.42857142858</v>
      </c>
      <c r="E21" s="32">
        <f t="shared" si="6"/>
        <v>5700</v>
      </c>
      <c r="F21" s="32">
        <f t="shared" si="11"/>
        <v>596.99999999999989</v>
      </c>
      <c r="G21" s="32">
        <f t="shared" si="7"/>
        <v>2466.8347000000003</v>
      </c>
      <c r="H21" s="32">
        <f t="shared" si="8"/>
        <v>4082.7403571428576</v>
      </c>
      <c r="I21" s="32">
        <f t="shared" si="9"/>
        <v>2857.1428571428573</v>
      </c>
      <c r="J21" s="32">
        <f t="shared" si="0"/>
        <v>35.428571428571431</v>
      </c>
      <c r="K21" s="32">
        <f t="shared" si="10"/>
        <v>619.51564366479897</v>
      </c>
      <c r="L21" s="32">
        <f t="shared" si="1"/>
        <v>10658.662129379085</v>
      </c>
      <c r="M21" s="33">
        <f t="shared" si="2"/>
        <v>64951.577293523078</v>
      </c>
      <c r="O21" s="69"/>
      <c r="P21" s="69"/>
      <c r="Q21" s="81"/>
    </row>
    <row r="22" spans="1:36" x14ac:dyDescent="0.25">
      <c r="A22" s="59">
        <f t="shared" si="3"/>
        <v>6</v>
      </c>
      <c r="B22" s="29">
        <f t="shared" si="4"/>
        <v>85714.285714285725</v>
      </c>
      <c r="C22" s="30">
        <v>5.2999999999999999E-2</v>
      </c>
      <c r="D22" s="32">
        <f t="shared" si="5"/>
        <v>82498.285714285725</v>
      </c>
      <c r="E22" s="32">
        <f t="shared" si="6"/>
        <v>5300</v>
      </c>
      <c r="F22" s="32">
        <f t="shared" si="11"/>
        <v>512.99999999999989</v>
      </c>
      <c r="G22" s="32">
        <f t="shared" si="7"/>
        <v>2367.7008000000001</v>
      </c>
      <c r="H22" s="32">
        <f t="shared" si="8"/>
        <v>3918.6685714285718</v>
      </c>
      <c r="I22" s="32">
        <f t="shared" si="9"/>
        <v>2857.1428571428573</v>
      </c>
      <c r="J22" s="32">
        <f t="shared" si="0"/>
        <v>34.285714285714292</v>
      </c>
      <c r="K22" s="32">
        <f t="shared" si="10"/>
        <v>669.40791497256407</v>
      </c>
      <c r="L22" s="32">
        <f t="shared" si="1"/>
        <v>10360.205857829707</v>
      </c>
      <c r="M22" s="33">
        <f t="shared" si="2"/>
        <v>62944.202307786567</v>
      </c>
      <c r="O22" s="69"/>
      <c r="P22" s="69"/>
      <c r="Q22" s="81"/>
    </row>
    <row r="23" spans="1:36" x14ac:dyDescent="0.25">
      <c r="A23" s="59">
        <f t="shared" si="3"/>
        <v>7</v>
      </c>
      <c r="B23" s="29">
        <f t="shared" si="4"/>
        <v>82857.14285714287</v>
      </c>
      <c r="C23" s="30">
        <v>4.9000000000000002E-2</v>
      </c>
      <c r="D23" s="32">
        <f t="shared" si="5"/>
        <v>79128.14285714287</v>
      </c>
      <c r="E23" s="32">
        <f t="shared" si="6"/>
        <v>4900</v>
      </c>
      <c r="F23" s="32">
        <f t="shared" si="11"/>
        <v>428.99999999999994</v>
      </c>
      <c r="G23" s="32">
        <f t="shared" si="7"/>
        <v>2270.9777000000004</v>
      </c>
      <c r="H23" s="32">
        <f t="shared" si="8"/>
        <v>3758.5867857142862</v>
      </c>
      <c r="I23" s="32">
        <f t="shared" si="9"/>
        <v>2857.1428571428573</v>
      </c>
      <c r="J23" s="32">
        <f t="shared" si="0"/>
        <v>33.142857142857146</v>
      </c>
      <c r="K23" s="32">
        <f t="shared" si="10"/>
        <v>720.62040839134909</v>
      </c>
      <c r="L23" s="32">
        <f t="shared" si="1"/>
        <v>10069.47060839135</v>
      </c>
      <c r="M23" s="33">
        <f t="shared" si="2"/>
        <v>60940.368529339423</v>
      </c>
      <c r="O23" s="69"/>
      <c r="P23" s="69"/>
      <c r="Q23" s="81"/>
    </row>
    <row r="24" spans="1:36" x14ac:dyDescent="0.25">
      <c r="A24" s="59">
        <f t="shared" si="3"/>
        <v>8</v>
      </c>
      <c r="B24" s="29">
        <f t="shared" si="4"/>
        <v>80000.000000000015</v>
      </c>
      <c r="C24" s="30">
        <v>4.4999999999999998E-2</v>
      </c>
      <c r="D24" s="32">
        <f t="shared" si="5"/>
        <v>75842.000000000015</v>
      </c>
      <c r="E24" s="32">
        <f t="shared" si="6"/>
        <v>4500</v>
      </c>
      <c r="F24" s="32">
        <f t="shared" si="11"/>
        <v>344.99999999999994</v>
      </c>
      <c r="G24" s="32">
        <f t="shared" si="7"/>
        <v>2176.6654000000003</v>
      </c>
      <c r="H24" s="32">
        <f t="shared" si="8"/>
        <v>3602.4950000000008</v>
      </c>
      <c r="I24" s="32">
        <f t="shared" si="9"/>
        <v>2857.1428571428573</v>
      </c>
      <c r="J24" s="32">
        <f t="shared" si="0"/>
        <v>32.000000000000007</v>
      </c>
      <c r="K24" s="32">
        <f t="shared" si="10"/>
        <v>773.15312392115345</v>
      </c>
      <c r="L24" s="32">
        <f t="shared" si="1"/>
        <v>9786.4563810640102</v>
      </c>
      <c r="M24" s="33">
        <f t="shared" si="2"/>
        <v>58932.624776066026</v>
      </c>
      <c r="O24" s="69"/>
      <c r="P24" s="69"/>
      <c r="Q24" s="81"/>
    </row>
    <row r="25" spans="1:36" x14ac:dyDescent="0.25">
      <c r="A25" s="59">
        <f t="shared" si="3"/>
        <v>9</v>
      </c>
      <c r="B25" s="29">
        <f t="shared" si="4"/>
        <v>77142.857142857159</v>
      </c>
      <c r="C25" s="30">
        <v>4.4999999999999998E-2</v>
      </c>
      <c r="D25" s="32">
        <f t="shared" si="5"/>
        <v>72639.857142857159</v>
      </c>
      <c r="E25" s="32">
        <f t="shared" si="6"/>
        <v>4500</v>
      </c>
      <c r="F25" s="32">
        <f t="shared" si="11"/>
        <v>344.99999999999994</v>
      </c>
      <c r="G25" s="32">
        <f t="shared" si="7"/>
        <v>2084.7639000000004</v>
      </c>
      <c r="H25" s="32">
        <f t="shared" si="8"/>
        <v>3450.3932142857152</v>
      </c>
      <c r="I25" s="32">
        <f t="shared" si="9"/>
        <v>2857.1428571428573</v>
      </c>
      <c r="J25" s="32">
        <f t="shared" si="0"/>
        <v>30.857142857142865</v>
      </c>
      <c r="K25" s="32">
        <f t="shared" si="10"/>
        <v>722.44711743110395</v>
      </c>
      <c r="L25" s="32">
        <f t="shared" si="1"/>
        <v>9490.6042317168194</v>
      </c>
      <c r="M25" s="33">
        <f t="shared" si="2"/>
        <v>56912.952085773635</v>
      </c>
      <c r="O25" s="69"/>
      <c r="P25" s="69"/>
      <c r="Q25" s="81"/>
    </row>
    <row r="26" spans="1:36" x14ac:dyDescent="0.25">
      <c r="A26" s="59">
        <f t="shared" si="3"/>
        <v>10</v>
      </c>
      <c r="B26" s="29">
        <f t="shared" si="4"/>
        <v>74285.714285714304</v>
      </c>
      <c r="C26" s="30">
        <v>4.4999999999999998E-2</v>
      </c>
      <c r="D26" s="32">
        <f t="shared" si="5"/>
        <v>69437.714285714304</v>
      </c>
      <c r="E26" s="32">
        <f t="shared" si="6"/>
        <v>4500</v>
      </c>
      <c r="F26" s="32">
        <f t="shared" si="11"/>
        <v>344.99999999999994</v>
      </c>
      <c r="G26" s="32">
        <f t="shared" si="7"/>
        <v>1992.8624000000004</v>
      </c>
      <c r="H26" s="32">
        <f t="shared" si="8"/>
        <v>3298.2914285714296</v>
      </c>
      <c r="I26" s="32">
        <f t="shared" si="9"/>
        <v>2857.1428571428573</v>
      </c>
      <c r="J26" s="32">
        <f t="shared" si="0"/>
        <v>29.714285714285722</v>
      </c>
      <c r="K26" s="32">
        <f t="shared" si="10"/>
        <v>671.74111094105456</v>
      </c>
      <c r="L26" s="32">
        <f t="shared" si="1"/>
        <v>9194.7520823696286</v>
      </c>
      <c r="M26" s="33">
        <f t="shared" si="2"/>
        <v>54893.279395481244</v>
      </c>
      <c r="O26" s="69"/>
      <c r="P26" s="69"/>
      <c r="Q26" s="81"/>
      <c r="R26" s="82"/>
      <c r="S26" s="82"/>
      <c r="T26" s="82"/>
    </row>
    <row r="27" spans="1:36" x14ac:dyDescent="0.25">
      <c r="A27" s="59">
        <f t="shared" si="3"/>
        <v>11</v>
      </c>
      <c r="B27" s="29">
        <f t="shared" si="4"/>
        <v>71428.571428571449</v>
      </c>
      <c r="C27" s="30">
        <v>4.4999999999999998E-2</v>
      </c>
      <c r="D27" s="32">
        <f t="shared" si="5"/>
        <v>66235.571428571449</v>
      </c>
      <c r="E27" s="32">
        <f t="shared" si="6"/>
        <v>4500</v>
      </c>
      <c r="F27" s="32">
        <f t="shared" si="11"/>
        <v>344.99999999999994</v>
      </c>
      <c r="G27" s="32">
        <f t="shared" si="7"/>
        <v>1900.9609000000005</v>
      </c>
      <c r="H27" s="32">
        <f t="shared" si="8"/>
        <v>3146.189642857144</v>
      </c>
      <c r="I27" s="32">
        <f t="shared" si="9"/>
        <v>2857.1428571428573</v>
      </c>
      <c r="J27" s="32">
        <f t="shared" si="0"/>
        <v>28.57142857142858</v>
      </c>
      <c r="K27" s="32">
        <f t="shared" si="10"/>
        <v>621.03510445100483</v>
      </c>
      <c r="L27" s="32">
        <f t="shared" si="1"/>
        <v>8898.899933022436</v>
      </c>
      <c r="M27" s="33">
        <f t="shared" si="2"/>
        <v>52873.60670518886</v>
      </c>
      <c r="O27" s="69"/>
      <c r="P27" s="69"/>
      <c r="Q27" s="81"/>
    </row>
    <row r="28" spans="1:36" x14ac:dyDescent="0.25">
      <c r="A28" s="59">
        <f t="shared" si="3"/>
        <v>12</v>
      </c>
      <c r="B28" s="29">
        <f t="shared" si="4"/>
        <v>68571.428571428594</v>
      </c>
      <c r="C28" s="30">
        <v>4.4999999999999998E-2</v>
      </c>
      <c r="D28" s="32">
        <f t="shared" si="5"/>
        <v>63033.428571428594</v>
      </c>
      <c r="E28" s="32">
        <f t="shared" si="6"/>
        <v>4500</v>
      </c>
      <c r="F28" s="32">
        <f t="shared" si="11"/>
        <v>344.99999999999994</v>
      </c>
      <c r="G28" s="32">
        <f t="shared" si="7"/>
        <v>1809.0594000000006</v>
      </c>
      <c r="H28" s="32">
        <f t="shared" si="8"/>
        <v>2994.0878571428584</v>
      </c>
      <c r="I28" s="32">
        <f t="shared" si="9"/>
        <v>2857.1428571428573</v>
      </c>
      <c r="J28" s="32">
        <f t="shared" si="0"/>
        <v>27.428571428571438</v>
      </c>
      <c r="K28" s="32">
        <f t="shared" si="10"/>
        <v>570.32909796095498</v>
      </c>
      <c r="L28" s="32">
        <f t="shared" si="1"/>
        <v>8603.0477836752416</v>
      </c>
      <c r="M28" s="33">
        <f t="shared" si="2"/>
        <v>50922.984855394345</v>
      </c>
      <c r="O28" s="69"/>
      <c r="P28" s="69"/>
      <c r="Q28" s="81"/>
    </row>
    <row r="29" spans="1:36" x14ac:dyDescent="0.25">
      <c r="A29" s="59">
        <f t="shared" si="3"/>
        <v>13</v>
      </c>
      <c r="B29" s="29">
        <f t="shared" si="4"/>
        <v>65714.285714285739</v>
      </c>
      <c r="C29" s="30">
        <v>4.4999999999999998E-2</v>
      </c>
      <c r="D29" s="32">
        <f t="shared" si="5"/>
        <v>59831.285714285739</v>
      </c>
      <c r="E29" s="32">
        <f t="shared" si="6"/>
        <v>4500</v>
      </c>
      <c r="F29" s="32">
        <f t="shared" si="11"/>
        <v>344.99999999999994</v>
      </c>
      <c r="G29" s="32">
        <f t="shared" si="7"/>
        <v>1717.1579000000006</v>
      </c>
      <c r="H29" s="32">
        <f t="shared" si="8"/>
        <v>2841.9860714285728</v>
      </c>
      <c r="I29" s="32">
        <f t="shared" si="9"/>
        <v>2857.1428571428573</v>
      </c>
      <c r="J29" s="32">
        <f t="shared" si="0"/>
        <v>26.285714285714295</v>
      </c>
      <c r="K29" s="32">
        <f t="shared" si="10"/>
        <v>519.62309147090548</v>
      </c>
      <c r="L29" s="32">
        <f t="shared" si="1"/>
        <v>8307.1956343280508</v>
      </c>
      <c r="M29" s="33">
        <f t="shared" si="2"/>
        <v>49045.480818995697</v>
      </c>
      <c r="O29" s="69"/>
      <c r="P29" s="69"/>
      <c r="Q29" s="81"/>
    </row>
    <row r="30" spans="1:36" x14ac:dyDescent="0.25">
      <c r="A30" s="59">
        <f t="shared" si="3"/>
        <v>14</v>
      </c>
      <c r="B30" s="29">
        <f t="shared" si="4"/>
        <v>62857.142857142884</v>
      </c>
      <c r="C30" s="30">
        <v>4.4999999999999998E-2</v>
      </c>
      <c r="D30" s="32">
        <f t="shared" si="5"/>
        <v>56629.142857142884</v>
      </c>
      <c r="E30" s="32">
        <f t="shared" si="6"/>
        <v>4500</v>
      </c>
      <c r="F30" s="32">
        <f t="shared" si="11"/>
        <v>344.99999999999994</v>
      </c>
      <c r="G30" s="32">
        <f t="shared" si="7"/>
        <v>1625.2564000000007</v>
      </c>
      <c r="H30" s="32">
        <f t="shared" si="8"/>
        <v>2689.8842857142872</v>
      </c>
      <c r="I30" s="32">
        <f t="shared" si="9"/>
        <v>2857.1428571428573</v>
      </c>
      <c r="J30" s="32">
        <f t="shared" si="0"/>
        <v>25.142857142857157</v>
      </c>
      <c r="K30" s="32">
        <f t="shared" si="10"/>
        <v>468.91708498085603</v>
      </c>
      <c r="L30" s="32">
        <f t="shared" si="1"/>
        <v>8011.3434849808582</v>
      </c>
      <c r="M30" s="33">
        <f t="shared" si="2"/>
        <v>47220.487129176785</v>
      </c>
      <c r="O30" s="69"/>
      <c r="P30" s="69"/>
      <c r="Q30" s="81"/>
    </row>
    <row r="31" spans="1:36" x14ac:dyDescent="0.25">
      <c r="A31" s="59">
        <f t="shared" si="3"/>
        <v>15</v>
      </c>
      <c r="B31" s="29">
        <f t="shared" si="4"/>
        <v>60000.000000000029</v>
      </c>
      <c r="C31" s="30">
        <v>4.4999999999999998E-2</v>
      </c>
      <c r="D31" s="32">
        <f t="shared" si="5"/>
        <v>53427.000000000029</v>
      </c>
      <c r="E31" s="32">
        <f t="shared" si="6"/>
        <v>4500</v>
      </c>
      <c r="F31" s="32">
        <f t="shared" si="11"/>
        <v>344.99999999999994</v>
      </c>
      <c r="G31" s="32">
        <f t="shared" si="7"/>
        <v>1533.3549000000007</v>
      </c>
      <c r="H31" s="32">
        <f t="shared" si="8"/>
        <v>2537.7825000000016</v>
      </c>
      <c r="I31" s="32">
        <f t="shared" si="9"/>
        <v>2857.1428571428573</v>
      </c>
      <c r="J31" s="32">
        <f t="shared" si="0"/>
        <v>24.000000000000014</v>
      </c>
      <c r="K31" s="32">
        <f t="shared" si="10"/>
        <v>418.21107849080624</v>
      </c>
      <c r="L31" s="32">
        <f t="shared" si="1"/>
        <v>7715.4913356336665</v>
      </c>
      <c r="M31" s="33">
        <f t="shared" si="2"/>
        <v>45452.005074347027</v>
      </c>
      <c r="O31" s="69"/>
      <c r="P31" s="69"/>
      <c r="Q31" s="81"/>
    </row>
    <row r="32" spans="1:36" x14ac:dyDescent="0.25">
      <c r="A32" s="59">
        <f t="shared" si="3"/>
        <v>16</v>
      </c>
      <c r="B32" s="29">
        <f t="shared" si="4"/>
        <v>57142.857142857174</v>
      </c>
      <c r="C32" s="30">
        <v>4.4999999999999998E-2</v>
      </c>
      <c r="D32" s="32">
        <f t="shared" si="5"/>
        <v>50224.857142857174</v>
      </c>
      <c r="E32" s="32">
        <f t="shared" si="6"/>
        <v>4500</v>
      </c>
      <c r="F32" s="32">
        <f t="shared" si="11"/>
        <v>344.99999999999994</v>
      </c>
      <c r="G32" s="32">
        <f t="shared" si="7"/>
        <v>1441.4534000000008</v>
      </c>
      <c r="H32" s="32">
        <f t="shared" si="8"/>
        <v>2385.680714285716</v>
      </c>
      <c r="I32" s="32">
        <f t="shared" si="9"/>
        <v>2857.1428571428573</v>
      </c>
      <c r="J32" s="32">
        <f t="shared" si="0"/>
        <v>22.857142857142872</v>
      </c>
      <c r="K32" s="32">
        <f t="shared" si="10"/>
        <v>367.50507200075651</v>
      </c>
      <c r="L32" s="32">
        <f t="shared" si="1"/>
        <v>7419.639186286473</v>
      </c>
      <c r="M32" s="33">
        <f t="shared" si="2"/>
        <v>43744.340841092584</v>
      </c>
      <c r="O32" s="69"/>
      <c r="P32" s="69"/>
      <c r="Q32" s="81"/>
      <c r="AI32" s="23"/>
      <c r="AJ32" s="23"/>
    </row>
    <row r="33" spans="1:36" x14ac:dyDescent="0.25">
      <c r="A33" s="59">
        <f t="shared" si="3"/>
        <v>17</v>
      </c>
      <c r="B33" s="29">
        <f t="shared" si="4"/>
        <v>54285.714285714319</v>
      </c>
      <c r="C33" s="30">
        <v>4.4999999999999998E-2</v>
      </c>
      <c r="D33" s="32">
        <f t="shared" si="5"/>
        <v>47022.714285714319</v>
      </c>
      <c r="E33" s="32">
        <f t="shared" si="6"/>
        <v>4500</v>
      </c>
      <c r="F33" s="32">
        <f t="shared" si="11"/>
        <v>344.99999999999994</v>
      </c>
      <c r="G33" s="32">
        <f t="shared" si="7"/>
        <v>1349.5519000000008</v>
      </c>
      <c r="H33" s="32">
        <f t="shared" si="8"/>
        <v>2233.57892857143</v>
      </c>
      <c r="I33" s="32">
        <f t="shared" si="9"/>
        <v>2857.1428571428573</v>
      </c>
      <c r="J33" s="32">
        <f t="shared" si="0"/>
        <v>21.71428571428573</v>
      </c>
      <c r="K33" s="32">
        <f t="shared" si="10"/>
        <v>316.79906551070701</v>
      </c>
      <c r="L33" s="32">
        <f t="shared" si="1"/>
        <v>7123.7870369392804</v>
      </c>
      <c r="M33" s="33">
        <f t="shared" si="2"/>
        <v>42102.128747417504</v>
      </c>
      <c r="O33" s="69"/>
      <c r="P33" s="69"/>
      <c r="Q33" s="81"/>
      <c r="AI33" s="23"/>
      <c r="AJ33" s="23"/>
    </row>
    <row r="34" spans="1:36" x14ac:dyDescent="0.25">
      <c r="A34" s="59">
        <f t="shared" si="3"/>
        <v>18</v>
      </c>
      <c r="B34" s="29">
        <f t="shared" si="4"/>
        <v>51428.571428571464</v>
      </c>
      <c r="C34" s="30">
        <v>4.4999999999999998E-2</v>
      </c>
      <c r="D34" s="32">
        <f t="shared" si="5"/>
        <v>43820.571428571464</v>
      </c>
      <c r="E34" s="32">
        <f t="shared" si="6"/>
        <v>4500</v>
      </c>
      <c r="F34" s="32">
        <f t="shared" si="11"/>
        <v>344.99999999999994</v>
      </c>
      <c r="G34" s="32">
        <f t="shared" si="7"/>
        <v>1257.6504000000009</v>
      </c>
      <c r="H34" s="32">
        <f t="shared" si="8"/>
        <v>2081.4771428571444</v>
      </c>
      <c r="I34" s="32">
        <f t="shared" si="9"/>
        <v>2857.1428571428573</v>
      </c>
      <c r="J34" s="32">
        <f t="shared" si="0"/>
        <v>20.571428571428587</v>
      </c>
      <c r="K34" s="32">
        <f t="shared" si="10"/>
        <v>266.09305902065722</v>
      </c>
      <c r="L34" s="32">
        <f t="shared" si="1"/>
        <v>6827.9348875920887</v>
      </c>
      <c r="M34" s="33">
        <f t="shared" si="2"/>
        <v>40530.356246357718</v>
      </c>
      <c r="O34" s="69"/>
      <c r="P34" s="69"/>
      <c r="Q34" s="81"/>
      <c r="AI34" s="23"/>
      <c r="AJ34" s="23"/>
    </row>
    <row r="35" spans="1:36" x14ac:dyDescent="0.25">
      <c r="A35" s="59">
        <f t="shared" si="3"/>
        <v>19</v>
      </c>
      <c r="B35" s="29">
        <f t="shared" si="4"/>
        <v>48571.428571428609</v>
      </c>
      <c r="C35" s="30">
        <v>4.4999999999999998E-2</v>
      </c>
      <c r="D35" s="32">
        <f t="shared" si="5"/>
        <v>40618.428571428609</v>
      </c>
      <c r="E35" s="32">
        <f t="shared" si="6"/>
        <v>4500</v>
      </c>
      <c r="F35" s="32">
        <f t="shared" si="11"/>
        <v>344.99999999999994</v>
      </c>
      <c r="G35" s="32">
        <f t="shared" si="7"/>
        <v>1165.748900000001</v>
      </c>
      <c r="H35" s="32">
        <f t="shared" si="8"/>
        <v>1929.375357142859</v>
      </c>
      <c r="I35" s="32">
        <f t="shared" si="9"/>
        <v>2857.1428571428573</v>
      </c>
      <c r="J35" s="32">
        <f t="shared" si="0"/>
        <v>19.428571428571445</v>
      </c>
      <c r="K35" s="32">
        <f t="shared" si="10"/>
        <v>215.38705253060778</v>
      </c>
      <c r="L35" s="32">
        <f t="shared" si="1"/>
        <v>6532.082738244897</v>
      </c>
      <c r="M35" s="33">
        <f t="shared" si="2"/>
        <v>39034.390834870508</v>
      </c>
      <c r="O35" s="69"/>
      <c r="P35" s="69"/>
      <c r="Q35" s="81"/>
      <c r="AI35" s="23"/>
      <c r="AJ35" s="23"/>
    </row>
    <row r="36" spans="1:36" x14ac:dyDescent="0.25">
      <c r="A36" s="59">
        <f t="shared" si="3"/>
        <v>20</v>
      </c>
      <c r="B36" s="29">
        <f t="shared" si="4"/>
        <v>45714.285714285754</v>
      </c>
      <c r="C36" s="30">
        <v>4.4999999999999998E-2</v>
      </c>
      <c r="D36" s="32">
        <f t="shared" si="5"/>
        <v>37416.285714285754</v>
      </c>
      <c r="E36" s="32">
        <f t="shared" si="6"/>
        <v>4500</v>
      </c>
      <c r="F36" s="32">
        <f t="shared" si="11"/>
        <v>344.99999999999994</v>
      </c>
      <c r="G36" s="32">
        <f t="shared" si="7"/>
        <v>1073.847400000001</v>
      </c>
      <c r="H36" s="32">
        <f t="shared" si="8"/>
        <v>1777.2735714285734</v>
      </c>
      <c r="I36" s="32">
        <f t="shared" si="9"/>
        <v>2857.1428571428573</v>
      </c>
      <c r="J36" s="32">
        <f t="shared" si="0"/>
        <v>18.285714285714302</v>
      </c>
      <c r="K36" s="32">
        <f t="shared" si="10"/>
        <v>164.68104604055796</v>
      </c>
      <c r="L36" s="32">
        <f t="shared" si="1"/>
        <v>6236.2305888977035</v>
      </c>
      <c r="M36" s="33">
        <f t="shared" si="2"/>
        <v>37620.009013181334</v>
      </c>
      <c r="O36" s="69"/>
      <c r="P36" s="69"/>
      <c r="Q36" s="81"/>
      <c r="R36" s="82"/>
      <c r="S36" s="82"/>
      <c r="T36" s="82"/>
      <c r="AI36" s="23"/>
      <c r="AJ36" s="23"/>
    </row>
    <row r="37" spans="1:36" x14ac:dyDescent="0.25">
      <c r="A37" s="59">
        <f t="shared" si="3"/>
        <v>21</v>
      </c>
      <c r="B37" s="29">
        <f t="shared" si="4"/>
        <v>42857.142857142899</v>
      </c>
      <c r="C37" s="30">
        <v>1.7000000000000001E-2</v>
      </c>
      <c r="D37" s="32">
        <f t="shared" si="5"/>
        <v>34214.142857142899</v>
      </c>
      <c r="E37" s="32">
        <f t="shared" si="6"/>
        <v>1700.0000000000002</v>
      </c>
      <c r="F37" s="32">
        <f t="shared" si="11"/>
        <v>-242.99999999999997</v>
      </c>
      <c r="G37" s="32">
        <f t="shared" si="7"/>
        <v>981.94590000000119</v>
      </c>
      <c r="H37" s="32">
        <f t="shared" si="8"/>
        <v>1625.1717857142878</v>
      </c>
      <c r="I37" s="32">
        <f t="shared" si="9"/>
        <v>2857.1428571428573</v>
      </c>
      <c r="J37" s="32">
        <f t="shared" si="0"/>
        <v>17.14285714285716</v>
      </c>
      <c r="K37" s="32">
        <f t="shared" si="10"/>
        <v>845.88764846662446</v>
      </c>
      <c r="L37" s="32">
        <f t="shared" si="1"/>
        <v>6084.2910484666272</v>
      </c>
      <c r="M37" s="33">
        <f t="shared" si="2"/>
        <v>36293.427450832773</v>
      </c>
      <c r="O37" s="69"/>
      <c r="P37" s="69"/>
      <c r="Q37" s="81"/>
    </row>
    <row r="38" spans="1:36" x14ac:dyDescent="0.25">
      <c r="A38" s="59">
        <f t="shared" si="3"/>
        <v>22</v>
      </c>
      <c r="B38" s="29">
        <f t="shared" si="4"/>
        <v>40000.000000000044</v>
      </c>
      <c r="C38" s="30">
        <v>0</v>
      </c>
      <c r="D38" s="32">
        <f t="shared" si="5"/>
        <v>31600.00000000004</v>
      </c>
      <c r="E38" s="32">
        <f t="shared" si="6"/>
        <v>0</v>
      </c>
      <c r="F38" s="32">
        <f t="shared" si="11"/>
        <v>-600</v>
      </c>
      <c r="G38" s="32">
        <f t="shared" si="7"/>
        <v>906.9200000000011</v>
      </c>
      <c r="H38" s="32">
        <f t="shared" si="8"/>
        <v>1501.0000000000018</v>
      </c>
      <c r="I38" s="32">
        <f t="shared" si="9"/>
        <v>2857.1428571428573</v>
      </c>
      <c r="J38" s="32">
        <f t="shared" si="0"/>
        <v>16.000000000000018</v>
      </c>
      <c r="K38" s="32">
        <f t="shared" si="10"/>
        <v>1248.7987093099246</v>
      </c>
      <c r="L38" s="32">
        <f t="shared" si="1"/>
        <v>5929.8615664527852</v>
      </c>
      <c r="M38" s="33">
        <f t="shared" si="2"/>
        <v>34917.423918670473</v>
      </c>
      <c r="O38" s="69"/>
      <c r="P38" s="69"/>
      <c r="Q38" s="81"/>
    </row>
    <row r="39" spans="1:36" x14ac:dyDescent="0.25">
      <c r="A39" s="59">
        <f t="shared" si="3"/>
        <v>23</v>
      </c>
      <c r="B39" s="29">
        <f t="shared" si="4"/>
        <v>37142.857142857189</v>
      </c>
      <c r="C39" s="30">
        <v>0</v>
      </c>
      <c r="D39" s="32">
        <f t="shared" si="5"/>
        <v>29342.857142857181</v>
      </c>
      <c r="E39" s="32">
        <f t="shared" si="6"/>
        <v>0</v>
      </c>
      <c r="F39" s="32">
        <f t="shared" si="11"/>
        <v>-600</v>
      </c>
      <c r="G39" s="32">
        <f t="shared" si="7"/>
        <v>842.14000000000112</v>
      </c>
      <c r="H39" s="32">
        <f t="shared" si="8"/>
        <v>1393.785714285716</v>
      </c>
      <c r="I39" s="32">
        <f t="shared" si="9"/>
        <v>2857.1428571428573</v>
      </c>
      <c r="J39" s="32">
        <f t="shared" si="0"/>
        <v>14.857142857142875</v>
      </c>
      <c r="K39" s="32">
        <f t="shared" si="10"/>
        <v>1212.9452015688453</v>
      </c>
      <c r="L39" s="32">
        <f t="shared" si="1"/>
        <v>5720.8709158545626</v>
      </c>
      <c r="M39" s="33">
        <f t="shared" si="2"/>
        <v>33490.722404177417</v>
      </c>
      <c r="O39" s="69"/>
      <c r="P39" s="69"/>
      <c r="Q39" s="81"/>
    </row>
    <row r="40" spans="1:36" x14ac:dyDescent="0.25">
      <c r="A40" s="59">
        <f t="shared" si="3"/>
        <v>24</v>
      </c>
      <c r="B40" s="29">
        <f t="shared" si="4"/>
        <v>34285.714285714334</v>
      </c>
      <c r="C40" s="30">
        <v>0</v>
      </c>
      <c r="D40" s="32">
        <f t="shared" si="5"/>
        <v>27085.714285714323</v>
      </c>
      <c r="E40" s="32">
        <f t="shared" si="6"/>
        <v>0</v>
      </c>
      <c r="F40" s="32">
        <f t="shared" si="11"/>
        <v>-600</v>
      </c>
      <c r="G40" s="32">
        <f t="shared" si="7"/>
        <v>777.36000000000104</v>
      </c>
      <c r="H40" s="32">
        <f t="shared" si="8"/>
        <v>1286.5714285714303</v>
      </c>
      <c r="I40" s="32">
        <f t="shared" si="9"/>
        <v>2857.1428571428573</v>
      </c>
      <c r="J40" s="32">
        <f t="shared" si="0"/>
        <v>13.714285714285735</v>
      </c>
      <c r="K40" s="32">
        <f t="shared" si="10"/>
        <v>1177.091693827766</v>
      </c>
      <c r="L40" s="32">
        <f t="shared" si="1"/>
        <v>5511.88026525634</v>
      </c>
      <c r="M40" s="33">
        <f t="shared" si="2"/>
        <v>32064.020889684336</v>
      </c>
      <c r="O40" s="69"/>
      <c r="P40" s="69"/>
      <c r="Q40" s="81"/>
    </row>
    <row r="41" spans="1:36" x14ac:dyDescent="0.25">
      <c r="A41" s="59">
        <f t="shared" si="3"/>
        <v>25</v>
      </c>
      <c r="B41" s="29">
        <f t="shared" si="4"/>
        <v>31428.571428571475</v>
      </c>
      <c r="C41" s="30">
        <v>0</v>
      </c>
      <c r="D41" s="32">
        <f t="shared" si="5"/>
        <v>24828.571428571464</v>
      </c>
      <c r="E41" s="32">
        <f t="shared" si="6"/>
        <v>0</v>
      </c>
      <c r="F41" s="32">
        <f t="shared" si="11"/>
        <v>-600</v>
      </c>
      <c r="G41" s="32">
        <f t="shared" si="7"/>
        <v>712.58000000000106</v>
      </c>
      <c r="H41" s="32">
        <f t="shared" si="8"/>
        <v>1179.3571428571445</v>
      </c>
      <c r="I41" s="32">
        <f t="shared" si="9"/>
        <v>2857.1428571428573</v>
      </c>
      <c r="J41" s="32">
        <f t="shared" si="0"/>
        <v>12.571428571428591</v>
      </c>
      <c r="K41" s="32">
        <f t="shared" si="10"/>
        <v>1141.2381860866865</v>
      </c>
      <c r="L41" s="32">
        <f t="shared" si="1"/>
        <v>5302.8896146581174</v>
      </c>
      <c r="M41" s="33">
        <f t="shared" si="2"/>
        <v>30637.319375191273</v>
      </c>
      <c r="O41" s="69"/>
      <c r="P41" s="69"/>
      <c r="Q41" s="81"/>
    </row>
    <row r="42" spans="1:36" x14ac:dyDescent="0.25">
      <c r="A42" s="59">
        <f t="shared" si="3"/>
        <v>26</v>
      </c>
      <c r="B42" s="29">
        <f t="shared" si="4"/>
        <v>28571.428571428616</v>
      </c>
      <c r="C42" s="30">
        <v>0</v>
      </c>
      <c r="D42" s="32">
        <f t="shared" si="5"/>
        <v>22571.428571428605</v>
      </c>
      <c r="E42" s="32">
        <f t="shared" si="6"/>
        <v>0</v>
      </c>
      <c r="F42" s="32">
        <f t="shared" si="11"/>
        <v>-600</v>
      </c>
      <c r="G42" s="32">
        <f t="shared" si="7"/>
        <v>647.80000000000098</v>
      </c>
      <c r="H42" s="32">
        <f t="shared" si="8"/>
        <v>1072.1428571428587</v>
      </c>
      <c r="I42" s="32">
        <f t="shared" si="9"/>
        <v>2857.1428571428573</v>
      </c>
      <c r="J42" s="32">
        <f t="shared" si="0"/>
        <v>11.428571428571447</v>
      </c>
      <c r="K42" s="32">
        <f t="shared" si="10"/>
        <v>1105.384678345607</v>
      </c>
      <c r="L42" s="32">
        <f t="shared" si="1"/>
        <v>5093.8989640598957</v>
      </c>
      <c r="M42" s="33">
        <f>NPV($L$9,L42:L51)</f>
        <v>29210.617860698203</v>
      </c>
      <c r="O42" s="69"/>
      <c r="P42" s="69"/>
      <c r="Q42" s="81"/>
    </row>
    <row r="43" spans="1:36" x14ac:dyDescent="0.25">
      <c r="A43" s="59">
        <f t="shared" si="3"/>
        <v>27</v>
      </c>
      <c r="B43" s="29">
        <f t="shared" si="4"/>
        <v>25714.285714285757</v>
      </c>
      <c r="C43" s="30">
        <v>0</v>
      </c>
      <c r="D43" s="32">
        <f t="shared" si="5"/>
        <v>20314.285714285747</v>
      </c>
      <c r="E43" s="32">
        <f t="shared" si="6"/>
        <v>0</v>
      </c>
      <c r="F43" s="32">
        <f t="shared" si="11"/>
        <v>-600</v>
      </c>
      <c r="G43" s="32">
        <f t="shared" si="7"/>
        <v>583.02000000000089</v>
      </c>
      <c r="H43" s="32">
        <f t="shared" si="8"/>
        <v>964.92857142857292</v>
      </c>
      <c r="I43" s="32">
        <f t="shared" si="9"/>
        <v>2857.1428571428573</v>
      </c>
      <c r="J43" s="32">
        <f t="shared" si="0"/>
        <v>10.285714285714304</v>
      </c>
      <c r="K43" s="32">
        <f t="shared" si="10"/>
        <v>1069.5311706045275</v>
      </c>
      <c r="L43" s="32">
        <f t="shared" si="1"/>
        <v>4884.9083134616731</v>
      </c>
      <c r="M43" s="33">
        <f>NPV($L$9,L43:L51)</f>
        <v>26342.567977623512</v>
      </c>
      <c r="O43" s="69"/>
      <c r="P43" s="69"/>
      <c r="Q43" s="81"/>
    </row>
    <row r="44" spans="1:36" x14ac:dyDescent="0.25">
      <c r="A44" s="59">
        <f t="shared" si="3"/>
        <v>28</v>
      </c>
      <c r="B44" s="29">
        <f t="shared" si="4"/>
        <v>22857.142857142899</v>
      </c>
      <c r="C44" s="30">
        <v>0</v>
      </c>
      <c r="D44" s="32">
        <f t="shared" si="5"/>
        <v>18057.142857142888</v>
      </c>
      <c r="E44" s="32">
        <f t="shared" si="6"/>
        <v>0</v>
      </c>
      <c r="F44" s="32">
        <f t="shared" si="11"/>
        <v>-600</v>
      </c>
      <c r="G44" s="32">
        <f t="shared" si="7"/>
        <v>518.24000000000092</v>
      </c>
      <c r="H44" s="32">
        <f t="shared" si="8"/>
        <v>857.71428571428714</v>
      </c>
      <c r="I44" s="32">
        <f t="shared" si="9"/>
        <v>2857.1428571428573</v>
      </c>
      <c r="J44" s="32">
        <f t="shared" si="0"/>
        <v>9.1428571428571601</v>
      </c>
      <c r="K44" s="32">
        <f t="shared" si="10"/>
        <v>1033.6776628634482</v>
      </c>
      <c r="L44" s="32">
        <f t="shared" si="1"/>
        <v>4675.9176628634514</v>
      </c>
      <c r="M44" s="33">
        <f>NPV($L$9,L44:L51)</f>
        <v>23464.963344056752</v>
      </c>
      <c r="O44" s="69"/>
      <c r="P44" s="69"/>
      <c r="Q44" s="81"/>
    </row>
    <row r="45" spans="1:36" x14ac:dyDescent="0.25">
      <c r="A45" s="59">
        <f t="shared" si="3"/>
        <v>29</v>
      </c>
      <c r="B45" s="29">
        <f t="shared" si="4"/>
        <v>20000.00000000004</v>
      </c>
      <c r="C45" s="30">
        <v>0</v>
      </c>
      <c r="D45" s="32">
        <f t="shared" si="5"/>
        <v>15800.000000000031</v>
      </c>
      <c r="E45" s="32">
        <f t="shared" si="6"/>
        <v>0</v>
      </c>
      <c r="F45" s="32">
        <f t="shared" si="11"/>
        <v>-600</v>
      </c>
      <c r="G45" s="32">
        <f t="shared" si="7"/>
        <v>453.46000000000089</v>
      </c>
      <c r="H45" s="32">
        <f t="shared" si="8"/>
        <v>750.50000000000148</v>
      </c>
      <c r="I45" s="32">
        <f t="shared" si="9"/>
        <v>2857.1428571428573</v>
      </c>
      <c r="J45" s="32">
        <f t="shared" si="0"/>
        <v>8.000000000000016</v>
      </c>
      <c r="K45" s="32">
        <f t="shared" si="10"/>
        <v>997.82415512236867</v>
      </c>
      <c r="L45" s="32">
        <f t="shared" si="1"/>
        <v>4466.9270122652288</v>
      </c>
      <c r="M45" s="33">
        <f>NPV($L$9,L45:L51)</f>
        <v>20577.075888010429</v>
      </c>
      <c r="O45" s="69"/>
      <c r="P45" s="69"/>
      <c r="Q45" s="81"/>
      <c r="R45" s="82"/>
      <c r="S45" s="82"/>
      <c r="T45" s="82"/>
    </row>
    <row r="46" spans="1:36" x14ac:dyDescent="0.25">
      <c r="A46" s="59">
        <f t="shared" si="3"/>
        <v>30</v>
      </c>
      <c r="B46" s="29">
        <f t="shared" si="4"/>
        <v>17142.857142857181</v>
      </c>
      <c r="C46" s="30">
        <v>0</v>
      </c>
      <c r="D46" s="32">
        <f t="shared" si="5"/>
        <v>13542.857142857172</v>
      </c>
      <c r="E46" s="32">
        <f t="shared" si="6"/>
        <v>0</v>
      </c>
      <c r="F46" s="32">
        <f t="shared" si="11"/>
        <v>-600</v>
      </c>
      <c r="G46" s="32">
        <f t="shared" si="7"/>
        <v>388.68000000000086</v>
      </c>
      <c r="H46" s="32">
        <f t="shared" si="8"/>
        <v>643.2857142857157</v>
      </c>
      <c r="I46" s="32">
        <f t="shared" si="9"/>
        <v>2857.1428571428573</v>
      </c>
      <c r="J46" s="32">
        <f t="shared" si="0"/>
        <v>6.8571428571428727</v>
      </c>
      <c r="K46" s="32">
        <f t="shared" si="10"/>
        <v>961.97064738128915</v>
      </c>
      <c r="L46" s="32">
        <f t="shared" si="1"/>
        <v>4257.9363616670053</v>
      </c>
      <c r="M46" s="33">
        <f>NPV($L$9,L46:L51)</f>
        <v>17678.122058411594</v>
      </c>
      <c r="O46" s="69"/>
      <c r="P46" s="69"/>
      <c r="Q46" s="81"/>
    </row>
    <row r="47" spans="1:36" x14ac:dyDescent="0.25">
      <c r="A47" s="59">
        <f t="shared" si="3"/>
        <v>31</v>
      </c>
      <c r="B47" s="29">
        <f t="shared" si="4"/>
        <v>14285.714285714324</v>
      </c>
      <c r="C47" s="30">
        <v>0</v>
      </c>
      <c r="D47" s="32">
        <f t="shared" si="5"/>
        <v>11285.714285714315</v>
      </c>
      <c r="E47" s="32">
        <f t="shared" si="6"/>
        <v>0</v>
      </c>
      <c r="F47" s="32">
        <f t="shared" si="11"/>
        <v>-600</v>
      </c>
      <c r="G47" s="32">
        <f t="shared" si="7"/>
        <v>323.90000000000083</v>
      </c>
      <c r="H47" s="32">
        <f t="shared" si="8"/>
        <v>536.07142857143003</v>
      </c>
      <c r="I47" s="32">
        <f t="shared" si="9"/>
        <v>2857.1428571428573</v>
      </c>
      <c r="J47" s="32">
        <f t="shared" si="0"/>
        <v>5.7142857142857304</v>
      </c>
      <c r="K47" s="32">
        <f t="shared" si="10"/>
        <v>926.11713964020976</v>
      </c>
      <c r="L47" s="32">
        <f t="shared" si="1"/>
        <v>4048.9457110687836</v>
      </c>
      <c r="M47" s="33">
        <f>NPV($L$9,L47:L51)</f>
        <v>14767.258597595552</v>
      </c>
      <c r="O47" s="69"/>
      <c r="P47" s="69"/>
      <c r="Q47" s="81"/>
    </row>
    <row r="48" spans="1:36" x14ac:dyDescent="0.25">
      <c r="A48" s="59">
        <f t="shared" si="3"/>
        <v>32</v>
      </c>
      <c r="B48" s="29">
        <f t="shared" si="4"/>
        <v>11428.571428571468</v>
      </c>
      <c r="C48" s="30">
        <v>0</v>
      </c>
      <c r="D48" s="32">
        <f t="shared" si="5"/>
        <v>9028.5714285714585</v>
      </c>
      <c r="E48" s="32">
        <f t="shared" si="6"/>
        <v>0</v>
      </c>
      <c r="F48" s="32">
        <f t="shared" si="11"/>
        <v>-600</v>
      </c>
      <c r="G48" s="32">
        <f t="shared" si="7"/>
        <v>259.12000000000086</v>
      </c>
      <c r="H48" s="32">
        <f t="shared" si="8"/>
        <v>428.85714285714425</v>
      </c>
      <c r="I48" s="32">
        <f t="shared" si="9"/>
        <v>2857.1428571428573</v>
      </c>
      <c r="J48" s="32">
        <f t="shared" si="0"/>
        <v>4.5714285714285872</v>
      </c>
      <c r="K48" s="32">
        <f t="shared" si="10"/>
        <v>890.26363189913036</v>
      </c>
      <c r="L48" s="32">
        <f t="shared" si="1"/>
        <v>3839.9550604705614</v>
      </c>
      <c r="M48" s="33">
        <f>NPV($L$9,L48:L51)</f>
        <v>11843.577991663551</v>
      </c>
      <c r="O48" s="69"/>
      <c r="P48" s="69"/>
      <c r="Q48" s="81"/>
    </row>
    <row r="49" spans="1:17" x14ac:dyDescent="0.25">
      <c r="A49" s="59">
        <f t="shared" si="3"/>
        <v>33</v>
      </c>
      <c r="B49" s="29">
        <f t="shared" si="4"/>
        <v>8571.4285714286107</v>
      </c>
      <c r="C49" s="30">
        <v>0</v>
      </c>
      <c r="D49" s="32">
        <f t="shared" si="5"/>
        <v>6771.4285714286016</v>
      </c>
      <c r="E49" s="32">
        <f t="shared" si="6"/>
        <v>0</v>
      </c>
      <c r="F49" s="32">
        <f t="shared" si="11"/>
        <v>-600</v>
      </c>
      <c r="G49" s="32">
        <f t="shared" si="7"/>
        <v>194.34000000000086</v>
      </c>
      <c r="H49" s="32">
        <f t="shared" si="8"/>
        <v>321.64285714285859</v>
      </c>
      <c r="I49" s="32">
        <f t="shared" si="9"/>
        <v>2857.1428571428573</v>
      </c>
      <c r="J49" s="32">
        <f t="shared" si="0"/>
        <v>3.4285714285714444</v>
      </c>
      <c r="K49" s="32">
        <f t="shared" si="10"/>
        <v>854.41012415805108</v>
      </c>
      <c r="L49" s="32">
        <f t="shared" si="1"/>
        <v>3630.9644098723393</v>
      </c>
      <c r="M49" s="33">
        <f>NPV($L$9,L49:L51)</f>
        <v>8906.1035741577507</v>
      </c>
      <c r="O49" s="69"/>
      <c r="P49" s="69"/>
      <c r="Q49" s="81"/>
    </row>
    <row r="50" spans="1:17" x14ac:dyDescent="0.25">
      <c r="A50" s="59">
        <f t="shared" si="3"/>
        <v>34</v>
      </c>
      <c r="B50" s="29">
        <f t="shared" si="4"/>
        <v>5714.2857142857538</v>
      </c>
      <c r="C50" s="30">
        <v>0</v>
      </c>
      <c r="D50" s="32">
        <f t="shared" si="5"/>
        <v>4514.2857142857447</v>
      </c>
      <c r="E50" s="32">
        <f t="shared" si="6"/>
        <v>0</v>
      </c>
      <c r="F50" s="32">
        <f t="shared" si="11"/>
        <v>-600</v>
      </c>
      <c r="G50" s="32">
        <f t="shared" si="7"/>
        <v>129.56000000000088</v>
      </c>
      <c r="H50" s="32">
        <f t="shared" si="8"/>
        <v>214.42857142857287</v>
      </c>
      <c r="I50" s="32">
        <f t="shared" si="9"/>
        <v>2857.1428571428573</v>
      </c>
      <c r="J50" s="32">
        <f t="shared" si="0"/>
        <v>2.2857142857143016</v>
      </c>
      <c r="K50" s="32">
        <f t="shared" si="10"/>
        <v>818.55661641697156</v>
      </c>
      <c r="L50" s="32">
        <f t="shared" si="1"/>
        <v>3421.9737592741167</v>
      </c>
      <c r="M50" s="33">
        <f>NPV($L$9,L50:L51)</f>
        <v>5953.7842566362342</v>
      </c>
      <c r="O50" s="69"/>
      <c r="P50" s="69"/>
      <c r="Q50" s="81"/>
    </row>
    <row r="51" spans="1:17" x14ac:dyDescent="0.25">
      <c r="A51" s="59">
        <f t="shared" si="3"/>
        <v>35</v>
      </c>
      <c r="B51" s="29">
        <f t="shared" ref="B51" si="12">B50-I50</f>
        <v>2857.1428571428964</v>
      </c>
      <c r="C51" s="30">
        <v>0</v>
      </c>
      <c r="D51" s="32">
        <f t="shared" ref="D51" si="13">D50-F50-I50</f>
        <v>2257.1428571428874</v>
      </c>
      <c r="E51" s="32">
        <f t="shared" ref="E51" si="14">D$13*C51</f>
        <v>0</v>
      </c>
      <c r="F51" s="32">
        <f t="shared" ref="F51" si="15">H$14*(E51-I51*D$13/D$12)</f>
        <v>-600</v>
      </c>
      <c r="G51" s="32">
        <f t="shared" si="7"/>
        <v>64.780000000000868</v>
      </c>
      <c r="H51" s="32">
        <f t="shared" si="8"/>
        <v>107.21428571428714</v>
      </c>
      <c r="I51" s="32">
        <f t="shared" ref="I51" si="16">D$12/H$12</f>
        <v>2857.1428571428573</v>
      </c>
      <c r="J51" s="32">
        <f t="shared" ref="J51" si="17">+B51*$H$11</f>
        <v>1.1428571428571586</v>
      </c>
      <c r="K51" s="32">
        <f t="shared" ref="K51" si="18">(H$13/(1-H$13))*(H51+I51-E51+F51+J51)</f>
        <v>782.70310867589217</v>
      </c>
      <c r="L51" s="32">
        <f t="shared" ref="L51" si="19">SUM(F51:K51)</f>
        <v>3212.983108675895</v>
      </c>
      <c r="M51" s="33">
        <f>NPV($L$9,L51:L53)</f>
        <v>5579.1477723389889</v>
      </c>
      <c r="O51" s="69"/>
      <c r="P51" s="69"/>
      <c r="Q51" s="81"/>
    </row>
    <row r="52" spans="1:17" x14ac:dyDescent="0.25">
      <c r="A52" s="59">
        <f t="shared" si="3"/>
        <v>36</v>
      </c>
      <c r="B52" s="29">
        <f t="shared" ref="B52" si="20">B51-I51</f>
        <v>3.9108272176235914E-11</v>
      </c>
      <c r="C52" s="30">
        <v>0</v>
      </c>
      <c r="D52" s="32">
        <f t="shared" ref="D52" si="21">D51-F51-I51</f>
        <v>3.0013325158506632E-11</v>
      </c>
      <c r="E52" s="32">
        <f t="shared" ref="E52" si="22">D$13*C52</f>
        <v>0</v>
      </c>
      <c r="F52" s="32">
        <f t="shared" ref="F52" si="23">H$14*(E52-I52*D$13/D$12)</f>
        <v>-600</v>
      </c>
      <c r="G52" s="32">
        <f t="shared" ref="G52" si="24">L$5*D52</f>
        <v>8.6138243204914028E-13</v>
      </c>
      <c r="H52" s="32">
        <f t="shared" ref="H52" si="25">D52*(L$6+L$7)</f>
        <v>1.4256329450290651E-12</v>
      </c>
      <c r="I52" s="32">
        <f t="shared" ref="I52" si="26">D$12/H$12</f>
        <v>2857.1428571428573</v>
      </c>
      <c r="J52" s="32">
        <f t="shared" ref="J52" si="27">+B52*$H$11</f>
        <v>1.5643308870494366E-14</v>
      </c>
      <c r="K52" s="32">
        <f t="shared" ref="K52" si="28">(H$13/(1-H$13))*(H52+I52-E52+F52+J52)</f>
        <v>746.84960093481266</v>
      </c>
      <c r="L52" s="32">
        <f t="shared" ref="L52" si="29">SUM(F52:K52)</f>
        <v>3003.9924580776724</v>
      </c>
      <c r="M52" s="33">
        <f>NPV($L$9,L52:L54)</f>
        <v>204326.5716057845</v>
      </c>
      <c r="O52" s="69"/>
      <c r="P52" s="69"/>
      <c r="Q52" s="81"/>
    </row>
    <row r="53" spans="1:17" x14ac:dyDescent="0.25">
      <c r="A53" s="59" t="s">
        <v>14</v>
      </c>
      <c r="B53" s="29"/>
      <c r="C53" s="30" t="s">
        <v>14</v>
      </c>
      <c r="D53" s="32" t="s">
        <v>14</v>
      </c>
      <c r="E53" s="32" t="s">
        <v>14</v>
      </c>
      <c r="F53" s="32" t="s">
        <v>14</v>
      </c>
      <c r="G53" s="32" t="s">
        <v>14</v>
      </c>
      <c r="H53" s="32" t="s">
        <v>14</v>
      </c>
      <c r="I53" s="32" t="s">
        <v>14</v>
      </c>
      <c r="J53" s="32" t="s">
        <v>14</v>
      </c>
      <c r="K53" s="32" t="s">
        <v>14</v>
      </c>
      <c r="L53" s="32" t="s">
        <v>14</v>
      </c>
      <c r="M53" s="33"/>
      <c r="O53" s="29"/>
      <c r="P53" s="29"/>
      <c r="Q53" s="29"/>
    </row>
    <row r="54" spans="1:17" x14ac:dyDescent="0.25">
      <c r="A54" s="59" t="s">
        <v>13</v>
      </c>
      <c r="B54" s="29"/>
      <c r="C54" s="30">
        <f>SUM(C17:C51)</f>
        <v>1.0000000000000002</v>
      </c>
      <c r="D54" s="32" t="s">
        <v>12</v>
      </c>
      <c r="E54" s="32">
        <f t="shared" ref="E54:L54" si="30">SUM(E17:E51)</f>
        <v>100000</v>
      </c>
      <c r="F54" s="32">
        <f t="shared" si="30"/>
        <v>-1.8189894035458565E-12</v>
      </c>
      <c r="G54" s="32">
        <f t="shared" si="30"/>
        <v>46913.134800000014</v>
      </c>
      <c r="H54" s="32">
        <f t="shared" si="30"/>
        <v>77643.690000000046</v>
      </c>
      <c r="I54" s="32">
        <f t="shared" si="30"/>
        <v>99999.999999999971</v>
      </c>
      <c r="J54" s="32">
        <f t="shared" si="30"/>
        <v>720.00000000000045</v>
      </c>
      <c r="K54" s="32">
        <f t="shared" si="30"/>
        <v>25929.192039870606</v>
      </c>
      <c r="L54" s="32">
        <f t="shared" si="30"/>
        <v>251206.01683987069</v>
      </c>
      <c r="M54" s="33"/>
      <c r="O54" s="69"/>
      <c r="P54" s="69"/>
      <c r="Q54" s="69"/>
    </row>
    <row r="55" spans="1:17" x14ac:dyDescent="0.25">
      <c r="B55" s="29"/>
      <c r="C55" s="34"/>
      <c r="D55" s="35"/>
      <c r="E55" s="35"/>
      <c r="F55" s="32"/>
      <c r="G55" s="32"/>
      <c r="H55" s="32"/>
      <c r="I55" s="32"/>
      <c r="J55" s="32"/>
      <c r="K55" s="32"/>
      <c r="L55" s="32"/>
      <c r="M55" s="33"/>
    </row>
    <row r="56" spans="1:17" x14ac:dyDescent="0.25">
      <c r="B56" s="29"/>
      <c r="C56" s="126" t="s">
        <v>11</v>
      </c>
      <c r="D56" s="126"/>
      <c r="E56" s="32">
        <f t="shared" ref="E56:L56" si="31">NPV($L9,E17:E51)</f>
        <v>52121.597691297429</v>
      </c>
      <c r="F56" s="32">
        <f t="shared" si="31"/>
        <v>3673.9984833485564</v>
      </c>
      <c r="G56" s="32">
        <f t="shared" si="31"/>
        <v>23238.576323429072</v>
      </c>
      <c r="H56" s="32">
        <f t="shared" si="31"/>
        <v>38461.058375013279</v>
      </c>
      <c r="I56" s="32">
        <f t="shared" si="31"/>
        <v>34626.366818209084</v>
      </c>
      <c r="J56" s="32">
        <f t="shared" si="31"/>
        <v>343.16867811963732</v>
      </c>
      <c r="K56" s="32">
        <f t="shared" si="31"/>
        <v>8266.4415925051762</v>
      </c>
      <c r="L56" s="32">
        <f t="shared" si="31"/>
        <v>108609.61027062475</v>
      </c>
      <c r="M56" s="33"/>
      <c r="O56" s="29"/>
      <c r="P56" s="29"/>
      <c r="Q56" s="29"/>
    </row>
    <row r="57" spans="1:17" x14ac:dyDescent="0.25">
      <c r="B57" s="59"/>
      <c r="C57" s="59"/>
      <c r="D57" s="59"/>
      <c r="E57" s="59"/>
      <c r="F57" s="59"/>
      <c r="G57" s="59"/>
      <c r="H57" s="59"/>
      <c r="I57" s="59"/>
      <c r="J57" s="59"/>
      <c r="K57" s="59"/>
      <c r="L57" s="59"/>
      <c r="M57" s="59"/>
      <c r="O57" s="59"/>
    </row>
    <row r="58" spans="1:17" x14ac:dyDescent="0.25">
      <c r="B58" s="80"/>
      <c r="C58" s="34"/>
      <c r="D58" s="80"/>
      <c r="E58" s="80"/>
      <c r="F58" s="80"/>
      <c r="G58" s="80"/>
      <c r="H58" s="80"/>
      <c r="I58" s="80"/>
      <c r="J58" s="80"/>
      <c r="K58" s="80"/>
      <c r="L58" s="80"/>
      <c r="M58" s="80"/>
      <c r="O58" s="80"/>
    </row>
    <row r="59" spans="1:17" x14ac:dyDescent="0.25">
      <c r="B59" s="80"/>
      <c r="C59" s="80"/>
      <c r="D59" s="80"/>
      <c r="E59" s="80"/>
      <c r="F59" s="80"/>
      <c r="G59" s="80"/>
      <c r="H59" s="80"/>
      <c r="I59" s="80"/>
      <c r="J59" s="80"/>
      <c r="K59" s="80"/>
      <c r="L59" s="80"/>
      <c r="M59" s="80"/>
      <c r="O59" s="80"/>
    </row>
    <row r="60" spans="1:17" x14ac:dyDescent="0.25">
      <c r="B60" s="80"/>
      <c r="C60" s="80"/>
      <c r="D60" s="80"/>
      <c r="E60" s="80"/>
      <c r="F60" s="80"/>
      <c r="G60" s="80"/>
      <c r="H60" s="80"/>
      <c r="I60" s="80"/>
      <c r="J60" s="80"/>
      <c r="K60" s="80"/>
      <c r="L60" s="80"/>
      <c r="M60" s="80"/>
      <c r="O60" s="80"/>
    </row>
    <row r="61" spans="1:17" x14ac:dyDescent="0.25">
      <c r="B61" s="59"/>
      <c r="C61" s="80"/>
      <c r="D61" s="80"/>
      <c r="E61" s="80"/>
      <c r="F61" s="80"/>
      <c r="G61" s="80"/>
      <c r="H61" s="80"/>
      <c r="I61" s="80"/>
      <c r="J61" s="80"/>
      <c r="K61" s="80"/>
      <c r="L61" s="80"/>
      <c r="M61" s="80"/>
      <c r="O61" s="80"/>
    </row>
    <row r="62" spans="1:17" x14ac:dyDescent="0.25">
      <c r="B62" s="80"/>
      <c r="C62" s="80"/>
      <c r="D62" s="80"/>
      <c r="E62" s="80"/>
      <c r="F62" s="80"/>
      <c r="G62" s="80"/>
      <c r="H62" s="80"/>
      <c r="I62" s="80"/>
      <c r="J62" s="80"/>
      <c r="K62" s="80"/>
      <c r="L62" s="80"/>
      <c r="M62" s="80"/>
      <c r="O62" s="80"/>
    </row>
    <row r="63" spans="1:17" x14ac:dyDescent="0.25">
      <c r="B63" s="80"/>
      <c r="C63" s="80"/>
      <c r="D63" s="80"/>
      <c r="E63" s="80"/>
      <c r="F63" s="80"/>
      <c r="G63" s="80"/>
      <c r="H63" s="80"/>
      <c r="I63" s="80"/>
      <c r="J63" s="80"/>
      <c r="K63" s="80"/>
      <c r="L63" s="80"/>
      <c r="M63" s="80"/>
      <c r="O63" s="80"/>
    </row>
    <row r="64" spans="1:17" x14ac:dyDescent="0.25">
      <c r="B64" s="80"/>
      <c r="C64" s="80"/>
      <c r="D64" s="80"/>
      <c r="E64" s="80"/>
      <c r="F64" s="80"/>
      <c r="G64" s="80"/>
      <c r="H64" s="80"/>
      <c r="I64" s="80"/>
      <c r="J64" s="80"/>
      <c r="K64" s="80"/>
      <c r="L64" s="80"/>
      <c r="M64" s="80"/>
      <c r="O64" s="80"/>
    </row>
    <row r="65" spans="2:15" x14ac:dyDescent="0.25">
      <c r="B65" s="80"/>
      <c r="C65" s="80"/>
      <c r="D65" s="80"/>
      <c r="E65" s="80"/>
      <c r="F65" s="80"/>
      <c r="G65" s="80"/>
      <c r="H65" s="80"/>
      <c r="I65" s="80"/>
      <c r="J65" s="80"/>
      <c r="K65" s="80"/>
      <c r="L65" s="80"/>
      <c r="M65" s="80"/>
      <c r="O65" s="80"/>
    </row>
    <row r="66" spans="2:15" x14ac:dyDescent="0.25">
      <c r="B66" s="80"/>
      <c r="C66" s="80"/>
      <c r="D66" s="80"/>
      <c r="E66" s="80"/>
      <c r="F66" s="80"/>
      <c r="G66" s="80"/>
      <c r="H66" s="80"/>
      <c r="I66" s="80"/>
      <c r="J66" s="80"/>
      <c r="K66" s="80"/>
      <c r="L66" s="80"/>
      <c r="M66" s="80"/>
      <c r="O66" s="80"/>
    </row>
    <row r="67" spans="2:15" x14ac:dyDescent="0.25">
      <c r="B67" s="80"/>
      <c r="C67" s="80"/>
      <c r="D67" s="80"/>
      <c r="E67" s="80"/>
      <c r="F67" s="80"/>
      <c r="G67" s="80"/>
      <c r="H67" s="80"/>
      <c r="I67" s="80"/>
      <c r="J67" s="80"/>
      <c r="K67" s="80"/>
      <c r="L67" s="80"/>
      <c r="M67" s="80"/>
      <c r="O67" s="80"/>
    </row>
    <row r="68" spans="2:15" x14ac:dyDescent="0.25">
      <c r="B68" s="80"/>
      <c r="C68" s="80"/>
      <c r="D68" s="80"/>
      <c r="E68" s="80"/>
      <c r="F68" s="80"/>
      <c r="G68" s="80"/>
      <c r="H68" s="80"/>
      <c r="I68" s="80"/>
      <c r="J68" s="80"/>
      <c r="K68" s="80"/>
      <c r="L68" s="80"/>
      <c r="M68" s="80"/>
      <c r="O68" s="80"/>
    </row>
    <row r="69" spans="2:15" x14ac:dyDescent="0.25">
      <c r="B69" s="80"/>
      <c r="C69" s="80"/>
      <c r="D69" s="80"/>
      <c r="E69" s="80"/>
      <c r="F69" s="80"/>
      <c r="G69" s="80"/>
      <c r="H69" s="80"/>
      <c r="I69" s="80"/>
      <c r="J69" s="80"/>
      <c r="K69" s="80"/>
      <c r="L69" s="80"/>
      <c r="M69" s="80"/>
      <c r="O69" s="80"/>
    </row>
    <row r="70" spans="2:15" x14ac:dyDescent="0.25">
      <c r="B70" s="80"/>
      <c r="C70" s="80"/>
      <c r="D70" s="80"/>
      <c r="E70" s="80"/>
      <c r="F70" s="80"/>
      <c r="G70" s="80"/>
      <c r="H70" s="80"/>
      <c r="I70" s="80"/>
      <c r="J70" s="80"/>
      <c r="K70" s="80"/>
      <c r="L70" s="80"/>
      <c r="M70" s="80"/>
      <c r="O70" s="80"/>
    </row>
    <row r="71" spans="2:15" x14ac:dyDescent="0.25">
      <c r="B71" s="80"/>
      <c r="C71" s="80"/>
      <c r="D71" s="80"/>
      <c r="E71" s="80"/>
      <c r="F71" s="80"/>
      <c r="G71" s="80"/>
      <c r="H71" s="80"/>
      <c r="I71" s="80"/>
      <c r="J71" s="80"/>
      <c r="K71" s="80"/>
      <c r="L71" s="80"/>
      <c r="M71" s="80"/>
      <c r="O71" s="80"/>
    </row>
    <row r="72" spans="2:15" x14ac:dyDescent="0.25">
      <c r="B72" s="80"/>
      <c r="C72" s="80"/>
      <c r="D72" s="80"/>
      <c r="E72" s="80"/>
      <c r="F72" s="80"/>
      <c r="G72" s="80"/>
      <c r="H72" s="80"/>
      <c r="I72" s="80"/>
      <c r="J72" s="80"/>
      <c r="K72" s="80"/>
      <c r="L72" s="80"/>
      <c r="M72" s="80"/>
      <c r="O72" s="80"/>
    </row>
    <row r="73" spans="2:15" x14ac:dyDescent="0.25">
      <c r="B73" s="80"/>
      <c r="C73" s="80"/>
      <c r="D73" s="80"/>
      <c r="E73" s="80"/>
      <c r="F73" s="80"/>
      <c r="G73" s="80"/>
      <c r="H73" s="80"/>
      <c r="I73" s="80"/>
      <c r="J73" s="80"/>
      <c r="K73" s="80"/>
      <c r="L73" s="80"/>
      <c r="M73" s="80"/>
      <c r="O73" s="80"/>
    </row>
    <row r="74" spans="2:15" x14ac:dyDescent="0.25">
      <c r="B74" s="80"/>
      <c r="C74" s="80"/>
      <c r="D74" s="80"/>
      <c r="E74" s="80"/>
      <c r="F74" s="80"/>
      <c r="G74" s="80"/>
      <c r="H74" s="80"/>
      <c r="I74" s="80"/>
      <c r="J74" s="80"/>
      <c r="K74" s="80"/>
      <c r="L74" s="80"/>
      <c r="M74" s="80"/>
      <c r="O74" s="80"/>
    </row>
    <row r="75" spans="2:15" x14ac:dyDescent="0.25">
      <c r="B75" s="80"/>
      <c r="C75" s="80"/>
      <c r="D75" s="80"/>
      <c r="E75" s="80"/>
      <c r="F75" s="80"/>
      <c r="G75" s="80"/>
      <c r="H75" s="80"/>
      <c r="I75" s="80"/>
      <c r="J75" s="80"/>
      <c r="K75" s="80"/>
      <c r="L75" s="80"/>
      <c r="M75" s="80"/>
      <c r="O75" s="80"/>
    </row>
    <row r="76" spans="2:15" x14ac:dyDescent="0.25">
      <c r="B76" s="80"/>
      <c r="C76" s="80"/>
      <c r="D76" s="80"/>
      <c r="E76" s="80"/>
      <c r="F76" s="80"/>
      <c r="G76" s="80"/>
      <c r="H76" s="80"/>
      <c r="I76" s="80"/>
      <c r="J76" s="80"/>
      <c r="K76" s="80"/>
      <c r="L76" s="80"/>
      <c r="M76" s="80"/>
      <c r="O76" s="80"/>
    </row>
    <row r="77" spans="2:15" x14ac:dyDescent="0.25">
      <c r="B77" s="80"/>
      <c r="C77" s="80"/>
      <c r="D77" s="80"/>
      <c r="E77" s="80"/>
      <c r="F77" s="80"/>
      <c r="G77" s="80"/>
      <c r="H77" s="80"/>
      <c r="I77" s="80"/>
      <c r="J77" s="80"/>
      <c r="K77" s="80"/>
      <c r="L77" s="80"/>
      <c r="M77" s="80"/>
      <c r="O77" s="80"/>
    </row>
    <row r="78" spans="2:15" x14ac:dyDescent="0.25">
      <c r="B78" s="80"/>
      <c r="C78" s="80"/>
      <c r="D78" s="80"/>
      <c r="E78" s="80"/>
      <c r="F78" s="80"/>
      <c r="G78" s="80"/>
      <c r="H78" s="80"/>
      <c r="I78" s="80"/>
      <c r="J78" s="80"/>
      <c r="K78" s="80"/>
      <c r="L78" s="80"/>
      <c r="M78" s="80"/>
      <c r="O78" s="80"/>
    </row>
    <row r="79" spans="2:15" x14ac:dyDescent="0.25">
      <c r="B79" s="80"/>
      <c r="C79" s="80"/>
      <c r="D79" s="80"/>
      <c r="E79" s="80"/>
      <c r="F79" s="80"/>
      <c r="G79" s="80"/>
      <c r="H79" s="80"/>
      <c r="I79" s="80"/>
      <c r="J79" s="80"/>
      <c r="K79" s="80"/>
      <c r="L79" s="80"/>
      <c r="M79" s="80"/>
      <c r="N79" s="80"/>
      <c r="O79" s="80"/>
    </row>
    <row r="80" spans="2:15" x14ac:dyDescent="0.25">
      <c r="B80" s="80"/>
      <c r="C80" s="80"/>
      <c r="D80" s="80"/>
      <c r="E80" s="80"/>
      <c r="F80" s="80"/>
      <c r="G80" s="80"/>
      <c r="H80" s="80"/>
      <c r="I80" s="80"/>
      <c r="J80" s="80"/>
      <c r="K80" s="80"/>
      <c r="L80" s="80"/>
      <c r="M80" s="80"/>
      <c r="N80" s="80"/>
      <c r="O80" s="80"/>
    </row>
    <row r="81" spans="2:15" x14ac:dyDescent="0.25">
      <c r="B81" s="80"/>
      <c r="C81" s="80"/>
      <c r="D81" s="80"/>
      <c r="E81" s="80"/>
      <c r="F81" s="80"/>
      <c r="G81" s="80"/>
      <c r="H81" s="80"/>
      <c r="I81" s="80"/>
      <c r="J81" s="80"/>
      <c r="K81" s="80"/>
      <c r="L81" s="80"/>
      <c r="M81" s="80"/>
      <c r="N81" s="80"/>
      <c r="O81" s="80"/>
    </row>
    <row r="82" spans="2:15" x14ac:dyDescent="0.25">
      <c r="B82" s="80"/>
      <c r="C82" s="80"/>
      <c r="D82" s="80"/>
      <c r="E82" s="80"/>
      <c r="F82" s="80"/>
      <c r="G82" s="80"/>
      <c r="H82" s="80"/>
      <c r="I82" s="80"/>
      <c r="J82" s="80"/>
      <c r="K82" s="80"/>
      <c r="L82" s="80"/>
      <c r="M82" s="80"/>
      <c r="N82" s="80"/>
      <c r="O82" s="80"/>
    </row>
    <row r="83" spans="2:15" x14ac:dyDescent="0.25">
      <c r="B83" s="80"/>
      <c r="C83" s="80"/>
      <c r="D83" s="80"/>
      <c r="E83" s="80"/>
      <c r="F83" s="80"/>
      <c r="G83" s="80"/>
      <c r="H83" s="80"/>
      <c r="I83" s="80"/>
      <c r="J83" s="80"/>
      <c r="K83" s="80"/>
      <c r="L83" s="80"/>
      <c r="M83" s="80"/>
      <c r="N83" s="80"/>
      <c r="O83" s="80"/>
    </row>
    <row r="84" spans="2:15" x14ac:dyDescent="0.25">
      <c r="B84" s="80"/>
      <c r="C84" s="80"/>
      <c r="D84" s="80"/>
      <c r="E84" s="80"/>
      <c r="F84" s="80"/>
      <c r="G84" s="80"/>
      <c r="H84" s="80"/>
      <c r="I84" s="80"/>
      <c r="J84" s="80"/>
      <c r="K84" s="80"/>
      <c r="L84" s="80"/>
      <c r="M84" s="80"/>
      <c r="N84" s="80"/>
      <c r="O84" s="80"/>
    </row>
    <row r="85" spans="2:15" x14ac:dyDescent="0.25">
      <c r="B85" s="80"/>
      <c r="C85" s="80"/>
      <c r="D85" s="80"/>
      <c r="E85" s="80"/>
      <c r="F85" s="80"/>
      <c r="G85" s="80"/>
      <c r="H85" s="80"/>
      <c r="I85" s="80"/>
      <c r="J85" s="80"/>
      <c r="K85" s="80"/>
      <c r="L85" s="80"/>
      <c r="M85" s="80"/>
      <c r="N85" s="80"/>
      <c r="O85" s="80"/>
    </row>
    <row r="86" spans="2:15" x14ac:dyDescent="0.25">
      <c r="B86" s="80"/>
      <c r="C86" s="80"/>
      <c r="D86" s="80"/>
      <c r="E86" s="80"/>
      <c r="F86" s="80"/>
      <c r="G86" s="80"/>
      <c r="H86" s="80"/>
      <c r="I86" s="80"/>
      <c r="J86" s="80"/>
      <c r="K86" s="80"/>
      <c r="L86" s="80"/>
      <c r="M86" s="80"/>
      <c r="N86" s="80"/>
      <c r="O86" s="80"/>
    </row>
    <row r="87" spans="2:15" x14ac:dyDescent="0.25">
      <c r="B87" s="80"/>
      <c r="C87" s="80"/>
      <c r="D87" s="80"/>
      <c r="E87" s="80"/>
      <c r="F87" s="80"/>
      <c r="G87" s="80"/>
      <c r="H87" s="80"/>
      <c r="I87" s="80"/>
      <c r="J87" s="80"/>
      <c r="K87" s="80"/>
      <c r="L87" s="80"/>
      <c r="M87" s="80"/>
      <c r="N87" s="80"/>
      <c r="O87" s="80"/>
    </row>
    <row r="88" spans="2:15" x14ac:dyDescent="0.25">
      <c r="B88" s="80"/>
      <c r="C88" s="80"/>
      <c r="D88" s="80"/>
      <c r="E88" s="80"/>
      <c r="F88" s="80"/>
      <c r="G88" s="80"/>
      <c r="H88" s="80"/>
      <c r="I88" s="80"/>
      <c r="J88" s="80"/>
      <c r="K88" s="80"/>
      <c r="L88" s="80"/>
      <c r="M88" s="80"/>
      <c r="N88" s="80"/>
      <c r="O88" s="80"/>
    </row>
    <row r="89" spans="2:15" x14ac:dyDescent="0.25">
      <c r="B89" s="80"/>
      <c r="C89" s="80"/>
      <c r="D89" s="80"/>
      <c r="E89" s="80"/>
      <c r="F89" s="80"/>
      <c r="G89" s="80"/>
      <c r="H89" s="80"/>
      <c r="I89" s="80"/>
      <c r="J89" s="80"/>
      <c r="K89" s="80"/>
      <c r="L89" s="80"/>
      <c r="M89" s="80"/>
      <c r="N89" s="80"/>
      <c r="O89" s="80"/>
    </row>
    <row r="90" spans="2:15" x14ac:dyDescent="0.25">
      <c r="B90" s="80"/>
      <c r="C90" s="80"/>
      <c r="D90" s="80"/>
      <c r="E90" s="80"/>
      <c r="F90" s="80"/>
      <c r="G90" s="80"/>
      <c r="H90" s="80"/>
      <c r="I90" s="80"/>
      <c r="J90" s="80"/>
      <c r="K90" s="80"/>
      <c r="L90" s="80"/>
      <c r="M90" s="80"/>
      <c r="N90" s="80"/>
      <c r="O90" s="80"/>
    </row>
    <row r="91" spans="2:15" x14ac:dyDescent="0.25">
      <c r="B91" s="80"/>
      <c r="C91" s="80"/>
      <c r="D91" s="80"/>
      <c r="E91" s="80"/>
      <c r="F91" s="80"/>
      <c r="G91" s="80"/>
      <c r="H91" s="80"/>
      <c r="I91" s="80"/>
      <c r="J91" s="80"/>
      <c r="K91" s="80"/>
      <c r="L91" s="80"/>
      <c r="M91" s="80"/>
      <c r="N91" s="80"/>
      <c r="O91" s="80"/>
    </row>
    <row r="92" spans="2:15" x14ac:dyDescent="0.25">
      <c r="B92" s="80"/>
      <c r="C92" s="80"/>
      <c r="D92" s="80"/>
      <c r="E92" s="80"/>
      <c r="F92" s="80"/>
      <c r="G92" s="80"/>
      <c r="H92" s="80"/>
      <c r="I92" s="80"/>
      <c r="J92" s="80"/>
      <c r="K92" s="80"/>
      <c r="L92" s="80"/>
      <c r="M92" s="80"/>
      <c r="N92" s="80"/>
      <c r="O92" s="80"/>
    </row>
    <row r="93" spans="2:15" x14ac:dyDescent="0.25">
      <c r="B93" s="80"/>
      <c r="C93" s="80"/>
      <c r="D93" s="80"/>
      <c r="E93" s="80"/>
      <c r="F93" s="80"/>
      <c r="G93" s="80"/>
      <c r="H93" s="80"/>
      <c r="I93" s="80"/>
      <c r="J93" s="80"/>
      <c r="K93" s="80"/>
      <c r="L93" s="80"/>
      <c r="M93" s="80"/>
      <c r="N93" s="80"/>
      <c r="O93" s="80"/>
    </row>
    <row r="94" spans="2:15" x14ac:dyDescent="0.25">
      <c r="B94" s="80"/>
      <c r="C94" s="80"/>
      <c r="D94" s="80"/>
      <c r="E94" s="80"/>
      <c r="F94" s="80"/>
      <c r="G94" s="80"/>
      <c r="H94" s="80"/>
      <c r="I94" s="80"/>
      <c r="J94" s="80"/>
      <c r="K94" s="80"/>
      <c r="L94" s="80"/>
      <c r="M94" s="80"/>
      <c r="N94" s="80"/>
      <c r="O94" s="80"/>
    </row>
    <row r="95" spans="2:15" x14ac:dyDescent="0.25">
      <c r="B95" s="80"/>
      <c r="C95" s="80"/>
      <c r="D95" s="80"/>
      <c r="E95" s="80"/>
      <c r="F95" s="80"/>
      <c r="G95" s="80"/>
      <c r="H95" s="80"/>
      <c r="I95" s="80"/>
      <c r="J95" s="80"/>
      <c r="K95" s="80"/>
      <c r="L95" s="80"/>
      <c r="M95" s="80"/>
      <c r="N95" s="80"/>
      <c r="O95" s="80"/>
    </row>
    <row r="96" spans="2:15" x14ac:dyDescent="0.25">
      <c r="B96" s="80"/>
      <c r="C96" s="80"/>
      <c r="D96" s="80"/>
      <c r="E96" s="80"/>
      <c r="F96" s="80"/>
      <c r="G96" s="80"/>
      <c r="H96" s="80"/>
      <c r="I96" s="80"/>
      <c r="J96" s="80"/>
      <c r="K96" s="80"/>
      <c r="L96" s="80"/>
      <c r="M96" s="80"/>
      <c r="N96" s="80"/>
      <c r="O96" s="80"/>
    </row>
    <row r="97" spans="2:15" x14ac:dyDescent="0.25">
      <c r="B97" s="80"/>
      <c r="C97" s="80"/>
      <c r="D97" s="80"/>
      <c r="E97" s="80"/>
      <c r="F97" s="80"/>
      <c r="G97" s="80"/>
      <c r="H97" s="80"/>
      <c r="I97" s="80"/>
      <c r="J97" s="80"/>
      <c r="K97" s="80"/>
      <c r="L97" s="80"/>
      <c r="M97" s="80"/>
      <c r="N97" s="80"/>
      <c r="O97" s="80"/>
    </row>
    <row r="98" spans="2:15" x14ac:dyDescent="0.25">
      <c r="B98" s="80"/>
      <c r="C98" s="80"/>
      <c r="D98" s="80"/>
      <c r="E98" s="80"/>
      <c r="F98" s="80"/>
      <c r="G98" s="80"/>
      <c r="H98" s="80"/>
      <c r="I98" s="80"/>
      <c r="J98" s="80"/>
      <c r="K98" s="80"/>
      <c r="L98" s="80"/>
      <c r="M98" s="80"/>
      <c r="N98" s="80"/>
      <c r="O98" s="80"/>
    </row>
    <row r="99" spans="2:15" x14ac:dyDescent="0.25">
      <c r="B99" s="80"/>
      <c r="C99" s="80"/>
      <c r="D99" s="80"/>
      <c r="E99" s="80"/>
      <c r="F99" s="80"/>
      <c r="G99" s="80"/>
      <c r="H99" s="80"/>
      <c r="I99" s="80"/>
      <c r="J99" s="80"/>
      <c r="K99" s="80"/>
      <c r="L99" s="80"/>
      <c r="M99" s="80"/>
      <c r="N99" s="80"/>
      <c r="O99" s="80"/>
    </row>
    <row r="100" spans="2:15" x14ac:dyDescent="0.25">
      <c r="B100" s="80"/>
      <c r="C100" s="80"/>
      <c r="D100" s="80"/>
      <c r="E100" s="80"/>
      <c r="F100" s="80"/>
      <c r="G100" s="80"/>
      <c r="H100" s="80"/>
      <c r="I100" s="80"/>
      <c r="J100" s="80"/>
      <c r="K100" s="80"/>
      <c r="L100" s="80"/>
      <c r="M100" s="80"/>
      <c r="N100" s="80"/>
      <c r="O100" s="80"/>
    </row>
    <row r="101" spans="2:15" x14ac:dyDescent="0.25">
      <c r="B101" s="80"/>
      <c r="C101" s="80"/>
      <c r="D101" s="80"/>
      <c r="E101" s="80"/>
      <c r="F101" s="80"/>
      <c r="G101" s="80"/>
      <c r="H101" s="80"/>
      <c r="I101" s="80"/>
      <c r="J101" s="80"/>
      <c r="K101" s="80"/>
      <c r="L101" s="80"/>
      <c r="M101" s="80"/>
      <c r="N101" s="80"/>
      <c r="O101" s="80"/>
    </row>
    <row r="102" spans="2:15" x14ac:dyDescent="0.25">
      <c r="B102" s="80"/>
      <c r="C102" s="80"/>
      <c r="D102" s="80"/>
      <c r="E102" s="80"/>
      <c r="F102" s="80"/>
      <c r="G102" s="80"/>
      <c r="H102" s="80"/>
      <c r="I102" s="80"/>
      <c r="J102" s="80"/>
      <c r="K102" s="80"/>
      <c r="L102" s="80"/>
      <c r="M102" s="80"/>
      <c r="N102" s="80"/>
      <c r="O102" s="80"/>
    </row>
    <row r="103" spans="2:15" x14ac:dyDescent="0.25">
      <c r="B103" s="80"/>
      <c r="C103" s="80"/>
      <c r="D103" s="80"/>
      <c r="E103" s="80"/>
      <c r="F103" s="80"/>
      <c r="G103" s="80"/>
      <c r="H103" s="80"/>
      <c r="I103" s="80"/>
      <c r="J103" s="80"/>
      <c r="K103" s="80"/>
      <c r="L103" s="80"/>
      <c r="M103" s="80"/>
      <c r="N103" s="80"/>
      <c r="O103" s="80"/>
    </row>
    <row r="104" spans="2:15" x14ac:dyDescent="0.25">
      <c r="B104" s="80"/>
      <c r="C104" s="80"/>
      <c r="D104" s="80"/>
      <c r="E104" s="80"/>
      <c r="F104" s="80"/>
      <c r="G104" s="80"/>
      <c r="H104" s="80"/>
      <c r="I104" s="80"/>
      <c r="J104" s="80"/>
      <c r="K104" s="80"/>
      <c r="L104" s="80"/>
      <c r="M104" s="80"/>
      <c r="N104" s="80"/>
      <c r="O104" s="80"/>
    </row>
    <row r="105" spans="2:15" x14ac:dyDescent="0.25">
      <c r="B105" s="80"/>
      <c r="C105" s="80"/>
      <c r="D105" s="80"/>
      <c r="E105" s="80"/>
      <c r="F105" s="80"/>
      <c r="G105" s="80"/>
      <c r="H105" s="80"/>
      <c r="I105" s="80"/>
      <c r="J105" s="80"/>
      <c r="K105" s="80"/>
      <c r="L105" s="80"/>
      <c r="M105" s="80"/>
      <c r="N105" s="80"/>
      <c r="O105" s="80"/>
    </row>
    <row r="106" spans="2:15" x14ac:dyDescent="0.25">
      <c r="B106" s="80"/>
      <c r="C106" s="80"/>
      <c r="D106" s="80"/>
      <c r="E106" s="80"/>
      <c r="F106" s="80"/>
      <c r="G106" s="80"/>
      <c r="H106" s="80"/>
      <c r="I106" s="80"/>
      <c r="J106" s="80"/>
      <c r="K106" s="80"/>
      <c r="L106" s="80"/>
      <c r="M106" s="80"/>
      <c r="N106" s="80"/>
      <c r="O106" s="80"/>
    </row>
    <row r="107" spans="2:15" x14ac:dyDescent="0.25">
      <c r="B107" s="80"/>
      <c r="C107" s="80"/>
      <c r="D107" s="80"/>
      <c r="E107" s="80"/>
      <c r="F107" s="80"/>
      <c r="G107" s="80"/>
      <c r="H107" s="80"/>
      <c r="I107" s="80"/>
      <c r="J107" s="80"/>
      <c r="K107" s="80"/>
      <c r="L107" s="80"/>
      <c r="M107" s="80"/>
      <c r="N107" s="80"/>
      <c r="O107" s="80"/>
    </row>
    <row r="108" spans="2:15" x14ac:dyDescent="0.25">
      <c r="B108" s="80"/>
      <c r="C108" s="80"/>
      <c r="D108" s="80"/>
      <c r="E108" s="80"/>
      <c r="F108" s="80"/>
      <c r="G108" s="80"/>
      <c r="H108" s="80"/>
      <c r="I108" s="80"/>
      <c r="J108" s="80"/>
      <c r="K108" s="80"/>
      <c r="L108" s="80"/>
      <c r="M108" s="80"/>
      <c r="N108" s="80"/>
      <c r="O108" s="80"/>
    </row>
    <row r="109" spans="2:15" x14ac:dyDescent="0.25">
      <c r="B109" s="80"/>
      <c r="C109" s="80"/>
      <c r="D109" s="80"/>
      <c r="E109" s="80"/>
      <c r="F109" s="80"/>
      <c r="G109" s="80"/>
      <c r="H109" s="80"/>
      <c r="I109" s="80"/>
      <c r="J109" s="80"/>
      <c r="K109" s="80"/>
      <c r="L109" s="80"/>
      <c r="M109" s="80"/>
      <c r="N109" s="80"/>
      <c r="O109" s="80"/>
    </row>
    <row r="110" spans="2:15" x14ac:dyDescent="0.25">
      <c r="B110" s="80"/>
      <c r="C110" s="80"/>
      <c r="D110" s="80"/>
      <c r="E110" s="80"/>
      <c r="F110" s="80"/>
      <c r="G110" s="80"/>
      <c r="H110" s="80"/>
      <c r="I110" s="80"/>
      <c r="J110" s="80"/>
      <c r="K110" s="80"/>
      <c r="L110" s="80"/>
      <c r="M110" s="80"/>
      <c r="N110" s="80"/>
      <c r="O110" s="80"/>
    </row>
    <row r="111" spans="2:15" x14ac:dyDescent="0.25">
      <c r="B111" s="80"/>
      <c r="C111" s="80"/>
      <c r="D111" s="80"/>
      <c r="E111" s="80"/>
      <c r="F111" s="80"/>
      <c r="G111" s="80"/>
      <c r="H111" s="80"/>
      <c r="I111" s="80"/>
      <c r="J111" s="80"/>
      <c r="K111" s="80"/>
      <c r="L111" s="80"/>
      <c r="M111" s="80"/>
      <c r="N111" s="80"/>
      <c r="O111" s="80"/>
    </row>
    <row r="112" spans="2:15" x14ac:dyDescent="0.25">
      <c r="B112" s="80"/>
      <c r="C112" s="80"/>
      <c r="D112" s="80"/>
      <c r="E112" s="80"/>
      <c r="F112" s="80"/>
      <c r="G112" s="80"/>
      <c r="H112" s="80"/>
      <c r="I112" s="80"/>
      <c r="J112" s="80"/>
      <c r="K112" s="80"/>
      <c r="L112" s="80"/>
      <c r="M112" s="80"/>
      <c r="N112" s="80"/>
      <c r="O112" s="80"/>
    </row>
    <row r="113" spans="2:15" x14ac:dyDescent="0.25">
      <c r="B113" s="80"/>
      <c r="C113" s="80"/>
      <c r="D113" s="80"/>
      <c r="E113" s="80"/>
      <c r="F113" s="80"/>
      <c r="G113" s="80"/>
      <c r="H113" s="80"/>
      <c r="I113" s="80"/>
      <c r="J113" s="80"/>
      <c r="K113" s="80"/>
      <c r="L113" s="80"/>
      <c r="M113" s="80"/>
      <c r="N113" s="80"/>
      <c r="O113" s="80"/>
    </row>
    <row r="114" spans="2:15" x14ac:dyDescent="0.25">
      <c r="B114" s="80"/>
      <c r="C114" s="80"/>
      <c r="D114" s="80"/>
      <c r="E114" s="80"/>
      <c r="F114" s="80"/>
      <c r="G114" s="80"/>
      <c r="H114" s="80"/>
      <c r="I114" s="80"/>
      <c r="J114" s="80"/>
      <c r="K114" s="80"/>
      <c r="L114" s="80"/>
      <c r="M114" s="80"/>
      <c r="N114" s="80"/>
      <c r="O114" s="80"/>
    </row>
    <row r="115" spans="2:15" x14ac:dyDescent="0.25">
      <c r="B115" s="80"/>
      <c r="C115" s="80"/>
      <c r="D115" s="80"/>
      <c r="E115" s="80"/>
      <c r="F115" s="80"/>
      <c r="G115" s="80"/>
      <c r="H115" s="80"/>
      <c r="I115" s="80"/>
      <c r="J115" s="80"/>
      <c r="K115" s="80"/>
      <c r="L115" s="80"/>
      <c r="M115" s="80"/>
      <c r="N115" s="80"/>
      <c r="O115" s="80"/>
    </row>
    <row r="116" spans="2:15" x14ac:dyDescent="0.25">
      <c r="B116" s="80"/>
      <c r="C116" s="80"/>
      <c r="D116" s="80"/>
      <c r="E116" s="80"/>
      <c r="F116" s="80"/>
      <c r="G116" s="80"/>
      <c r="H116" s="80"/>
      <c r="I116" s="80"/>
      <c r="J116" s="80"/>
      <c r="K116" s="80"/>
      <c r="L116" s="80"/>
      <c r="M116" s="80"/>
      <c r="N116" s="80"/>
      <c r="O116" s="80"/>
    </row>
    <row r="117" spans="2:15" x14ac:dyDescent="0.25">
      <c r="B117" s="80"/>
      <c r="C117" s="80"/>
      <c r="D117" s="80"/>
      <c r="E117" s="80"/>
      <c r="F117" s="80"/>
      <c r="G117" s="80"/>
      <c r="H117" s="80"/>
      <c r="I117" s="80"/>
      <c r="J117" s="80"/>
      <c r="K117" s="80"/>
      <c r="L117" s="80"/>
      <c r="M117" s="80"/>
      <c r="N117" s="80"/>
      <c r="O117" s="80"/>
    </row>
    <row r="118" spans="2:15" x14ac:dyDescent="0.25">
      <c r="B118" s="80"/>
      <c r="C118" s="80"/>
      <c r="D118" s="80"/>
      <c r="E118" s="80"/>
      <c r="F118" s="80"/>
      <c r="G118" s="80"/>
      <c r="H118" s="80"/>
      <c r="I118" s="80"/>
      <c r="J118" s="80"/>
      <c r="K118" s="80"/>
      <c r="L118" s="80"/>
      <c r="M118" s="80"/>
      <c r="N118" s="80"/>
      <c r="O118" s="80"/>
    </row>
    <row r="119" spans="2:15" x14ac:dyDescent="0.25">
      <c r="B119" s="80"/>
      <c r="C119" s="80"/>
      <c r="D119" s="80"/>
      <c r="E119" s="80"/>
      <c r="F119" s="80"/>
      <c r="G119" s="80"/>
      <c r="H119" s="80"/>
      <c r="I119" s="80"/>
      <c r="J119" s="80"/>
      <c r="K119" s="80"/>
      <c r="L119" s="80"/>
      <c r="M119" s="80"/>
      <c r="N119" s="80"/>
      <c r="O119" s="80"/>
    </row>
    <row r="120" spans="2:15" x14ac:dyDescent="0.25">
      <c r="B120" s="80"/>
      <c r="C120" s="80"/>
      <c r="D120" s="80"/>
      <c r="E120" s="80"/>
      <c r="F120" s="80"/>
      <c r="G120" s="80"/>
      <c r="H120" s="80"/>
      <c r="I120" s="80"/>
      <c r="J120" s="80"/>
      <c r="K120" s="80"/>
      <c r="L120" s="80"/>
      <c r="M120" s="80"/>
      <c r="N120" s="80"/>
      <c r="O120" s="80"/>
    </row>
    <row r="121" spans="2:15" x14ac:dyDescent="0.25">
      <c r="B121" s="80"/>
      <c r="C121" s="80"/>
      <c r="D121" s="80"/>
      <c r="E121" s="80"/>
      <c r="F121" s="80"/>
      <c r="G121" s="80"/>
      <c r="H121" s="80"/>
      <c r="I121" s="80"/>
      <c r="J121" s="80"/>
      <c r="K121" s="80"/>
      <c r="L121" s="80"/>
      <c r="M121" s="80"/>
      <c r="N121" s="80"/>
      <c r="O121" s="80"/>
    </row>
    <row r="122" spans="2:15" x14ac:dyDescent="0.25">
      <c r="B122" s="80"/>
      <c r="C122" s="80"/>
      <c r="D122" s="80"/>
      <c r="E122" s="80"/>
      <c r="F122" s="80"/>
      <c r="G122" s="80"/>
      <c r="H122" s="80"/>
      <c r="I122" s="80"/>
      <c r="J122" s="80"/>
      <c r="K122" s="80"/>
      <c r="L122" s="80"/>
      <c r="M122" s="80"/>
      <c r="N122" s="80"/>
      <c r="O122" s="80"/>
    </row>
    <row r="123" spans="2:15" x14ac:dyDescent="0.25">
      <c r="B123" s="80"/>
      <c r="C123" s="80"/>
      <c r="D123" s="80"/>
      <c r="E123" s="80"/>
      <c r="F123" s="80"/>
      <c r="G123" s="80"/>
      <c r="H123" s="80"/>
      <c r="I123" s="80"/>
      <c r="J123" s="80"/>
      <c r="K123" s="80"/>
      <c r="L123" s="80"/>
      <c r="M123" s="80"/>
      <c r="N123" s="80"/>
      <c r="O123" s="80"/>
    </row>
    <row r="124" spans="2:15" x14ac:dyDescent="0.25">
      <c r="B124" s="80"/>
      <c r="C124" s="80"/>
      <c r="D124" s="80"/>
      <c r="E124" s="80"/>
      <c r="F124" s="80"/>
      <c r="G124" s="80"/>
      <c r="H124" s="80"/>
      <c r="I124" s="80"/>
      <c r="J124" s="80"/>
      <c r="K124" s="80"/>
      <c r="L124" s="80"/>
      <c r="M124" s="80"/>
      <c r="N124" s="80"/>
      <c r="O124" s="80"/>
    </row>
    <row r="125" spans="2:15" x14ac:dyDescent="0.25">
      <c r="B125" s="80"/>
      <c r="C125" s="80"/>
      <c r="D125" s="80"/>
      <c r="E125" s="80"/>
      <c r="F125" s="80"/>
      <c r="G125" s="80"/>
      <c r="H125" s="80"/>
      <c r="I125" s="80"/>
      <c r="J125" s="80"/>
      <c r="K125" s="80"/>
      <c r="L125" s="80"/>
      <c r="M125" s="80"/>
      <c r="N125" s="80"/>
      <c r="O125" s="80"/>
    </row>
    <row r="126" spans="2:15" x14ac:dyDescent="0.25">
      <c r="B126" s="80"/>
      <c r="C126" s="80"/>
      <c r="D126" s="80"/>
      <c r="E126" s="80"/>
      <c r="F126" s="80"/>
      <c r="G126" s="80"/>
      <c r="H126" s="80"/>
      <c r="I126" s="80"/>
      <c r="J126" s="80"/>
      <c r="K126" s="80"/>
      <c r="L126" s="80"/>
      <c r="M126" s="80"/>
      <c r="N126" s="80"/>
      <c r="O126" s="80"/>
    </row>
    <row r="127" spans="2:15" x14ac:dyDescent="0.25">
      <c r="B127" s="80"/>
      <c r="C127" s="80"/>
      <c r="D127" s="80"/>
      <c r="E127" s="80"/>
      <c r="F127" s="80"/>
      <c r="G127" s="80"/>
      <c r="H127" s="80"/>
      <c r="I127" s="80"/>
      <c r="J127" s="80"/>
      <c r="K127" s="80"/>
      <c r="L127" s="80"/>
      <c r="M127" s="80"/>
      <c r="N127" s="80"/>
      <c r="O127" s="80"/>
    </row>
    <row r="128" spans="2:15" x14ac:dyDescent="0.25">
      <c r="B128" s="80"/>
      <c r="C128" s="80"/>
      <c r="D128" s="80"/>
      <c r="E128" s="80"/>
      <c r="F128" s="80"/>
      <c r="G128" s="80"/>
      <c r="H128" s="80"/>
      <c r="I128" s="80"/>
      <c r="J128" s="80"/>
      <c r="K128" s="80"/>
      <c r="L128" s="80"/>
      <c r="M128" s="80"/>
      <c r="N128" s="80"/>
      <c r="O128" s="80"/>
    </row>
    <row r="129" spans="2:15" x14ac:dyDescent="0.25">
      <c r="B129" s="80"/>
      <c r="C129" s="80"/>
      <c r="D129" s="80"/>
      <c r="E129" s="80"/>
      <c r="F129" s="80"/>
      <c r="G129" s="80"/>
      <c r="H129" s="80"/>
      <c r="I129" s="80"/>
      <c r="J129" s="80"/>
      <c r="K129" s="80"/>
      <c r="L129" s="80"/>
      <c r="M129" s="80"/>
      <c r="N129" s="80"/>
      <c r="O129" s="80"/>
    </row>
    <row r="130" spans="2:15" x14ac:dyDescent="0.25">
      <c r="B130" s="80"/>
      <c r="C130" s="80"/>
      <c r="D130" s="80"/>
      <c r="E130" s="80"/>
      <c r="F130" s="80"/>
      <c r="G130" s="80"/>
      <c r="H130" s="80"/>
      <c r="I130" s="80"/>
      <c r="J130" s="80"/>
      <c r="K130" s="80"/>
      <c r="L130" s="80"/>
      <c r="M130" s="80"/>
      <c r="N130" s="80"/>
      <c r="O130" s="80"/>
    </row>
    <row r="131" spans="2:15" x14ac:dyDescent="0.25">
      <c r="B131" s="80"/>
      <c r="C131" s="80"/>
      <c r="D131" s="80"/>
      <c r="E131" s="80"/>
      <c r="F131" s="80"/>
      <c r="G131" s="80"/>
      <c r="H131" s="80"/>
      <c r="I131" s="80"/>
      <c r="J131" s="80"/>
      <c r="K131" s="80"/>
      <c r="L131" s="80"/>
      <c r="M131" s="80"/>
      <c r="N131" s="80"/>
      <c r="O131" s="80"/>
    </row>
    <row r="132" spans="2:15" x14ac:dyDescent="0.25">
      <c r="B132" s="80"/>
      <c r="C132" s="80"/>
      <c r="D132" s="80"/>
      <c r="E132" s="80"/>
      <c r="F132" s="80"/>
      <c r="G132" s="80"/>
      <c r="H132" s="80"/>
      <c r="I132" s="80"/>
      <c r="J132" s="80"/>
      <c r="K132" s="80"/>
      <c r="L132" s="80"/>
      <c r="M132" s="80"/>
      <c r="N132" s="80"/>
      <c r="O132" s="80"/>
    </row>
    <row r="133" spans="2:15" x14ac:dyDescent="0.25">
      <c r="B133" s="80"/>
      <c r="C133" s="80"/>
      <c r="D133" s="80"/>
      <c r="E133" s="80"/>
      <c r="F133" s="80"/>
      <c r="G133" s="80"/>
      <c r="H133" s="80"/>
      <c r="I133" s="80"/>
      <c r="J133" s="80"/>
      <c r="K133" s="80"/>
      <c r="L133" s="80"/>
      <c r="M133" s="80"/>
      <c r="N133" s="80"/>
      <c r="O133" s="80"/>
    </row>
    <row r="134" spans="2:15" x14ac:dyDescent="0.25">
      <c r="B134" s="80"/>
      <c r="C134" s="80"/>
      <c r="D134" s="80"/>
      <c r="E134" s="80"/>
      <c r="F134" s="80"/>
      <c r="G134" s="80"/>
      <c r="H134" s="80"/>
      <c r="I134" s="80"/>
      <c r="J134" s="80"/>
      <c r="K134" s="80"/>
      <c r="L134" s="80"/>
      <c r="M134" s="80"/>
      <c r="N134" s="80"/>
      <c r="O134" s="80"/>
    </row>
    <row r="135" spans="2:15" x14ac:dyDescent="0.25">
      <c r="B135" s="80"/>
      <c r="C135" s="80"/>
      <c r="D135" s="80"/>
      <c r="E135" s="80"/>
      <c r="F135" s="80"/>
      <c r="G135" s="80"/>
      <c r="H135" s="80"/>
      <c r="I135" s="80"/>
      <c r="J135" s="80"/>
      <c r="K135" s="80"/>
      <c r="L135" s="80"/>
      <c r="M135" s="80"/>
      <c r="N135" s="80"/>
      <c r="O135" s="80"/>
    </row>
    <row r="136" spans="2:15" x14ac:dyDescent="0.25">
      <c r="B136" s="80"/>
      <c r="C136" s="80"/>
      <c r="D136" s="80"/>
      <c r="E136" s="80"/>
      <c r="F136" s="80"/>
      <c r="G136" s="80"/>
      <c r="H136" s="80"/>
      <c r="I136" s="80"/>
      <c r="J136" s="80"/>
      <c r="K136" s="80"/>
      <c r="L136" s="80"/>
      <c r="M136" s="80"/>
      <c r="N136" s="80"/>
      <c r="O136" s="80"/>
    </row>
    <row r="137" spans="2:15" x14ac:dyDescent="0.25">
      <c r="B137" s="80"/>
      <c r="C137" s="80"/>
      <c r="D137" s="80"/>
      <c r="E137" s="80"/>
      <c r="F137" s="80"/>
      <c r="G137" s="80"/>
      <c r="H137" s="80"/>
      <c r="I137" s="80"/>
      <c r="J137" s="80"/>
      <c r="K137" s="80"/>
      <c r="L137" s="80"/>
      <c r="M137" s="80"/>
      <c r="N137" s="80"/>
      <c r="O137" s="80"/>
    </row>
    <row r="138" spans="2:15" x14ac:dyDescent="0.25">
      <c r="B138" s="80"/>
      <c r="C138" s="80"/>
      <c r="D138" s="80"/>
      <c r="E138" s="80"/>
      <c r="F138" s="80"/>
      <c r="G138" s="80"/>
      <c r="H138" s="80"/>
      <c r="I138" s="80"/>
      <c r="J138" s="80"/>
      <c r="K138" s="80"/>
      <c r="L138" s="80"/>
      <c r="M138" s="80"/>
      <c r="N138" s="80"/>
      <c r="O138" s="80"/>
    </row>
    <row r="139" spans="2:15" x14ac:dyDescent="0.25">
      <c r="B139" s="80"/>
      <c r="C139" s="80"/>
      <c r="D139" s="80"/>
      <c r="E139" s="80"/>
      <c r="F139" s="80"/>
      <c r="G139" s="80"/>
      <c r="H139" s="80"/>
      <c r="I139" s="80"/>
      <c r="J139" s="80"/>
      <c r="K139" s="80"/>
      <c r="L139" s="80"/>
      <c r="M139" s="80"/>
      <c r="N139" s="80"/>
      <c r="O139" s="80"/>
    </row>
  </sheetData>
  <mergeCells count="16">
    <mergeCell ref="A1:G1"/>
    <mergeCell ref="A2:G2"/>
    <mergeCell ref="I9:K9"/>
    <mergeCell ref="I11:M11"/>
    <mergeCell ref="I2:L2"/>
    <mergeCell ref="C56:D56"/>
    <mergeCell ref="C7:D7"/>
    <mergeCell ref="C8:D8"/>
    <mergeCell ref="C9:D9"/>
    <mergeCell ref="O18:Q18"/>
    <mergeCell ref="O14:Q14"/>
    <mergeCell ref="O16:Q16"/>
    <mergeCell ref="O17:Q17"/>
    <mergeCell ref="I12:M12"/>
    <mergeCell ref="I13:M13"/>
    <mergeCell ref="I14:M14"/>
  </mergeCells>
  <printOptions horizontalCentered="1"/>
  <pageMargins left="0.25" right="0.25" top="0.75" bottom="0.75" header="0.3" footer="0.3"/>
  <pageSetup scale="64" orientation="landscape" r:id="rId1"/>
  <headerFooter alignWithMargins="0">
    <oddFooter>&amp;L&amp;"Arial,Regular"&amp;8&amp;F
&amp;A&amp;R&amp;"Arial,Regular"Page &amp;P of &amp;N</oddFooter>
  </headerFooter>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R151"/>
  <sheetViews>
    <sheetView zoomScaleNormal="100" workbookViewId="0">
      <pane xSplit="1" ySplit="14" topLeftCell="B15" activePane="bottomRight" state="frozen"/>
      <selection sqref="A1:XFD1048576"/>
      <selection pane="topRight" sqref="A1:XFD1048576"/>
      <selection pane="bottomLeft" sqref="A1:XFD1048576"/>
      <selection pane="bottomRight" sqref="A1:XFD1048576"/>
    </sheetView>
  </sheetViews>
  <sheetFormatPr defaultColWidth="13.33203125" defaultRowHeight="13.2" x14ac:dyDescent="0.25"/>
  <cols>
    <col min="1" max="1" width="8.6640625" style="11" bestFit="1" customWidth="1"/>
    <col min="2" max="2" width="10.6640625" style="11" bestFit="1" customWidth="1"/>
    <col min="3" max="3" width="8.33203125" style="11" bestFit="1" customWidth="1"/>
    <col min="4" max="4" width="12.33203125" style="11" bestFit="1" customWidth="1"/>
    <col min="5" max="5" width="9.21875" style="11" bestFit="1" customWidth="1"/>
    <col min="6" max="6" width="10.88671875" style="11" bestFit="1" customWidth="1"/>
    <col min="7" max="7" width="9.88671875" style="11" bestFit="1" customWidth="1"/>
    <col min="8" max="8" width="9.21875" style="11" bestFit="1" customWidth="1"/>
    <col min="9" max="9" width="12" style="11" bestFit="1" customWidth="1"/>
    <col min="10" max="10" width="9.21875" style="11" bestFit="1" customWidth="1"/>
    <col min="11" max="11" width="11.44140625" style="11" bestFit="1" customWidth="1"/>
    <col min="12" max="12" width="8.33203125" style="11" bestFit="1" customWidth="1"/>
    <col min="13" max="21" width="13.33203125" style="11"/>
    <col min="22" max="22" width="2" style="11" bestFit="1" customWidth="1"/>
    <col min="23" max="24" width="15.5546875" style="11" customWidth="1"/>
    <col min="25" max="199" width="13.33203125" style="11"/>
    <col min="200" max="200" width="83" style="11" customWidth="1"/>
    <col min="201" max="16384" width="13.33203125" style="11"/>
  </cols>
  <sheetData>
    <row r="1" spans="1:200" x14ac:dyDescent="0.25">
      <c r="A1" s="127" t="s">
        <v>90</v>
      </c>
      <c r="B1" s="127"/>
      <c r="C1" s="127"/>
      <c r="D1" s="127"/>
      <c r="E1" s="127"/>
      <c r="F1" s="127"/>
      <c r="G1" s="127"/>
      <c r="I1" s="140" t="s">
        <v>41</v>
      </c>
      <c r="J1" s="141"/>
      <c r="K1" s="141"/>
      <c r="L1" s="142"/>
      <c r="P1" s="23"/>
      <c r="Q1" s="23"/>
      <c r="R1" s="23"/>
      <c r="V1" s="60" t="s">
        <v>15</v>
      </c>
    </row>
    <row r="2" spans="1:200" x14ac:dyDescent="0.25">
      <c r="A2" s="127" t="s">
        <v>28</v>
      </c>
      <c r="B2" s="127"/>
      <c r="C2" s="127"/>
      <c r="D2" s="127"/>
      <c r="E2" s="127"/>
      <c r="F2" s="127"/>
      <c r="G2" s="127"/>
      <c r="I2" s="74"/>
      <c r="J2" s="37"/>
      <c r="K2" s="37"/>
      <c r="L2" s="38"/>
      <c r="P2" s="23"/>
      <c r="Q2" s="23"/>
      <c r="R2" s="23"/>
      <c r="V2" s="60" t="s">
        <v>15</v>
      </c>
    </row>
    <row r="3" spans="1:200" x14ac:dyDescent="0.25">
      <c r="I3" s="74"/>
      <c r="J3" s="37"/>
      <c r="K3" s="37"/>
      <c r="L3" s="38"/>
      <c r="P3" s="23"/>
      <c r="Q3" s="23"/>
      <c r="R3" s="23"/>
      <c r="V3" s="60" t="s">
        <v>15</v>
      </c>
      <c r="W3" s="23"/>
      <c r="X3" s="23"/>
    </row>
    <row r="4" spans="1:200" x14ac:dyDescent="0.25">
      <c r="I4" s="19" t="s">
        <v>29</v>
      </c>
      <c r="J4" s="55">
        <f>+'Cost of Capital'!C12</f>
        <v>0.51500000000000001</v>
      </c>
      <c r="K4" s="55">
        <f>+'Cost of Capital'!D12</f>
        <v>5.5728155339805824E-2</v>
      </c>
      <c r="L4" s="75">
        <f t="shared" ref="L4:L5" si="0">ROUND(J4*K4,4)</f>
        <v>2.87E-2</v>
      </c>
      <c r="P4" s="23"/>
      <c r="Q4" s="23"/>
      <c r="R4" s="23"/>
      <c r="V4" s="60" t="s">
        <v>15</v>
      </c>
      <c r="W4" s="23"/>
      <c r="X4" s="23"/>
    </row>
    <row r="5" spans="1:200" x14ac:dyDescent="0.25">
      <c r="C5" s="132" t="s">
        <v>23</v>
      </c>
      <c r="D5" s="132"/>
      <c r="E5" s="23">
        <f>K68</f>
        <v>117558.34575908161</v>
      </c>
      <c r="I5" s="19" t="s">
        <v>24</v>
      </c>
      <c r="J5" s="55">
        <f>+'Cost of Capital'!C13</f>
        <v>0.48499999999999999</v>
      </c>
      <c r="K5" s="55">
        <f>+'Cost of Capital'!D13</f>
        <v>9.8000000000000004E-2</v>
      </c>
      <c r="L5" s="75">
        <f t="shared" si="0"/>
        <v>4.7500000000000001E-2</v>
      </c>
      <c r="P5" s="23"/>
      <c r="Q5" s="23"/>
      <c r="R5" s="23"/>
      <c r="V5" s="60" t="s">
        <v>15</v>
      </c>
      <c r="W5" s="23"/>
      <c r="X5" s="23"/>
    </row>
    <row r="6" spans="1:200" x14ac:dyDescent="0.25">
      <c r="C6" s="132" t="s">
        <v>22</v>
      </c>
      <c r="D6" s="132"/>
      <c r="E6" s="23">
        <f>PMT(L8,I10,-E5)</f>
        <v>9210.0056967464807</v>
      </c>
      <c r="I6" s="19"/>
      <c r="J6" s="37"/>
      <c r="K6" s="37"/>
      <c r="L6" s="38"/>
      <c r="V6" s="60" t="s">
        <v>15</v>
      </c>
      <c r="W6" s="23"/>
      <c r="X6" s="23"/>
    </row>
    <row r="7" spans="1:200" ht="13.8" thickBot="1" x14ac:dyDescent="0.3">
      <c r="C7" s="132" t="s">
        <v>21</v>
      </c>
      <c r="D7" s="132"/>
      <c r="E7" s="24">
        <f>($E$6/$E$10)*100</f>
        <v>9.2100056967464798</v>
      </c>
      <c r="G7" s="76">
        <f>+E7/100</f>
        <v>9.2100056967464802E-2</v>
      </c>
      <c r="I7" s="20"/>
      <c r="J7" s="37"/>
      <c r="K7" s="37"/>
      <c r="L7" s="38" t="s">
        <v>14</v>
      </c>
      <c r="P7" s="23"/>
      <c r="Q7" s="23"/>
      <c r="R7" s="23"/>
      <c r="V7" s="60" t="s">
        <v>15</v>
      </c>
      <c r="W7" s="23"/>
      <c r="X7" s="23"/>
    </row>
    <row r="8" spans="1:200" ht="13.8" thickBot="1" x14ac:dyDescent="0.3">
      <c r="I8" s="128" t="s">
        <v>20</v>
      </c>
      <c r="J8" s="129"/>
      <c r="K8" s="129"/>
      <c r="L8" s="39">
        <f>SUM(L4:L7)</f>
        <v>7.6200000000000004E-2</v>
      </c>
      <c r="P8" s="23"/>
      <c r="Q8" s="23"/>
      <c r="R8" s="23"/>
      <c r="V8" s="60" t="s">
        <v>15</v>
      </c>
      <c r="W8" s="23"/>
      <c r="X8" s="23"/>
    </row>
    <row r="9" spans="1:200" x14ac:dyDescent="0.25">
      <c r="C9" s="132" t="s">
        <v>19</v>
      </c>
      <c r="D9" s="132"/>
      <c r="E9" s="25">
        <v>12</v>
      </c>
      <c r="M9" s="77"/>
      <c r="P9" s="23"/>
      <c r="Q9" s="23"/>
      <c r="R9" s="23"/>
      <c r="V9" s="60" t="s">
        <v>15</v>
      </c>
      <c r="W9" s="23"/>
      <c r="X9" s="23"/>
    </row>
    <row r="10" spans="1:200" x14ac:dyDescent="0.25">
      <c r="C10" s="132" t="s">
        <v>17</v>
      </c>
      <c r="D10" s="132"/>
      <c r="E10" s="23">
        <v>100000</v>
      </c>
      <c r="I10" s="53">
        <f>+'Sub &amp; Feeder Depr Life'!$D$12</f>
        <v>49</v>
      </c>
      <c r="J10" s="139" t="s">
        <v>25</v>
      </c>
      <c r="K10" s="139"/>
      <c r="L10" s="139"/>
      <c r="V10" s="60" t="s">
        <v>15</v>
      </c>
      <c r="W10" s="23"/>
      <c r="X10" s="23"/>
    </row>
    <row r="11" spans="1:200" ht="13.2" customHeight="1" x14ac:dyDescent="0.25">
      <c r="C11" s="132" t="s">
        <v>16</v>
      </c>
      <c r="D11" s="132"/>
      <c r="E11" s="23">
        <f>E10</f>
        <v>100000</v>
      </c>
      <c r="G11" s="27"/>
      <c r="I11" s="54">
        <f>1-'Converson Factor'!$D$20</f>
        <v>0.24861900000000003</v>
      </c>
      <c r="J11" s="139" t="s">
        <v>39</v>
      </c>
      <c r="K11" s="139"/>
      <c r="L11" s="139"/>
      <c r="V11" s="60" t="s">
        <v>15</v>
      </c>
      <c r="W11" s="23"/>
      <c r="X11" s="23"/>
    </row>
    <row r="12" spans="1:200" x14ac:dyDescent="0.25">
      <c r="C12" s="132" t="s">
        <v>18</v>
      </c>
      <c r="D12" s="132"/>
      <c r="E12" s="23">
        <f>E10</f>
        <v>100000</v>
      </c>
      <c r="I12" s="16">
        <f>+'Converson Factor'!$C$19</f>
        <v>0.21</v>
      </c>
      <c r="J12" s="139" t="s">
        <v>37</v>
      </c>
      <c r="K12" s="139"/>
      <c r="L12" s="139"/>
      <c r="M12" s="78"/>
    </row>
    <row r="13" spans="1:200" x14ac:dyDescent="0.25">
      <c r="C13" s="58"/>
      <c r="M13" s="78"/>
    </row>
    <row r="14" spans="1:200" ht="40.200000000000003" thickBot="1" x14ac:dyDescent="0.3">
      <c r="A14" s="28" t="s">
        <v>42</v>
      </c>
      <c r="B14" s="28" t="s">
        <v>43</v>
      </c>
      <c r="C14" s="28" t="s">
        <v>52</v>
      </c>
      <c r="D14" s="28" t="s">
        <v>44</v>
      </c>
      <c r="E14" s="28" t="s">
        <v>54</v>
      </c>
      <c r="F14" s="28" t="s">
        <v>51</v>
      </c>
      <c r="G14" s="28" t="s">
        <v>45</v>
      </c>
      <c r="H14" s="28" t="s">
        <v>46</v>
      </c>
      <c r="I14" s="28" t="s">
        <v>53</v>
      </c>
      <c r="J14" s="28" t="s">
        <v>48</v>
      </c>
      <c r="K14" s="28" t="s">
        <v>49</v>
      </c>
    </row>
    <row r="15" spans="1:200" x14ac:dyDescent="0.25">
      <c r="A15" s="59">
        <v>1</v>
      </c>
      <c r="B15" s="29">
        <f>E10</f>
        <v>100000</v>
      </c>
      <c r="C15" s="59">
        <v>0</v>
      </c>
      <c r="D15" s="32">
        <f>E10</f>
        <v>100000</v>
      </c>
      <c r="E15" s="32">
        <f t="shared" ref="E15:E58" si="1">E$11*C15</f>
        <v>0</v>
      </c>
      <c r="F15" s="32">
        <f t="shared" ref="F15:F58" si="2">$I$12*(E15-I15*E$11/E$10)</f>
        <v>0</v>
      </c>
      <c r="G15" s="32">
        <f>L$4*D15*(E9/12)</f>
        <v>2870</v>
      </c>
      <c r="H15" s="32">
        <f>D15*(L$5+L$6)*(E9/12)</f>
        <v>4750</v>
      </c>
      <c r="I15" s="32">
        <v>0</v>
      </c>
      <c r="J15" s="32">
        <f t="shared" ref="J15:J58" si="3">(I$11/(1-I$11))*(H15+I15-E15+F15)</f>
        <v>1571.6929893090191</v>
      </c>
      <c r="K15" s="32">
        <f>F15+G15+H15+I15+J15</f>
        <v>9191.69298930902</v>
      </c>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row>
    <row r="16" spans="1:200" x14ac:dyDescent="0.25">
      <c r="A16" s="59">
        <f t="shared" ref="A16:A64" si="4">A15+1</f>
        <v>2</v>
      </c>
      <c r="B16" s="29">
        <f t="shared" ref="B16:B53" si="5">B15-I15</f>
        <v>100000</v>
      </c>
      <c r="C16" s="59">
        <v>0</v>
      </c>
      <c r="D16" s="32">
        <f t="shared" ref="D16:D53" si="6">D15-F15-I15</f>
        <v>100000</v>
      </c>
      <c r="E16" s="32">
        <f t="shared" si="1"/>
        <v>0</v>
      </c>
      <c r="F16" s="32">
        <f t="shared" si="2"/>
        <v>0</v>
      </c>
      <c r="G16" s="32">
        <f t="shared" ref="G16:G47" si="7">L$4*D16</f>
        <v>2870</v>
      </c>
      <c r="H16" s="32">
        <f t="shared" ref="H16:H47" si="8">D16*(L$5+L$6)</f>
        <v>4750</v>
      </c>
      <c r="I16" s="32">
        <v>0</v>
      </c>
      <c r="J16" s="32">
        <f t="shared" si="3"/>
        <v>1571.6929893090191</v>
      </c>
      <c r="K16" s="32">
        <f t="shared" ref="K16:K58" si="9">F16+G16+H16+I16+J16</f>
        <v>9191.69298930902</v>
      </c>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row>
    <row r="17" spans="1:200" x14ac:dyDescent="0.25">
      <c r="A17" s="59">
        <f t="shared" si="4"/>
        <v>3</v>
      </c>
      <c r="B17" s="29">
        <f t="shared" si="5"/>
        <v>100000</v>
      </c>
      <c r="C17" s="59">
        <v>0</v>
      </c>
      <c r="D17" s="32">
        <f t="shared" si="6"/>
        <v>100000</v>
      </c>
      <c r="E17" s="32">
        <f t="shared" si="1"/>
        <v>0</v>
      </c>
      <c r="F17" s="32">
        <f t="shared" si="2"/>
        <v>0</v>
      </c>
      <c r="G17" s="32">
        <f t="shared" si="7"/>
        <v>2870</v>
      </c>
      <c r="H17" s="32">
        <f t="shared" si="8"/>
        <v>4750</v>
      </c>
      <c r="I17" s="32">
        <v>0</v>
      </c>
      <c r="J17" s="32">
        <f t="shared" si="3"/>
        <v>1571.6929893090191</v>
      </c>
      <c r="K17" s="32">
        <f t="shared" si="9"/>
        <v>9191.69298930902</v>
      </c>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row>
    <row r="18" spans="1:200" x14ac:dyDescent="0.25">
      <c r="A18" s="59">
        <f t="shared" si="4"/>
        <v>4</v>
      </c>
      <c r="B18" s="29">
        <f t="shared" si="5"/>
        <v>100000</v>
      </c>
      <c r="C18" s="59">
        <v>0</v>
      </c>
      <c r="D18" s="32">
        <f t="shared" si="6"/>
        <v>100000</v>
      </c>
      <c r="E18" s="32">
        <f t="shared" si="1"/>
        <v>0</v>
      </c>
      <c r="F18" s="32">
        <f t="shared" si="2"/>
        <v>0</v>
      </c>
      <c r="G18" s="32">
        <f t="shared" si="7"/>
        <v>2870</v>
      </c>
      <c r="H18" s="32">
        <f t="shared" si="8"/>
        <v>4750</v>
      </c>
      <c r="I18" s="32">
        <v>0</v>
      </c>
      <c r="J18" s="32">
        <f t="shared" si="3"/>
        <v>1571.6929893090191</v>
      </c>
      <c r="K18" s="32">
        <f t="shared" si="9"/>
        <v>9191.69298930902</v>
      </c>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row>
    <row r="19" spans="1:200" x14ac:dyDescent="0.25">
      <c r="A19" s="59">
        <f t="shared" si="4"/>
        <v>5</v>
      </c>
      <c r="B19" s="29">
        <f t="shared" si="5"/>
        <v>100000</v>
      </c>
      <c r="C19" s="59">
        <v>0</v>
      </c>
      <c r="D19" s="32">
        <f t="shared" si="6"/>
        <v>100000</v>
      </c>
      <c r="E19" s="32">
        <f t="shared" si="1"/>
        <v>0</v>
      </c>
      <c r="F19" s="32">
        <f t="shared" si="2"/>
        <v>0</v>
      </c>
      <c r="G19" s="32">
        <f t="shared" si="7"/>
        <v>2870</v>
      </c>
      <c r="H19" s="32">
        <f t="shared" si="8"/>
        <v>4750</v>
      </c>
      <c r="I19" s="32">
        <v>0</v>
      </c>
      <c r="J19" s="32">
        <f t="shared" si="3"/>
        <v>1571.6929893090191</v>
      </c>
      <c r="K19" s="32">
        <f t="shared" si="9"/>
        <v>9191.69298930902</v>
      </c>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row>
    <row r="20" spans="1:200" x14ac:dyDescent="0.25">
      <c r="A20" s="59">
        <f t="shared" si="4"/>
        <v>6</v>
      </c>
      <c r="B20" s="29">
        <f t="shared" si="5"/>
        <v>100000</v>
      </c>
      <c r="C20" s="59">
        <v>0</v>
      </c>
      <c r="D20" s="32">
        <f t="shared" si="6"/>
        <v>100000</v>
      </c>
      <c r="E20" s="32">
        <f t="shared" si="1"/>
        <v>0</v>
      </c>
      <c r="F20" s="32">
        <f t="shared" si="2"/>
        <v>0</v>
      </c>
      <c r="G20" s="32">
        <f t="shared" si="7"/>
        <v>2870</v>
      </c>
      <c r="H20" s="32">
        <f t="shared" si="8"/>
        <v>4750</v>
      </c>
      <c r="I20" s="32">
        <v>0</v>
      </c>
      <c r="J20" s="32">
        <f t="shared" si="3"/>
        <v>1571.6929893090191</v>
      </c>
      <c r="K20" s="32">
        <f t="shared" si="9"/>
        <v>9191.69298930902</v>
      </c>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row>
    <row r="21" spans="1:200" x14ac:dyDescent="0.25">
      <c r="A21" s="59">
        <f t="shared" si="4"/>
        <v>7</v>
      </c>
      <c r="B21" s="29">
        <f t="shared" si="5"/>
        <v>100000</v>
      </c>
      <c r="C21" s="59">
        <v>0</v>
      </c>
      <c r="D21" s="32">
        <f t="shared" si="6"/>
        <v>100000</v>
      </c>
      <c r="E21" s="32">
        <f t="shared" si="1"/>
        <v>0</v>
      </c>
      <c r="F21" s="32">
        <f t="shared" si="2"/>
        <v>0</v>
      </c>
      <c r="G21" s="32">
        <f t="shared" si="7"/>
        <v>2870</v>
      </c>
      <c r="H21" s="32">
        <f t="shared" si="8"/>
        <v>4750</v>
      </c>
      <c r="I21" s="32">
        <v>0</v>
      </c>
      <c r="J21" s="32">
        <f t="shared" si="3"/>
        <v>1571.6929893090191</v>
      </c>
      <c r="K21" s="32">
        <f t="shared" si="9"/>
        <v>9191.69298930902</v>
      </c>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row>
    <row r="22" spans="1:200" x14ac:dyDescent="0.25">
      <c r="A22" s="59">
        <f t="shared" si="4"/>
        <v>8</v>
      </c>
      <c r="B22" s="29">
        <f t="shared" si="5"/>
        <v>100000</v>
      </c>
      <c r="C22" s="59">
        <v>0</v>
      </c>
      <c r="D22" s="32">
        <f t="shared" si="6"/>
        <v>100000</v>
      </c>
      <c r="E22" s="32">
        <f t="shared" si="1"/>
        <v>0</v>
      </c>
      <c r="F22" s="32">
        <f t="shared" si="2"/>
        <v>0</v>
      </c>
      <c r="G22" s="32">
        <f t="shared" si="7"/>
        <v>2870</v>
      </c>
      <c r="H22" s="32">
        <f t="shared" si="8"/>
        <v>4750</v>
      </c>
      <c r="I22" s="32">
        <v>0</v>
      </c>
      <c r="J22" s="32">
        <f t="shared" si="3"/>
        <v>1571.6929893090191</v>
      </c>
      <c r="K22" s="32">
        <f t="shared" si="9"/>
        <v>9191.69298930902</v>
      </c>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row>
    <row r="23" spans="1:200" x14ac:dyDescent="0.25">
      <c r="A23" s="59">
        <f t="shared" si="4"/>
        <v>9</v>
      </c>
      <c r="B23" s="29">
        <f t="shared" si="5"/>
        <v>100000</v>
      </c>
      <c r="C23" s="59">
        <v>0</v>
      </c>
      <c r="D23" s="32">
        <f t="shared" si="6"/>
        <v>100000</v>
      </c>
      <c r="E23" s="32">
        <f t="shared" si="1"/>
        <v>0</v>
      </c>
      <c r="F23" s="32">
        <f t="shared" si="2"/>
        <v>0</v>
      </c>
      <c r="G23" s="32">
        <f t="shared" si="7"/>
        <v>2870</v>
      </c>
      <c r="H23" s="32">
        <f t="shared" si="8"/>
        <v>4750</v>
      </c>
      <c r="I23" s="32">
        <v>0</v>
      </c>
      <c r="J23" s="32">
        <f t="shared" si="3"/>
        <v>1571.6929893090191</v>
      </c>
      <c r="K23" s="32">
        <f t="shared" si="9"/>
        <v>9191.69298930902</v>
      </c>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row>
    <row r="24" spans="1:200" x14ac:dyDescent="0.25">
      <c r="A24" s="59">
        <f t="shared" si="4"/>
        <v>10</v>
      </c>
      <c r="B24" s="29">
        <f t="shared" si="5"/>
        <v>100000</v>
      </c>
      <c r="C24" s="59">
        <v>0</v>
      </c>
      <c r="D24" s="32">
        <f t="shared" si="6"/>
        <v>100000</v>
      </c>
      <c r="E24" s="32">
        <f t="shared" si="1"/>
        <v>0</v>
      </c>
      <c r="F24" s="32">
        <f t="shared" si="2"/>
        <v>0</v>
      </c>
      <c r="G24" s="32">
        <f t="shared" si="7"/>
        <v>2870</v>
      </c>
      <c r="H24" s="32">
        <f t="shared" si="8"/>
        <v>4750</v>
      </c>
      <c r="I24" s="32">
        <v>0</v>
      </c>
      <c r="J24" s="32">
        <f t="shared" si="3"/>
        <v>1571.6929893090191</v>
      </c>
      <c r="K24" s="32">
        <f t="shared" si="9"/>
        <v>9191.69298930902</v>
      </c>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row>
    <row r="25" spans="1:200" x14ac:dyDescent="0.25">
      <c r="A25" s="59">
        <f t="shared" si="4"/>
        <v>11</v>
      </c>
      <c r="B25" s="29">
        <f t="shared" si="5"/>
        <v>100000</v>
      </c>
      <c r="C25" s="59">
        <v>0</v>
      </c>
      <c r="D25" s="32">
        <f t="shared" si="6"/>
        <v>100000</v>
      </c>
      <c r="E25" s="32">
        <f t="shared" si="1"/>
        <v>0</v>
      </c>
      <c r="F25" s="32">
        <f t="shared" si="2"/>
        <v>0</v>
      </c>
      <c r="G25" s="32">
        <f t="shared" si="7"/>
        <v>2870</v>
      </c>
      <c r="H25" s="32">
        <f t="shared" si="8"/>
        <v>4750</v>
      </c>
      <c r="I25" s="32">
        <v>0</v>
      </c>
      <c r="J25" s="32">
        <f t="shared" si="3"/>
        <v>1571.6929893090191</v>
      </c>
      <c r="K25" s="32">
        <f t="shared" si="9"/>
        <v>9191.69298930902</v>
      </c>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row>
    <row r="26" spans="1:200" x14ac:dyDescent="0.25">
      <c r="A26" s="59">
        <f t="shared" si="4"/>
        <v>12</v>
      </c>
      <c r="B26" s="29">
        <f t="shared" si="5"/>
        <v>100000</v>
      </c>
      <c r="C26" s="59">
        <v>0</v>
      </c>
      <c r="D26" s="32">
        <f t="shared" si="6"/>
        <v>100000</v>
      </c>
      <c r="E26" s="32">
        <f t="shared" si="1"/>
        <v>0</v>
      </c>
      <c r="F26" s="32">
        <f t="shared" si="2"/>
        <v>0</v>
      </c>
      <c r="G26" s="32">
        <f t="shared" si="7"/>
        <v>2870</v>
      </c>
      <c r="H26" s="32">
        <f t="shared" si="8"/>
        <v>4750</v>
      </c>
      <c r="I26" s="32">
        <v>0</v>
      </c>
      <c r="J26" s="32">
        <f t="shared" si="3"/>
        <v>1571.6929893090191</v>
      </c>
      <c r="K26" s="32">
        <f t="shared" si="9"/>
        <v>9191.69298930902</v>
      </c>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row>
    <row r="27" spans="1:200" x14ac:dyDescent="0.25">
      <c r="A27" s="59">
        <f t="shared" si="4"/>
        <v>13</v>
      </c>
      <c r="B27" s="29">
        <f t="shared" si="5"/>
        <v>100000</v>
      </c>
      <c r="C27" s="59">
        <v>0</v>
      </c>
      <c r="D27" s="32">
        <f t="shared" si="6"/>
        <v>100000</v>
      </c>
      <c r="E27" s="32">
        <f t="shared" si="1"/>
        <v>0</v>
      </c>
      <c r="F27" s="32">
        <f t="shared" si="2"/>
        <v>0</v>
      </c>
      <c r="G27" s="32">
        <f t="shared" si="7"/>
        <v>2870</v>
      </c>
      <c r="H27" s="32">
        <f t="shared" si="8"/>
        <v>4750</v>
      </c>
      <c r="I27" s="32">
        <v>0</v>
      </c>
      <c r="J27" s="32">
        <f t="shared" si="3"/>
        <v>1571.6929893090191</v>
      </c>
      <c r="K27" s="32">
        <f t="shared" si="9"/>
        <v>9191.69298930902</v>
      </c>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row>
    <row r="28" spans="1:200" x14ac:dyDescent="0.25">
      <c r="A28" s="59">
        <f t="shared" si="4"/>
        <v>14</v>
      </c>
      <c r="B28" s="29">
        <f t="shared" si="5"/>
        <v>100000</v>
      </c>
      <c r="C28" s="59">
        <v>0</v>
      </c>
      <c r="D28" s="32">
        <f t="shared" si="6"/>
        <v>100000</v>
      </c>
      <c r="E28" s="32">
        <f t="shared" si="1"/>
        <v>0</v>
      </c>
      <c r="F28" s="32">
        <f t="shared" si="2"/>
        <v>0</v>
      </c>
      <c r="G28" s="32">
        <f t="shared" si="7"/>
        <v>2870</v>
      </c>
      <c r="H28" s="32">
        <f t="shared" si="8"/>
        <v>4750</v>
      </c>
      <c r="I28" s="32">
        <v>0</v>
      </c>
      <c r="J28" s="32">
        <f t="shared" si="3"/>
        <v>1571.6929893090191</v>
      </c>
      <c r="K28" s="32">
        <f t="shared" si="9"/>
        <v>9191.69298930902</v>
      </c>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row>
    <row r="29" spans="1:200" x14ac:dyDescent="0.25">
      <c r="A29" s="59">
        <f t="shared" si="4"/>
        <v>15</v>
      </c>
      <c r="B29" s="29">
        <f t="shared" si="5"/>
        <v>100000</v>
      </c>
      <c r="C29" s="59">
        <v>0</v>
      </c>
      <c r="D29" s="32">
        <f t="shared" si="6"/>
        <v>100000</v>
      </c>
      <c r="E29" s="32">
        <f t="shared" si="1"/>
        <v>0</v>
      </c>
      <c r="F29" s="32">
        <f t="shared" si="2"/>
        <v>0</v>
      </c>
      <c r="G29" s="32">
        <f t="shared" si="7"/>
        <v>2870</v>
      </c>
      <c r="H29" s="32">
        <f t="shared" si="8"/>
        <v>4750</v>
      </c>
      <c r="I29" s="32">
        <v>0</v>
      </c>
      <c r="J29" s="32">
        <f t="shared" si="3"/>
        <v>1571.6929893090191</v>
      </c>
      <c r="K29" s="32">
        <f t="shared" si="9"/>
        <v>9191.69298930902</v>
      </c>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row>
    <row r="30" spans="1:200" x14ac:dyDescent="0.25">
      <c r="A30" s="59">
        <f t="shared" si="4"/>
        <v>16</v>
      </c>
      <c r="B30" s="29">
        <f t="shared" si="5"/>
        <v>100000</v>
      </c>
      <c r="C30" s="59">
        <v>0</v>
      </c>
      <c r="D30" s="32">
        <f t="shared" si="6"/>
        <v>100000</v>
      </c>
      <c r="E30" s="32">
        <f t="shared" si="1"/>
        <v>0</v>
      </c>
      <c r="F30" s="32">
        <f t="shared" si="2"/>
        <v>0</v>
      </c>
      <c r="G30" s="32">
        <f t="shared" si="7"/>
        <v>2870</v>
      </c>
      <c r="H30" s="32">
        <f t="shared" si="8"/>
        <v>4750</v>
      </c>
      <c r="I30" s="32">
        <v>0</v>
      </c>
      <c r="J30" s="32">
        <f t="shared" si="3"/>
        <v>1571.6929893090191</v>
      </c>
      <c r="K30" s="32">
        <f t="shared" si="9"/>
        <v>9191.69298930902</v>
      </c>
      <c r="L30" s="33"/>
      <c r="M30" s="33"/>
      <c r="N30" s="33"/>
      <c r="O30" s="33"/>
      <c r="P30" s="33"/>
      <c r="Q30" s="33"/>
      <c r="R30" s="33"/>
      <c r="S30" s="33"/>
      <c r="T30" s="33"/>
      <c r="U30" s="33"/>
      <c r="V30" s="33"/>
      <c r="W30" s="33"/>
      <c r="X30" s="33"/>
      <c r="Y30" s="33"/>
      <c r="Z30" s="33"/>
      <c r="AA30" s="33"/>
      <c r="AB30" s="33"/>
      <c r="AC30" s="33"/>
      <c r="AD30" s="33"/>
      <c r="AE30" s="33"/>
      <c r="AF30" s="33"/>
      <c r="AG30" s="33"/>
      <c r="AH30" s="79"/>
      <c r="AI30" s="79"/>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row>
    <row r="31" spans="1:200" x14ac:dyDescent="0.25">
      <c r="A31" s="59">
        <f t="shared" si="4"/>
        <v>17</v>
      </c>
      <c r="B31" s="29">
        <f t="shared" si="5"/>
        <v>100000</v>
      </c>
      <c r="C31" s="59">
        <v>0</v>
      </c>
      <c r="D31" s="32">
        <f t="shared" si="6"/>
        <v>100000</v>
      </c>
      <c r="E31" s="32">
        <f t="shared" si="1"/>
        <v>0</v>
      </c>
      <c r="F31" s="32">
        <f t="shared" si="2"/>
        <v>0</v>
      </c>
      <c r="G31" s="32">
        <f t="shared" si="7"/>
        <v>2870</v>
      </c>
      <c r="H31" s="32">
        <f t="shared" si="8"/>
        <v>4750</v>
      </c>
      <c r="I31" s="32">
        <v>0</v>
      </c>
      <c r="J31" s="32">
        <f t="shared" si="3"/>
        <v>1571.6929893090191</v>
      </c>
      <c r="K31" s="32">
        <f t="shared" si="9"/>
        <v>9191.69298930902</v>
      </c>
      <c r="L31" s="33"/>
      <c r="M31" s="33"/>
      <c r="N31" s="33"/>
      <c r="O31" s="33"/>
      <c r="P31" s="33"/>
      <c r="Q31" s="33"/>
      <c r="R31" s="33"/>
      <c r="S31" s="33"/>
      <c r="T31" s="33"/>
      <c r="U31" s="33"/>
      <c r="V31" s="33"/>
      <c r="W31" s="33"/>
      <c r="X31" s="33"/>
      <c r="Y31" s="33"/>
      <c r="Z31" s="33"/>
      <c r="AA31" s="33"/>
      <c r="AB31" s="33"/>
      <c r="AC31" s="33"/>
      <c r="AD31" s="33"/>
      <c r="AE31" s="33"/>
      <c r="AF31" s="33"/>
      <c r="AG31" s="33"/>
      <c r="AH31" s="79"/>
      <c r="AI31" s="79"/>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row>
    <row r="32" spans="1:200" x14ac:dyDescent="0.25">
      <c r="A32" s="59">
        <f t="shared" si="4"/>
        <v>18</v>
      </c>
      <c r="B32" s="29">
        <f t="shared" si="5"/>
        <v>100000</v>
      </c>
      <c r="C32" s="59">
        <v>0</v>
      </c>
      <c r="D32" s="32">
        <f t="shared" si="6"/>
        <v>100000</v>
      </c>
      <c r="E32" s="32">
        <f t="shared" si="1"/>
        <v>0</v>
      </c>
      <c r="F32" s="32">
        <f t="shared" si="2"/>
        <v>0</v>
      </c>
      <c r="G32" s="32">
        <f t="shared" si="7"/>
        <v>2870</v>
      </c>
      <c r="H32" s="32">
        <f t="shared" si="8"/>
        <v>4750</v>
      </c>
      <c r="I32" s="32">
        <v>0</v>
      </c>
      <c r="J32" s="32">
        <f t="shared" si="3"/>
        <v>1571.6929893090191</v>
      </c>
      <c r="K32" s="32">
        <f t="shared" si="9"/>
        <v>9191.69298930902</v>
      </c>
      <c r="L32" s="33"/>
      <c r="M32" s="33"/>
      <c r="N32" s="33"/>
      <c r="O32" s="33"/>
      <c r="P32" s="33"/>
      <c r="Q32" s="33"/>
      <c r="R32" s="33"/>
      <c r="S32" s="33"/>
      <c r="T32" s="33"/>
      <c r="U32" s="33"/>
      <c r="V32" s="33"/>
      <c r="W32" s="33"/>
      <c r="X32" s="33"/>
      <c r="Y32" s="33"/>
      <c r="Z32" s="33"/>
      <c r="AA32" s="33"/>
      <c r="AB32" s="33"/>
      <c r="AC32" s="33"/>
      <c r="AD32" s="33"/>
      <c r="AE32" s="33"/>
      <c r="AF32" s="33"/>
      <c r="AG32" s="33"/>
      <c r="AH32" s="79"/>
      <c r="AI32" s="79"/>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row>
    <row r="33" spans="1:200" x14ac:dyDescent="0.25">
      <c r="A33" s="59">
        <f t="shared" si="4"/>
        <v>19</v>
      </c>
      <c r="B33" s="29">
        <f t="shared" si="5"/>
        <v>100000</v>
      </c>
      <c r="C33" s="59">
        <v>0</v>
      </c>
      <c r="D33" s="32">
        <f t="shared" si="6"/>
        <v>100000</v>
      </c>
      <c r="E33" s="32">
        <f t="shared" si="1"/>
        <v>0</v>
      </c>
      <c r="F33" s="32">
        <f t="shared" si="2"/>
        <v>0</v>
      </c>
      <c r="G33" s="32">
        <f t="shared" si="7"/>
        <v>2870</v>
      </c>
      <c r="H33" s="32">
        <f t="shared" si="8"/>
        <v>4750</v>
      </c>
      <c r="I33" s="32">
        <v>0</v>
      </c>
      <c r="J33" s="32">
        <f t="shared" si="3"/>
        <v>1571.6929893090191</v>
      </c>
      <c r="K33" s="32">
        <f t="shared" si="9"/>
        <v>9191.69298930902</v>
      </c>
      <c r="L33" s="33"/>
      <c r="M33" s="33"/>
      <c r="N33" s="33"/>
      <c r="O33" s="33"/>
      <c r="P33" s="33"/>
      <c r="Q33" s="33"/>
      <c r="R33" s="33"/>
      <c r="S33" s="33"/>
      <c r="T33" s="33"/>
      <c r="U33" s="33"/>
      <c r="V33" s="33"/>
      <c r="W33" s="33"/>
      <c r="X33" s="33"/>
      <c r="Y33" s="33"/>
      <c r="Z33" s="33"/>
      <c r="AA33" s="33"/>
      <c r="AB33" s="33"/>
      <c r="AC33" s="33"/>
      <c r="AD33" s="33"/>
      <c r="AE33" s="33"/>
      <c r="AF33" s="33"/>
      <c r="AG33" s="33"/>
      <c r="AH33" s="79"/>
      <c r="AI33" s="79"/>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row>
    <row r="34" spans="1:200" x14ac:dyDescent="0.25">
      <c r="A34" s="59">
        <f t="shared" si="4"/>
        <v>20</v>
      </c>
      <c r="B34" s="29">
        <f t="shared" si="5"/>
        <v>100000</v>
      </c>
      <c r="C34" s="59">
        <v>0</v>
      </c>
      <c r="D34" s="32">
        <f t="shared" si="6"/>
        <v>100000</v>
      </c>
      <c r="E34" s="32">
        <f t="shared" si="1"/>
        <v>0</v>
      </c>
      <c r="F34" s="32">
        <f t="shared" si="2"/>
        <v>0</v>
      </c>
      <c r="G34" s="32">
        <f t="shared" si="7"/>
        <v>2870</v>
      </c>
      <c r="H34" s="32">
        <f t="shared" si="8"/>
        <v>4750</v>
      </c>
      <c r="I34" s="32">
        <v>0</v>
      </c>
      <c r="J34" s="32">
        <f t="shared" si="3"/>
        <v>1571.6929893090191</v>
      </c>
      <c r="K34" s="32">
        <f t="shared" si="9"/>
        <v>9191.69298930902</v>
      </c>
      <c r="L34" s="33"/>
      <c r="M34" s="33"/>
      <c r="N34" s="33"/>
      <c r="O34" s="33"/>
      <c r="P34" s="33"/>
      <c r="Q34" s="33"/>
      <c r="R34" s="33"/>
      <c r="S34" s="33"/>
      <c r="T34" s="33"/>
      <c r="U34" s="33"/>
      <c r="V34" s="33"/>
      <c r="W34" s="33"/>
      <c r="X34" s="33"/>
      <c r="Y34" s="33"/>
      <c r="Z34" s="33"/>
      <c r="AA34" s="33"/>
      <c r="AB34" s="33"/>
      <c r="AC34" s="33"/>
      <c r="AD34" s="33"/>
      <c r="AE34" s="33"/>
      <c r="AF34" s="33"/>
      <c r="AG34" s="33"/>
      <c r="AH34" s="79"/>
      <c r="AI34" s="79"/>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row>
    <row r="35" spans="1:200" x14ac:dyDescent="0.25">
      <c r="A35" s="59">
        <f t="shared" si="4"/>
        <v>21</v>
      </c>
      <c r="B35" s="29">
        <f t="shared" si="5"/>
        <v>100000</v>
      </c>
      <c r="C35" s="59">
        <v>0</v>
      </c>
      <c r="D35" s="32">
        <f t="shared" si="6"/>
        <v>100000</v>
      </c>
      <c r="E35" s="32">
        <f t="shared" si="1"/>
        <v>0</v>
      </c>
      <c r="F35" s="32">
        <f t="shared" si="2"/>
        <v>0</v>
      </c>
      <c r="G35" s="32">
        <f t="shared" si="7"/>
        <v>2870</v>
      </c>
      <c r="H35" s="32">
        <f t="shared" si="8"/>
        <v>4750</v>
      </c>
      <c r="I35" s="32">
        <v>0</v>
      </c>
      <c r="J35" s="32">
        <f t="shared" si="3"/>
        <v>1571.6929893090191</v>
      </c>
      <c r="K35" s="32">
        <f t="shared" si="9"/>
        <v>9191.69298930902</v>
      </c>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row>
    <row r="36" spans="1:200" x14ac:dyDescent="0.25">
      <c r="A36" s="59">
        <f t="shared" si="4"/>
        <v>22</v>
      </c>
      <c r="B36" s="29">
        <f t="shared" si="5"/>
        <v>100000</v>
      </c>
      <c r="C36" s="59">
        <v>0</v>
      </c>
      <c r="D36" s="32">
        <f t="shared" si="6"/>
        <v>100000</v>
      </c>
      <c r="E36" s="32">
        <f t="shared" si="1"/>
        <v>0</v>
      </c>
      <c r="F36" s="32">
        <f t="shared" si="2"/>
        <v>0</v>
      </c>
      <c r="G36" s="32">
        <f t="shared" si="7"/>
        <v>2870</v>
      </c>
      <c r="H36" s="32">
        <f t="shared" si="8"/>
        <v>4750</v>
      </c>
      <c r="I36" s="32">
        <v>0</v>
      </c>
      <c r="J36" s="32">
        <f t="shared" si="3"/>
        <v>1571.6929893090191</v>
      </c>
      <c r="K36" s="32">
        <f t="shared" si="9"/>
        <v>9191.69298930902</v>
      </c>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row>
    <row r="37" spans="1:200" x14ac:dyDescent="0.25">
      <c r="A37" s="59">
        <f t="shared" si="4"/>
        <v>23</v>
      </c>
      <c r="B37" s="29">
        <f t="shared" si="5"/>
        <v>100000</v>
      </c>
      <c r="C37" s="59">
        <v>0</v>
      </c>
      <c r="D37" s="32">
        <f t="shared" si="6"/>
        <v>100000</v>
      </c>
      <c r="E37" s="32">
        <f t="shared" si="1"/>
        <v>0</v>
      </c>
      <c r="F37" s="32">
        <f t="shared" si="2"/>
        <v>0</v>
      </c>
      <c r="G37" s="32">
        <f t="shared" si="7"/>
        <v>2870</v>
      </c>
      <c r="H37" s="32">
        <f t="shared" si="8"/>
        <v>4750</v>
      </c>
      <c r="I37" s="32">
        <v>0</v>
      </c>
      <c r="J37" s="32">
        <f t="shared" si="3"/>
        <v>1571.6929893090191</v>
      </c>
      <c r="K37" s="32">
        <f t="shared" si="9"/>
        <v>9191.69298930902</v>
      </c>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row>
    <row r="38" spans="1:200" x14ac:dyDescent="0.25">
      <c r="A38" s="59">
        <f t="shared" si="4"/>
        <v>24</v>
      </c>
      <c r="B38" s="29">
        <f t="shared" si="5"/>
        <v>100000</v>
      </c>
      <c r="C38" s="59">
        <v>0</v>
      </c>
      <c r="D38" s="32">
        <f t="shared" si="6"/>
        <v>100000</v>
      </c>
      <c r="E38" s="32">
        <f t="shared" si="1"/>
        <v>0</v>
      </c>
      <c r="F38" s="32">
        <f t="shared" si="2"/>
        <v>0</v>
      </c>
      <c r="G38" s="32">
        <f t="shared" si="7"/>
        <v>2870</v>
      </c>
      <c r="H38" s="32">
        <f t="shared" si="8"/>
        <v>4750</v>
      </c>
      <c r="I38" s="32">
        <v>0</v>
      </c>
      <c r="J38" s="32">
        <f t="shared" si="3"/>
        <v>1571.6929893090191</v>
      </c>
      <c r="K38" s="32">
        <f t="shared" si="9"/>
        <v>9191.69298930902</v>
      </c>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row>
    <row r="39" spans="1:200" x14ac:dyDescent="0.25">
      <c r="A39" s="59">
        <f t="shared" si="4"/>
        <v>25</v>
      </c>
      <c r="B39" s="29">
        <f t="shared" si="5"/>
        <v>100000</v>
      </c>
      <c r="C39" s="59">
        <v>0</v>
      </c>
      <c r="D39" s="32">
        <f t="shared" si="6"/>
        <v>100000</v>
      </c>
      <c r="E39" s="32">
        <f t="shared" si="1"/>
        <v>0</v>
      </c>
      <c r="F39" s="32">
        <f t="shared" si="2"/>
        <v>0</v>
      </c>
      <c r="G39" s="32">
        <f t="shared" si="7"/>
        <v>2870</v>
      </c>
      <c r="H39" s="32">
        <f t="shared" si="8"/>
        <v>4750</v>
      </c>
      <c r="I39" s="32">
        <v>0</v>
      </c>
      <c r="J39" s="32">
        <f t="shared" si="3"/>
        <v>1571.6929893090191</v>
      </c>
      <c r="K39" s="32">
        <f t="shared" si="9"/>
        <v>9191.69298930902</v>
      </c>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row>
    <row r="40" spans="1:200" x14ac:dyDescent="0.25">
      <c r="A40" s="59">
        <f t="shared" si="4"/>
        <v>26</v>
      </c>
      <c r="B40" s="29">
        <f t="shared" si="5"/>
        <v>100000</v>
      </c>
      <c r="C40" s="59">
        <v>0</v>
      </c>
      <c r="D40" s="32">
        <f t="shared" si="6"/>
        <v>100000</v>
      </c>
      <c r="E40" s="32">
        <f t="shared" si="1"/>
        <v>0</v>
      </c>
      <c r="F40" s="32">
        <f t="shared" si="2"/>
        <v>0</v>
      </c>
      <c r="G40" s="32">
        <f t="shared" si="7"/>
        <v>2870</v>
      </c>
      <c r="H40" s="32">
        <f t="shared" si="8"/>
        <v>4750</v>
      </c>
      <c r="I40" s="32">
        <v>0</v>
      </c>
      <c r="J40" s="32">
        <f t="shared" si="3"/>
        <v>1571.6929893090191</v>
      </c>
      <c r="K40" s="32">
        <f t="shared" si="9"/>
        <v>9191.69298930902</v>
      </c>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row>
    <row r="41" spans="1:200" x14ac:dyDescent="0.25">
      <c r="A41" s="59">
        <f t="shared" si="4"/>
        <v>27</v>
      </c>
      <c r="B41" s="29">
        <f t="shared" si="5"/>
        <v>100000</v>
      </c>
      <c r="C41" s="59">
        <v>0</v>
      </c>
      <c r="D41" s="32">
        <f t="shared" si="6"/>
        <v>100000</v>
      </c>
      <c r="E41" s="32">
        <f t="shared" si="1"/>
        <v>0</v>
      </c>
      <c r="F41" s="32">
        <f t="shared" si="2"/>
        <v>0</v>
      </c>
      <c r="G41" s="32">
        <f t="shared" si="7"/>
        <v>2870</v>
      </c>
      <c r="H41" s="32">
        <f t="shared" si="8"/>
        <v>4750</v>
      </c>
      <c r="I41" s="32">
        <v>0</v>
      </c>
      <c r="J41" s="32">
        <f t="shared" si="3"/>
        <v>1571.6929893090191</v>
      </c>
      <c r="K41" s="32">
        <f t="shared" si="9"/>
        <v>9191.69298930902</v>
      </c>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row>
    <row r="42" spans="1:200" x14ac:dyDescent="0.25">
      <c r="A42" s="59">
        <f t="shared" si="4"/>
        <v>28</v>
      </c>
      <c r="B42" s="29">
        <f t="shared" si="5"/>
        <v>100000</v>
      </c>
      <c r="C42" s="59">
        <v>0</v>
      </c>
      <c r="D42" s="32">
        <f t="shared" si="6"/>
        <v>100000</v>
      </c>
      <c r="E42" s="32">
        <f t="shared" si="1"/>
        <v>0</v>
      </c>
      <c r="F42" s="32">
        <f t="shared" si="2"/>
        <v>0</v>
      </c>
      <c r="G42" s="32">
        <f t="shared" si="7"/>
        <v>2870</v>
      </c>
      <c r="H42" s="32">
        <f t="shared" si="8"/>
        <v>4750</v>
      </c>
      <c r="I42" s="32">
        <v>0</v>
      </c>
      <c r="J42" s="32">
        <f t="shared" si="3"/>
        <v>1571.6929893090191</v>
      </c>
      <c r="K42" s="32">
        <f t="shared" si="9"/>
        <v>9191.69298930902</v>
      </c>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row>
    <row r="43" spans="1:200" x14ac:dyDescent="0.25">
      <c r="A43" s="59">
        <f t="shared" si="4"/>
        <v>29</v>
      </c>
      <c r="B43" s="29">
        <f t="shared" si="5"/>
        <v>100000</v>
      </c>
      <c r="C43" s="59">
        <v>0</v>
      </c>
      <c r="D43" s="32">
        <f t="shared" si="6"/>
        <v>100000</v>
      </c>
      <c r="E43" s="32">
        <f t="shared" si="1"/>
        <v>0</v>
      </c>
      <c r="F43" s="32">
        <f t="shared" si="2"/>
        <v>0</v>
      </c>
      <c r="G43" s="32">
        <f t="shared" si="7"/>
        <v>2870</v>
      </c>
      <c r="H43" s="32">
        <f t="shared" si="8"/>
        <v>4750</v>
      </c>
      <c r="I43" s="32">
        <v>0</v>
      </c>
      <c r="J43" s="32">
        <f t="shared" si="3"/>
        <v>1571.6929893090191</v>
      </c>
      <c r="K43" s="32">
        <f t="shared" si="9"/>
        <v>9191.69298930902</v>
      </c>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row>
    <row r="44" spans="1:200" x14ac:dyDescent="0.25">
      <c r="A44" s="59">
        <f t="shared" si="4"/>
        <v>30</v>
      </c>
      <c r="B44" s="29">
        <f t="shared" si="5"/>
        <v>100000</v>
      </c>
      <c r="C44" s="59">
        <v>0</v>
      </c>
      <c r="D44" s="32">
        <f t="shared" si="6"/>
        <v>100000</v>
      </c>
      <c r="E44" s="32">
        <f t="shared" si="1"/>
        <v>0</v>
      </c>
      <c r="F44" s="32">
        <f t="shared" si="2"/>
        <v>0</v>
      </c>
      <c r="G44" s="32">
        <f t="shared" si="7"/>
        <v>2870</v>
      </c>
      <c r="H44" s="32">
        <f t="shared" si="8"/>
        <v>4750</v>
      </c>
      <c r="I44" s="32">
        <v>0</v>
      </c>
      <c r="J44" s="32">
        <f t="shared" si="3"/>
        <v>1571.6929893090191</v>
      </c>
      <c r="K44" s="32">
        <f t="shared" si="9"/>
        <v>9191.69298930902</v>
      </c>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row>
    <row r="45" spans="1:200" x14ac:dyDescent="0.25">
      <c r="A45" s="59">
        <f t="shared" si="4"/>
        <v>31</v>
      </c>
      <c r="B45" s="29">
        <f t="shared" si="5"/>
        <v>100000</v>
      </c>
      <c r="C45" s="59">
        <v>0</v>
      </c>
      <c r="D45" s="32">
        <f t="shared" si="6"/>
        <v>100000</v>
      </c>
      <c r="E45" s="32">
        <f t="shared" si="1"/>
        <v>0</v>
      </c>
      <c r="F45" s="32">
        <f t="shared" si="2"/>
        <v>0</v>
      </c>
      <c r="G45" s="32">
        <f t="shared" si="7"/>
        <v>2870</v>
      </c>
      <c r="H45" s="32">
        <f t="shared" si="8"/>
        <v>4750</v>
      </c>
      <c r="I45" s="32">
        <v>0</v>
      </c>
      <c r="J45" s="32">
        <f t="shared" si="3"/>
        <v>1571.6929893090191</v>
      </c>
      <c r="K45" s="32">
        <f t="shared" si="9"/>
        <v>9191.69298930902</v>
      </c>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row>
    <row r="46" spans="1:200" x14ac:dyDescent="0.25">
      <c r="A46" s="59">
        <f t="shared" si="4"/>
        <v>32</v>
      </c>
      <c r="B46" s="29">
        <f t="shared" si="5"/>
        <v>100000</v>
      </c>
      <c r="C46" s="59">
        <v>0</v>
      </c>
      <c r="D46" s="32">
        <f t="shared" si="6"/>
        <v>100000</v>
      </c>
      <c r="E46" s="32">
        <f t="shared" si="1"/>
        <v>0</v>
      </c>
      <c r="F46" s="32">
        <f t="shared" si="2"/>
        <v>0</v>
      </c>
      <c r="G46" s="32">
        <f t="shared" si="7"/>
        <v>2870</v>
      </c>
      <c r="H46" s="32">
        <f t="shared" si="8"/>
        <v>4750</v>
      </c>
      <c r="I46" s="32">
        <v>0</v>
      </c>
      <c r="J46" s="32">
        <f t="shared" si="3"/>
        <v>1571.6929893090191</v>
      </c>
      <c r="K46" s="32">
        <f t="shared" si="9"/>
        <v>9191.69298930902</v>
      </c>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row>
    <row r="47" spans="1:200" x14ac:dyDescent="0.25">
      <c r="A47" s="59">
        <f t="shared" si="4"/>
        <v>33</v>
      </c>
      <c r="B47" s="29">
        <f t="shared" si="5"/>
        <v>100000</v>
      </c>
      <c r="C47" s="59">
        <v>0</v>
      </c>
      <c r="D47" s="32">
        <f t="shared" si="6"/>
        <v>100000</v>
      </c>
      <c r="E47" s="32">
        <f t="shared" si="1"/>
        <v>0</v>
      </c>
      <c r="F47" s="32">
        <f t="shared" si="2"/>
        <v>0</v>
      </c>
      <c r="G47" s="32">
        <f t="shared" si="7"/>
        <v>2870</v>
      </c>
      <c r="H47" s="32">
        <f t="shared" si="8"/>
        <v>4750</v>
      </c>
      <c r="I47" s="32">
        <v>0</v>
      </c>
      <c r="J47" s="32">
        <f t="shared" si="3"/>
        <v>1571.6929893090191</v>
      </c>
      <c r="K47" s="32">
        <f t="shared" si="9"/>
        <v>9191.69298930902</v>
      </c>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row>
    <row r="48" spans="1:200" x14ac:dyDescent="0.25">
      <c r="A48" s="59">
        <f t="shared" si="4"/>
        <v>34</v>
      </c>
      <c r="B48" s="29">
        <f t="shared" si="5"/>
        <v>100000</v>
      </c>
      <c r="C48" s="59">
        <v>0</v>
      </c>
      <c r="D48" s="32">
        <f t="shared" si="6"/>
        <v>100000</v>
      </c>
      <c r="E48" s="32">
        <f t="shared" si="1"/>
        <v>0</v>
      </c>
      <c r="F48" s="32">
        <f t="shared" si="2"/>
        <v>0</v>
      </c>
      <c r="G48" s="32">
        <f t="shared" ref="G48:G64" si="10">L$4*D48</f>
        <v>2870</v>
      </c>
      <c r="H48" s="32">
        <f t="shared" ref="H48:H64" si="11">D48*(L$5+L$6)</f>
        <v>4750</v>
      </c>
      <c r="I48" s="32">
        <v>0</v>
      </c>
      <c r="J48" s="32">
        <f t="shared" si="3"/>
        <v>1571.6929893090191</v>
      </c>
      <c r="K48" s="32">
        <f t="shared" si="9"/>
        <v>9191.69298930902</v>
      </c>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row>
    <row r="49" spans="1:200" x14ac:dyDescent="0.25">
      <c r="A49" s="59">
        <f t="shared" si="4"/>
        <v>35</v>
      </c>
      <c r="B49" s="29">
        <f t="shared" si="5"/>
        <v>100000</v>
      </c>
      <c r="C49" s="59">
        <v>0</v>
      </c>
      <c r="D49" s="32">
        <f t="shared" si="6"/>
        <v>100000</v>
      </c>
      <c r="E49" s="32">
        <f t="shared" si="1"/>
        <v>0</v>
      </c>
      <c r="F49" s="32">
        <f t="shared" si="2"/>
        <v>0</v>
      </c>
      <c r="G49" s="32">
        <f t="shared" si="10"/>
        <v>2870</v>
      </c>
      <c r="H49" s="32">
        <f t="shared" si="11"/>
        <v>4750</v>
      </c>
      <c r="I49" s="32">
        <v>0</v>
      </c>
      <c r="J49" s="32">
        <f t="shared" si="3"/>
        <v>1571.6929893090191</v>
      </c>
      <c r="K49" s="32">
        <f t="shared" si="9"/>
        <v>9191.69298930902</v>
      </c>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row>
    <row r="50" spans="1:200" x14ac:dyDescent="0.25">
      <c r="A50" s="59">
        <f t="shared" si="4"/>
        <v>36</v>
      </c>
      <c r="B50" s="29">
        <f t="shared" si="5"/>
        <v>100000</v>
      </c>
      <c r="C50" s="59">
        <v>0</v>
      </c>
      <c r="D50" s="32">
        <f t="shared" si="6"/>
        <v>100000</v>
      </c>
      <c r="E50" s="32">
        <f t="shared" si="1"/>
        <v>0</v>
      </c>
      <c r="F50" s="32">
        <f t="shared" si="2"/>
        <v>0</v>
      </c>
      <c r="G50" s="32">
        <f t="shared" si="10"/>
        <v>2870</v>
      </c>
      <c r="H50" s="32">
        <f t="shared" si="11"/>
        <v>4750</v>
      </c>
      <c r="I50" s="32">
        <v>0</v>
      </c>
      <c r="J50" s="32">
        <f t="shared" si="3"/>
        <v>1571.6929893090191</v>
      </c>
      <c r="K50" s="32">
        <f t="shared" si="9"/>
        <v>9191.69298930902</v>
      </c>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row>
    <row r="51" spans="1:200" x14ac:dyDescent="0.25">
      <c r="A51" s="59">
        <f t="shared" si="4"/>
        <v>37</v>
      </c>
      <c r="B51" s="29">
        <f t="shared" si="5"/>
        <v>100000</v>
      </c>
      <c r="C51" s="59">
        <v>0</v>
      </c>
      <c r="D51" s="32">
        <f t="shared" si="6"/>
        <v>100000</v>
      </c>
      <c r="E51" s="32">
        <f t="shared" si="1"/>
        <v>0</v>
      </c>
      <c r="F51" s="32">
        <f t="shared" si="2"/>
        <v>0</v>
      </c>
      <c r="G51" s="32">
        <f t="shared" si="10"/>
        <v>2870</v>
      </c>
      <c r="H51" s="32">
        <f t="shared" si="11"/>
        <v>4750</v>
      </c>
      <c r="I51" s="32">
        <v>0</v>
      </c>
      <c r="J51" s="32">
        <f t="shared" si="3"/>
        <v>1571.6929893090191</v>
      </c>
      <c r="K51" s="32">
        <f t="shared" si="9"/>
        <v>9191.69298930902</v>
      </c>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row>
    <row r="52" spans="1:200" x14ac:dyDescent="0.25">
      <c r="A52" s="59">
        <f t="shared" si="4"/>
        <v>38</v>
      </c>
      <c r="B52" s="29">
        <f t="shared" si="5"/>
        <v>100000</v>
      </c>
      <c r="C52" s="59">
        <v>0</v>
      </c>
      <c r="D52" s="32">
        <f t="shared" si="6"/>
        <v>100000</v>
      </c>
      <c r="E52" s="32">
        <f t="shared" si="1"/>
        <v>0</v>
      </c>
      <c r="F52" s="32">
        <f t="shared" si="2"/>
        <v>0</v>
      </c>
      <c r="G52" s="32">
        <f t="shared" si="10"/>
        <v>2870</v>
      </c>
      <c r="H52" s="32">
        <f t="shared" si="11"/>
        <v>4750</v>
      </c>
      <c r="I52" s="32">
        <v>0</v>
      </c>
      <c r="J52" s="32">
        <f t="shared" si="3"/>
        <v>1571.6929893090191</v>
      </c>
      <c r="K52" s="32">
        <f t="shared" si="9"/>
        <v>9191.69298930902</v>
      </c>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row>
    <row r="53" spans="1:200" x14ac:dyDescent="0.25">
      <c r="A53" s="59">
        <f t="shared" si="4"/>
        <v>39</v>
      </c>
      <c r="B53" s="29">
        <f t="shared" si="5"/>
        <v>100000</v>
      </c>
      <c r="C53" s="59">
        <v>0</v>
      </c>
      <c r="D53" s="32">
        <f t="shared" si="6"/>
        <v>100000</v>
      </c>
      <c r="E53" s="32">
        <f t="shared" si="1"/>
        <v>0</v>
      </c>
      <c r="F53" s="32">
        <f t="shared" si="2"/>
        <v>0</v>
      </c>
      <c r="G53" s="32">
        <f t="shared" si="10"/>
        <v>2870</v>
      </c>
      <c r="H53" s="32">
        <f t="shared" si="11"/>
        <v>4750</v>
      </c>
      <c r="I53" s="32">
        <v>0</v>
      </c>
      <c r="J53" s="32">
        <f t="shared" si="3"/>
        <v>1571.6929893090191</v>
      </c>
      <c r="K53" s="32">
        <f t="shared" si="9"/>
        <v>9191.69298930902</v>
      </c>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row>
    <row r="54" spans="1:200" x14ac:dyDescent="0.25">
      <c r="A54" s="59">
        <f t="shared" si="4"/>
        <v>40</v>
      </c>
      <c r="B54" s="29">
        <f t="shared" ref="B54:B58" si="12">B53-I53</f>
        <v>100000</v>
      </c>
      <c r="C54" s="59">
        <v>0</v>
      </c>
      <c r="D54" s="32">
        <f t="shared" ref="D54:D58" si="13">D53-F53-I53</f>
        <v>100000</v>
      </c>
      <c r="E54" s="32">
        <f t="shared" si="1"/>
        <v>0</v>
      </c>
      <c r="F54" s="32">
        <f t="shared" si="2"/>
        <v>0</v>
      </c>
      <c r="G54" s="32">
        <f t="shared" si="10"/>
        <v>2870</v>
      </c>
      <c r="H54" s="32">
        <f t="shared" si="11"/>
        <v>4750</v>
      </c>
      <c r="I54" s="32">
        <v>0</v>
      </c>
      <c r="J54" s="32">
        <f t="shared" si="3"/>
        <v>1571.6929893090191</v>
      </c>
      <c r="K54" s="32">
        <f t="shared" si="9"/>
        <v>9191.69298930902</v>
      </c>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row>
    <row r="55" spans="1:200" x14ac:dyDescent="0.25">
      <c r="A55" s="59">
        <f t="shared" si="4"/>
        <v>41</v>
      </c>
      <c r="B55" s="29">
        <f t="shared" si="12"/>
        <v>100000</v>
      </c>
      <c r="C55" s="59">
        <v>0</v>
      </c>
      <c r="D55" s="32">
        <f t="shared" si="13"/>
        <v>100000</v>
      </c>
      <c r="E55" s="32">
        <f t="shared" si="1"/>
        <v>0</v>
      </c>
      <c r="F55" s="32">
        <f t="shared" si="2"/>
        <v>0</v>
      </c>
      <c r="G55" s="32">
        <f t="shared" si="10"/>
        <v>2870</v>
      </c>
      <c r="H55" s="32">
        <f t="shared" si="11"/>
        <v>4750</v>
      </c>
      <c r="I55" s="32">
        <v>0</v>
      </c>
      <c r="J55" s="32">
        <f t="shared" si="3"/>
        <v>1571.6929893090191</v>
      </c>
      <c r="K55" s="32">
        <f t="shared" si="9"/>
        <v>9191.69298930902</v>
      </c>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row>
    <row r="56" spans="1:200" x14ac:dyDescent="0.25">
      <c r="A56" s="59">
        <f t="shared" si="4"/>
        <v>42</v>
      </c>
      <c r="B56" s="29">
        <f t="shared" si="12"/>
        <v>100000</v>
      </c>
      <c r="C56" s="59">
        <v>0</v>
      </c>
      <c r="D56" s="32">
        <f t="shared" si="13"/>
        <v>100000</v>
      </c>
      <c r="E56" s="32">
        <f t="shared" si="1"/>
        <v>0</v>
      </c>
      <c r="F56" s="32">
        <f t="shared" si="2"/>
        <v>0</v>
      </c>
      <c r="G56" s="32">
        <f t="shared" si="10"/>
        <v>2870</v>
      </c>
      <c r="H56" s="32">
        <f t="shared" si="11"/>
        <v>4750</v>
      </c>
      <c r="I56" s="32">
        <v>0</v>
      </c>
      <c r="J56" s="32">
        <f t="shared" si="3"/>
        <v>1571.6929893090191</v>
      </c>
      <c r="K56" s="32">
        <f t="shared" si="9"/>
        <v>9191.69298930902</v>
      </c>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row>
    <row r="57" spans="1:200" x14ac:dyDescent="0.25">
      <c r="A57" s="59">
        <f t="shared" si="4"/>
        <v>43</v>
      </c>
      <c r="B57" s="29">
        <f t="shared" si="12"/>
        <v>100000</v>
      </c>
      <c r="C57" s="59">
        <v>0</v>
      </c>
      <c r="D57" s="32">
        <f t="shared" si="13"/>
        <v>100000</v>
      </c>
      <c r="E57" s="32">
        <f t="shared" si="1"/>
        <v>0</v>
      </c>
      <c r="F57" s="32">
        <f t="shared" si="2"/>
        <v>0</v>
      </c>
      <c r="G57" s="32">
        <f t="shared" si="10"/>
        <v>2870</v>
      </c>
      <c r="H57" s="32">
        <f t="shared" si="11"/>
        <v>4750</v>
      </c>
      <c r="I57" s="32">
        <v>0</v>
      </c>
      <c r="J57" s="32">
        <f t="shared" si="3"/>
        <v>1571.6929893090191</v>
      </c>
      <c r="K57" s="32">
        <f t="shared" si="9"/>
        <v>9191.69298930902</v>
      </c>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row>
    <row r="58" spans="1:200" x14ac:dyDescent="0.25">
      <c r="A58" s="59">
        <f t="shared" si="4"/>
        <v>44</v>
      </c>
      <c r="B58" s="29">
        <f t="shared" si="12"/>
        <v>100000</v>
      </c>
      <c r="C58" s="59">
        <v>0</v>
      </c>
      <c r="D58" s="32">
        <f t="shared" si="13"/>
        <v>100000</v>
      </c>
      <c r="E58" s="32">
        <f t="shared" si="1"/>
        <v>0</v>
      </c>
      <c r="F58" s="32">
        <f t="shared" si="2"/>
        <v>0</v>
      </c>
      <c r="G58" s="32">
        <f t="shared" si="10"/>
        <v>2870</v>
      </c>
      <c r="H58" s="32">
        <f t="shared" si="11"/>
        <v>4750</v>
      </c>
      <c r="I58" s="32">
        <v>0</v>
      </c>
      <c r="J58" s="32">
        <f t="shared" si="3"/>
        <v>1571.6929893090191</v>
      </c>
      <c r="K58" s="32">
        <f t="shared" si="9"/>
        <v>9191.69298930902</v>
      </c>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row>
    <row r="59" spans="1:200" x14ac:dyDescent="0.25">
      <c r="A59" s="59">
        <f t="shared" si="4"/>
        <v>45</v>
      </c>
      <c r="B59" s="29">
        <f t="shared" ref="B59:B63" si="14">B58-I58</f>
        <v>100000</v>
      </c>
      <c r="C59" s="59">
        <v>0</v>
      </c>
      <c r="D59" s="32">
        <f t="shared" ref="D59:D63" si="15">D58-F58-I58</f>
        <v>100000</v>
      </c>
      <c r="E59" s="32">
        <f t="shared" ref="E59:E63" si="16">E$11*C59</f>
        <v>0</v>
      </c>
      <c r="F59" s="32">
        <f t="shared" ref="F59:F63" si="17">$I$12*(E59-I59*E$11/E$10)</f>
        <v>0</v>
      </c>
      <c r="G59" s="32">
        <f t="shared" si="10"/>
        <v>2870</v>
      </c>
      <c r="H59" s="32">
        <f t="shared" si="11"/>
        <v>4750</v>
      </c>
      <c r="I59" s="32">
        <v>0</v>
      </c>
      <c r="J59" s="32">
        <f t="shared" ref="J59:J63" si="18">(I$11/(1-I$11))*(H59+I59-E59+F59)</f>
        <v>1571.6929893090191</v>
      </c>
      <c r="K59" s="32">
        <f t="shared" ref="K59:K63" si="19">F59+G59+H59+I59+J59</f>
        <v>9191.69298930902</v>
      </c>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row>
    <row r="60" spans="1:200" x14ac:dyDescent="0.25">
      <c r="A60" s="59">
        <f t="shared" si="4"/>
        <v>46</v>
      </c>
      <c r="B60" s="29">
        <f t="shared" si="14"/>
        <v>100000</v>
      </c>
      <c r="C60" s="59">
        <v>0</v>
      </c>
      <c r="D60" s="32">
        <f t="shared" si="15"/>
        <v>100000</v>
      </c>
      <c r="E60" s="32">
        <f t="shared" si="16"/>
        <v>0</v>
      </c>
      <c r="F60" s="32">
        <f t="shared" si="17"/>
        <v>0</v>
      </c>
      <c r="G60" s="32">
        <f t="shared" si="10"/>
        <v>2870</v>
      </c>
      <c r="H60" s="32">
        <f t="shared" si="11"/>
        <v>4750</v>
      </c>
      <c r="I60" s="32">
        <v>0</v>
      </c>
      <c r="J60" s="32">
        <f t="shared" si="18"/>
        <v>1571.6929893090191</v>
      </c>
      <c r="K60" s="32">
        <f t="shared" si="19"/>
        <v>9191.69298930902</v>
      </c>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row>
    <row r="61" spans="1:200" x14ac:dyDescent="0.25">
      <c r="A61" s="59">
        <f t="shared" si="4"/>
        <v>47</v>
      </c>
      <c r="B61" s="29">
        <f t="shared" si="14"/>
        <v>100000</v>
      </c>
      <c r="C61" s="59">
        <v>0</v>
      </c>
      <c r="D61" s="32">
        <f t="shared" si="15"/>
        <v>100000</v>
      </c>
      <c r="E61" s="32">
        <f t="shared" si="16"/>
        <v>0</v>
      </c>
      <c r="F61" s="32">
        <f t="shared" si="17"/>
        <v>0</v>
      </c>
      <c r="G61" s="32">
        <f t="shared" si="10"/>
        <v>2870</v>
      </c>
      <c r="H61" s="32">
        <f t="shared" si="11"/>
        <v>4750</v>
      </c>
      <c r="I61" s="32">
        <v>0</v>
      </c>
      <c r="J61" s="32">
        <f t="shared" si="18"/>
        <v>1571.6929893090191</v>
      </c>
      <c r="K61" s="32">
        <f t="shared" si="19"/>
        <v>9191.69298930902</v>
      </c>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row>
    <row r="62" spans="1:200" x14ac:dyDescent="0.25">
      <c r="A62" s="59">
        <f t="shared" si="4"/>
        <v>48</v>
      </c>
      <c r="B62" s="29">
        <f t="shared" si="14"/>
        <v>100000</v>
      </c>
      <c r="C62" s="59">
        <v>0</v>
      </c>
      <c r="D62" s="32">
        <f t="shared" si="15"/>
        <v>100000</v>
      </c>
      <c r="E62" s="32">
        <f t="shared" si="16"/>
        <v>0</v>
      </c>
      <c r="F62" s="32">
        <f t="shared" si="17"/>
        <v>0</v>
      </c>
      <c r="G62" s="32">
        <f t="shared" si="10"/>
        <v>2870</v>
      </c>
      <c r="H62" s="32">
        <f t="shared" si="11"/>
        <v>4750</v>
      </c>
      <c r="I62" s="32">
        <v>0</v>
      </c>
      <c r="J62" s="32">
        <f t="shared" si="18"/>
        <v>1571.6929893090191</v>
      </c>
      <c r="K62" s="32">
        <f t="shared" si="19"/>
        <v>9191.69298930902</v>
      </c>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row>
    <row r="63" spans="1:200" x14ac:dyDescent="0.25">
      <c r="A63" s="59">
        <f t="shared" si="4"/>
        <v>49</v>
      </c>
      <c r="B63" s="29">
        <f t="shared" si="14"/>
        <v>100000</v>
      </c>
      <c r="C63" s="59">
        <v>0</v>
      </c>
      <c r="D63" s="32">
        <f t="shared" si="15"/>
        <v>100000</v>
      </c>
      <c r="E63" s="32">
        <f t="shared" si="16"/>
        <v>0</v>
      </c>
      <c r="F63" s="32">
        <f t="shared" si="17"/>
        <v>0</v>
      </c>
      <c r="G63" s="32">
        <f t="shared" si="10"/>
        <v>2870</v>
      </c>
      <c r="H63" s="32">
        <f t="shared" si="11"/>
        <v>4750</v>
      </c>
      <c r="I63" s="32">
        <v>0</v>
      </c>
      <c r="J63" s="32">
        <f t="shared" si="18"/>
        <v>1571.6929893090191</v>
      </c>
      <c r="K63" s="32">
        <f t="shared" si="19"/>
        <v>9191.69298930902</v>
      </c>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row>
    <row r="64" spans="1:200" x14ac:dyDescent="0.25">
      <c r="A64" s="59">
        <f t="shared" si="4"/>
        <v>50</v>
      </c>
      <c r="B64" s="29">
        <f t="shared" ref="B64" si="20">B63-I63</f>
        <v>100000</v>
      </c>
      <c r="C64" s="59">
        <v>0</v>
      </c>
      <c r="D64" s="32">
        <f t="shared" ref="D64" si="21">D63-F63-I63</f>
        <v>100000</v>
      </c>
      <c r="E64" s="32">
        <f t="shared" ref="E64" si="22">E$11*C64</f>
        <v>0</v>
      </c>
      <c r="F64" s="32">
        <f t="shared" ref="F64" si="23">$I$12*(E64-I64*E$11/E$10)</f>
        <v>0</v>
      </c>
      <c r="G64" s="32">
        <f t="shared" si="10"/>
        <v>2870</v>
      </c>
      <c r="H64" s="32">
        <f t="shared" si="11"/>
        <v>4750</v>
      </c>
      <c r="I64" s="32">
        <v>0</v>
      </c>
      <c r="J64" s="32">
        <f t="shared" ref="J64" si="24">(I$11/(1-I$11))*(H64+I64-E64+F64)</f>
        <v>1571.6929893090191</v>
      </c>
      <c r="K64" s="32">
        <f t="shared" ref="K64" si="25">F64+G64+H64+I64+J64</f>
        <v>9191.69298930902</v>
      </c>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row>
    <row r="65" spans="1:200" x14ac:dyDescent="0.25">
      <c r="A65" s="59" t="s">
        <v>14</v>
      </c>
      <c r="B65" s="29"/>
      <c r="C65" s="34" t="s">
        <v>14</v>
      </c>
      <c r="D65" s="32" t="s">
        <v>14</v>
      </c>
      <c r="E65" s="32" t="s">
        <v>14</v>
      </c>
      <c r="F65" s="32" t="s">
        <v>14</v>
      </c>
      <c r="G65" s="32" t="s">
        <v>14</v>
      </c>
      <c r="H65" s="32" t="s">
        <v>14</v>
      </c>
      <c r="I65" s="32" t="s">
        <v>14</v>
      </c>
      <c r="J65" s="32" t="s">
        <v>14</v>
      </c>
      <c r="K65" s="32" t="s">
        <v>14</v>
      </c>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row>
    <row r="66" spans="1:200" x14ac:dyDescent="0.25">
      <c r="A66" s="59" t="s">
        <v>13</v>
      </c>
      <c r="B66" s="29"/>
      <c r="C66" s="34">
        <f>SUM(C15:C64)</f>
        <v>0</v>
      </c>
      <c r="D66" s="32" t="s">
        <v>12</v>
      </c>
      <c r="E66" s="32">
        <f t="shared" ref="E66:K66" si="26">SUM(E15:E64)</f>
        <v>0</v>
      </c>
      <c r="F66" s="32">
        <f t="shared" si="26"/>
        <v>0</v>
      </c>
      <c r="G66" s="32">
        <f t="shared" si="26"/>
        <v>143500</v>
      </c>
      <c r="H66" s="32">
        <f t="shared" si="26"/>
        <v>237500</v>
      </c>
      <c r="I66" s="32">
        <f t="shared" si="26"/>
        <v>0</v>
      </c>
      <c r="J66" s="32">
        <f t="shared" si="26"/>
        <v>78584.64946545093</v>
      </c>
      <c r="K66" s="32">
        <f t="shared" si="26"/>
        <v>459584.64946545131</v>
      </c>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row>
    <row r="67" spans="1:200" x14ac:dyDescent="0.25">
      <c r="B67" s="29"/>
      <c r="C67" s="34"/>
      <c r="D67" s="35"/>
      <c r="E67" s="35"/>
      <c r="F67" s="32"/>
      <c r="G67" s="32"/>
      <c r="H67" s="32"/>
      <c r="I67" s="32"/>
      <c r="J67" s="32"/>
      <c r="K67" s="32"/>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row>
    <row r="68" spans="1:200" x14ac:dyDescent="0.25">
      <c r="B68" s="29"/>
      <c r="C68" s="126" t="s">
        <v>11</v>
      </c>
      <c r="D68" s="126"/>
      <c r="E68" s="32">
        <f t="shared" ref="E68:K68" si="27">NPV($L8,E15:E64)</f>
        <v>0</v>
      </c>
      <c r="F68" s="32">
        <f t="shared" si="27"/>
        <v>0</v>
      </c>
      <c r="G68" s="32">
        <f t="shared" si="27"/>
        <v>36706.236024309124</v>
      </c>
      <c r="H68" s="32">
        <f t="shared" si="27"/>
        <v>60750.739064623114</v>
      </c>
      <c r="I68" s="32">
        <f t="shared" si="27"/>
        <v>0</v>
      </c>
      <c r="J68" s="32">
        <f t="shared" si="27"/>
        <v>20101.370670149416</v>
      </c>
      <c r="K68" s="32">
        <f t="shared" si="27"/>
        <v>117558.34575908161</v>
      </c>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row>
    <row r="69" spans="1:200" x14ac:dyDescent="0.25">
      <c r="B69" s="59"/>
      <c r="C69" s="59"/>
      <c r="D69" s="32"/>
      <c r="E69" s="32"/>
      <c r="F69" s="32"/>
      <c r="G69" s="32"/>
      <c r="H69" s="32"/>
      <c r="I69" s="32"/>
      <c r="J69" s="32"/>
      <c r="K69" s="32"/>
      <c r="L69" s="32"/>
      <c r="M69" s="32"/>
      <c r="N69" s="32"/>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row>
    <row r="70" spans="1:200" x14ac:dyDescent="0.25">
      <c r="B70" s="80"/>
      <c r="C70" s="34"/>
      <c r="D70" s="35"/>
      <c r="E70" s="35"/>
      <c r="F70" s="35"/>
      <c r="G70" s="35"/>
      <c r="H70" s="35"/>
      <c r="I70" s="35"/>
      <c r="J70" s="35"/>
      <c r="K70" s="35"/>
      <c r="L70" s="35"/>
      <c r="M70" s="35"/>
      <c r="N70" s="35"/>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row>
    <row r="71" spans="1:200" x14ac:dyDescent="0.25">
      <c r="B71" s="80"/>
      <c r="C71" s="80"/>
      <c r="D71" s="35"/>
      <c r="E71" s="35"/>
      <c r="F71" s="35"/>
      <c r="G71" s="35"/>
      <c r="H71" s="35"/>
      <c r="I71" s="35"/>
      <c r="J71" s="35"/>
      <c r="K71" s="35"/>
      <c r="L71" s="35"/>
      <c r="M71" s="35"/>
      <c r="N71" s="35"/>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row>
    <row r="72" spans="1:200" x14ac:dyDescent="0.25">
      <c r="B72" s="80"/>
      <c r="C72" s="80"/>
      <c r="D72" s="35"/>
      <c r="E72" s="35"/>
      <c r="F72" s="35"/>
      <c r="G72" s="35"/>
      <c r="H72" s="35"/>
      <c r="I72" s="35"/>
      <c r="J72" s="35"/>
      <c r="K72" s="35"/>
      <c r="L72" s="35"/>
      <c r="M72" s="35"/>
      <c r="N72" s="35"/>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row>
    <row r="73" spans="1:200" x14ac:dyDescent="0.25">
      <c r="B73" s="59"/>
      <c r="C73" s="80"/>
      <c r="D73" s="35"/>
      <c r="E73" s="35"/>
      <c r="F73" s="35"/>
      <c r="G73" s="35"/>
      <c r="H73" s="35"/>
      <c r="I73" s="35"/>
      <c r="J73" s="35"/>
      <c r="K73" s="35"/>
      <c r="L73" s="35"/>
      <c r="M73" s="35"/>
      <c r="N73" s="35"/>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row>
    <row r="74" spans="1:200" x14ac:dyDescent="0.25">
      <c r="B74" s="80"/>
      <c r="C74" s="80"/>
      <c r="D74" s="35"/>
      <c r="E74" s="35"/>
      <c r="F74" s="35"/>
      <c r="G74" s="35"/>
      <c r="H74" s="35"/>
      <c r="I74" s="35"/>
      <c r="J74" s="35"/>
      <c r="K74" s="35"/>
      <c r="L74" s="35"/>
      <c r="M74" s="35"/>
      <c r="N74" s="35"/>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row>
    <row r="75" spans="1:200" x14ac:dyDescent="0.25">
      <c r="B75" s="80"/>
      <c r="C75" s="80"/>
      <c r="D75" s="35"/>
      <c r="E75" s="35"/>
      <c r="F75" s="35"/>
      <c r="G75" s="35"/>
      <c r="H75" s="35"/>
      <c r="I75" s="35"/>
      <c r="J75" s="35"/>
      <c r="K75" s="35"/>
      <c r="L75" s="35"/>
      <c r="M75" s="35"/>
      <c r="N75" s="35"/>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row>
    <row r="76" spans="1:200" x14ac:dyDescent="0.25">
      <c r="B76" s="80"/>
      <c r="C76" s="80"/>
      <c r="D76" s="35"/>
      <c r="E76" s="35"/>
      <c r="F76" s="35"/>
      <c r="G76" s="35"/>
      <c r="H76" s="35"/>
      <c r="I76" s="35"/>
      <c r="J76" s="35"/>
      <c r="K76" s="35"/>
      <c r="L76" s="35"/>
      <c r="M76" s="35"/>
      <c r="N76" s="35"/>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row>
    <row r="77" spans="1:200" x14ac:dyDescent="0.25">
      <c r="B77" s="80"/>
      <c r="C77" s="80"/>
      <c r="D77" s="35"/>
      <c r="E77" s="35"/>
      <c r="F77" s="35"/>
      <c r="G77" s="35"/>
      <c r="H77" s="35"/>
      <c r="I77" s="35"/>
      <c r="J77" s="35"/>
      <c r="K77" s="35"/>
      <c r="L77" s="35"/>
      <c r="M77" s="35"/>
      <c r="N77" s="35"/>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row>
    <row r="78" spans="1:200" x14ac:dyDescent="0.25">
      <c r="B78" s="80"/>
      <c r="C78" s="80"/>
      <c r="D78" s="35"/>
      <c r="E78" s="35"/>
      <c r="F78" s="35"/>
      <c r="G78" s="35"/>
      <c r="H78" s="35"/>
      <c r="I78" s="35"/>
      <c r="J78" s="35"/>
      <c r="K78" s="35"/>
      <c r="L78" s="35"/>
      <c r="M78" s="35"/>
      <c r="N78" s="35"/>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row>
    <row r="79" spans="1:200" x14ac:dyDescent="0.25">
      <c r="B79" s="80"/>
      <c r="C79" s="80"/>
      <c r="D79" s="35"/>
      <c r="E79" s="35"/>
      <c r="F79" s="35"/>
      <c r="G79" s="35"/>
      <c r="H79" s="35"/>
      <c r="I79" s="35"/>
      <c r="J79" s="35"/>
      <c r="K79" s="35"/>
      <c r="L79" s="35"/>
      <c r="M79" s="35"/>
      <c r="N79" s="35"/>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row>
    <row r="80" spans="1:200" x14ac:dyDescent="0.25">
      <c r="B80" s="80"/>
      <c r="C80" s="80"/>
      <c r="D80" s="35"/>
      <c r="E80" s="35"/>
      <c r="F80" s="35"/>
      <c r="G80" s="35"/>
      <c r="H80" s="35"/>
      <c r="I80" s="35"/>
      <c r="J80" s="35"/>
      <c r="K80" s="35"/>
      <c r="L80" s="35"/>
      <c r="M80" s="35"/>
      <c r="N80" s="35"/>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row>
    <row r="81" spans="2:200" x14ac:dyDescent="0.25">
      <c r="B81" s="80"/>
      <c r="C81" s="80"/>
      <c r="D81" s="35"/>
      <c r="E81" s="35"/>
      <c r="F81" s="35"/>
      <c r="G81" s="35"/>
      <c r="H81" s="35"/>
      <c r="I81" s="35"/>
      <c r="J81" s="35"/>
      <c r="K81" s="35"/>
      <c r="L81" s="35"/>
      <c r="M81" s="35"/>
      <c r="N81" s="35"/>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row>
    <row r="82" spans="2:200" x14ac:dyDescent="0.25">
      <c r="B82" s="80"/>
      <c r="C82" s="80"/>
      <c r="D82" s="35"/>
      <c r="E82" s="35"/>
      <c r="F82" s="35"/>
      <c r="G82" s="35"/>
      <c r="H82" s="35"/>
      <c r="I82" s="35"/>
      <c r="J82" s="35"/>
      <c r="K82" s="35"/>
      <c r="L82" s="35"/>
      <c r="M82" s="35"/>
      <c r="N82" s="35"/>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row>
    <row r="83" spans="2:200" x14ac:dyDescent="0.25">
      <c r="B83" s="80"/>
      <c r="C83" s="80"/>
      <c r="D83" s="35"/>
      <c r="E83" s="35"/>
      <c r="F83" s="35"/>
      <c r="G83" s="35"/>
      <c r="H83" s="35"/>
      <c r="I83" s="35"/>
      <c r="J83" s="35"/>
      <c r="K83" s="35"/>
      <c r="L83" s="35"/>
      <c r="M83" s="35"/>
      <c r="N83" s="35"/>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row>
    <row r="84" spans="2:200" x14ac:dyDescent="0.25">
      <c r="B84" s="80"/>
      <c r="C84" s="80"/>
      <c r="D84" s="35"/>
      <c r="E84" s="35"/>
      <c r="F84" s="35"/>
      <c r="G84" s="35"/>
      <c r="H84" s="35"/>
      <c r="I84" s="35"/>
      <c r="J84" s="35"/>
      <c r="K84" s="35"/>
      <c r="L84" s="35"/>
      <c r="M84" s="35"/>
      <c r="N84" s="35"/>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row>
    <row r="85" spans="2:200" x14ac:dyDescent="0.25">
      <c r="B85" s="80"/>
      <c r="C85" s="80"/>
      <c r="D85" s="35"/>
      <c r="E85" s="35"/>
      <c r="F85" s="35"/>
      <c r="G85" s="35"/>
      <c r="H85" s="35"/>
      <c r="I85" s="35"/>
      <c r="J85" s="35"/>
      <c r="K85" s="35"/>
      <c r="L85" s="35"/>
      <c r="M85" s="35"/>
      <c r="N85" s="35"/>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row>
    <row r="86" spans="2:200" x14ac:dyDescent="0.25">
      <c r="B86" s="80"/>
      <c r="C86" s="80"/>
      <c r="D86" s="35"/>
      <c r="E86" s="35"/>
      <c r="F86" s="35"/>
      <c r="G86" s="35"/>
      <c r="H86" s="35"/>
      <c r="I86" s="35"/>
      <c r="J86" s="35"/>
      <c r="K86" s="35"/>
      <c r="L86" s="35"/>
      <c r="M86" s="35"/>
      <c r="N86" s="35"/>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row>
    <row r="87" spans="2:200" x14ac:dyDescent="0.25">
      <c r="B87" s="80"/>
      <c r="C87" s="80"/>
      <c r="D87" s="35"/>
      <c r="E87" s="35"/>
      <c r="F87" s="35"/>
      <c r="G87" s="35"/>
      <c r="H87" s="35"/>
      <c r="I87" s="35"/>
      <c r="J87" s="35"/>
      <c r="K87" s="35"/>
      <c r="L87" s="35"/>
      <c r="M87" s="35"/>
      <c r="N87" s="35"/>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row>
    <row r="88" spans="2:200" x14ac:dyDescent="0.25">
      <c r="B88" s="80"/>
      <c r="C88" s="80"/>
      <c r="D88" s="35"/>
      <c r="E88" s="35"/>
      <c r="F88" s="35"/>
      <c r="G88" s="35"/>
      <c r="H88" s="35"/>
      <c r="I88" s="35"/>
      <c r="J88" s="35"/>
      <c r="K88" s="35"/>
      <c r="L88" s="35"/>
      <c r="M88" s="35"/>
      <c r="N88" s="35"/>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row>
    <row r="89" spans="2:200" x14ac:dyDescent="0.25">
      <c r="B89" s="80"/>
      <c r="C89" s="80"/>
      <c r="D89" s="35"/>
      <c r="E89" s="35"/>
      <c r="F89" s="35"/>
      <c r="G89" s="35"/>
      <c r="H89" s="35"/>
      <c r="I89" s="35"/>
      <c r="J89" s="35"/>
      <c r="K89" s="35"/>
      <c r="L89" s="35"/>
      <c r="M89" s="35"/>
      <c r="N89" s="35"/>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row>
    <row r="90" spans="2:200" x14ac:dyDescent="0.25">
      <c r="B90" s="80"/>
      <c r="C90" s="80"/>
      <c r="D90" s="35"/>
      <c r="E90" s="35"/>
      <c r="F90" s="35"/>
      <c r="G90" s="35"/>
      <c r="H90" s="35"/>
      <c r="I90" s="35"/>
      <c r="J90" s="35"/>
      <c r="K90" s="35"/>
      <c r="L90" s="35"/>
      <c r="M90" s="35"/>
      <c r="N90" s="35"/>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row>
    <row r="91" spans="2:200" x14ac:dyDescent="0.25">
      <c r="B91" s="80"/>
      <c r="C91" s="80"/>
      <c r="D91" s="35"/>
      <c r="E91" s="35"/>
      <c r="F91" s="35"/>
      <c r="G91" s="35"/>
      <c r="H91" s="35"/>
      <c r="I91" s="35"/>
      <c r="J91" s="35"/>
      <c r="K91" s="35"/>
      <c r="L91" s="35"/>
      <c r="M91" s="35"/>
      <c r="N91" s="35"/>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row>
    <row r="92" spans="2:200" x14ac:dyDescent="0.25">
      <c r="B92" s="80"/>
      <c r="C92" s="80"/>
      <c r="D92" s="35"/>
      <c r="E92" s="35"/>
      <c r="F92" s="35"/>
      <c r="G92" s="35"/>
      <c r="H92" s="35"/>
      <c r="I92" s="35"/>
      <c r="J92" s="35"/>
      <c r="K92" s="35"/>
      <c r="L92" s="35"/>
      <c r="M92" s="35"/>
      <c r="N92" s="35"/>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row>
    <row r="93" spans="2:200" x14ac:dyDescent="0.25">
      <c r="B93" s="80"/>
      <c r="C93" s="80"/>
      <c r="D93" s="35"/>
      <c r="E93" s="35"/>
      <c r="F93" s="35"/>
      <c r="G93" s="35"/>
      <c r="H93" s="35"/>
      <c r="I93" s="35"/>
      <c r="J93" s="35"/>
      <c r="K93" s="35"/>
      <c r="L93" s="35"/>
      <c r="M93" s="35"/>
      <c r="N93" s="35"/>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row>
    <row r="94" spans="2:200" x14ac:dyDescent="0.25">
      <c r="B94" s="80"/>
      <c r="C94" s="80"/>
      <c r="D94" s="35"/>
      <c r="E94" s="35"/>
      <c r="F94" s="35"/>
      <c r="G94" s="35"/>
      <c r="H94" s="35"/>
      <c r="I94" s="35"/>
      <c r="J94" s="35"/>
      <c r="K94" s="35"/>
      <c r="L94" s="35"/>
      <c r="M94" s="35"/>
      <c r="N94" s="35"/>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row>
    <row r="95" spans="2:200" x14ac:dyDescent="0.25">
      <c r="B95" s="80"/>
      <c r="C95" s="80"/>
      <c r="D95" s="35"/>
      <c r="E95" s="35"/>
      <c r="F95" s="35"/>
      <c r="G95" s="35"/>
      <c r="H95" s="35"/>
      <c r="I95" s="35"/>
      <c r="J95" s="35"/>
      <c r="K95" s="35"/>
      <c r="L95" s="35"/>
      <c r="M95" s="35"/>
      <c r="N95" s="35"/>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row>
    <row r="96" spans="2:200" x14ac:dyDescent="0.25">
      <c r="B96" s="80"/>
      <c r="C96" s="80"/>
      <c r="D96" s="35"/>
      <c r="E96" s="35"/>
      <c r="F96" s="35"/>
      <c r="G96" s="35"/>
      <c r="H96" s="35"/>
      <c r="I96" s="35"/>
      <c r="J96" s="35"/>
      <c r="K96" s="35"/>
      <c r="L96" s="35"/>
      <c r="M96" s="35"/>
      <c r="N96" s="35"/>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row>
    <row r="97" spans="2:200" x14ac:dyDescent="0.25">
      <c r="B97" s="80"/>
      <c r="C97" s="80"/>
      <c r="D97" s="35"/>
      <c r="E97" s="35"/>
      <c r="F97" s="35"/>
      <c r="G97" s="35"/>
      <c r="H97" s="35"/>
      <c r="I97" s="35"/>
      <c r="J97" s="35"/>
      <c r="K97" s="35"/>
      <c r="L97" s="35"/>
      <c r="M97" s="35"/>
      <c r="N97" s="35"/>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row>
    <row r="98" spans="2:200" x14ac:dyDescent="0.25">
      <c r="B98" s="80"/>
      <c r="C98" s="80"/>
      <c r="D98" s="35"/>
      <c r="E98" s="35"/>
      <c r="F98" s="35"/>
      <c r="G98" s="35"/>
      <c r="H98" s="35"/>
      <c r="I98" s="35"/>
      <c r="J98" s="35"/>
      <c r="K98" s="35"/>
      <c r="L98" s="35"/>
      <c r="M98" s="35"/>
      <c r="N98" s="35"/>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row>
    <row r="99" spans="2:200" x14ac:dyDescent="0.25">
      <c r="B99" s="80"/>
      <c r="C99" s="80"/>
      <c r="D99" s="35"/>
      <c r="E99" s="35"/>
      <c r="F99" s="35"/>
      <c r="G99" s="35"/>
      <c r="H99" s="35"/>
      <c r="I99" s="35"/>
      <c r="J99" s="35"/>
      <c r="K99" s="35"/>
      <c r="L99" s="35"/>
      <c r="M99" s="35"/>
      <c r="N99" s="35"/>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row>
    <row r="100" spans="2:200" x14ac:dyDescent="0.25">
      <c r="B100" s="80"/>
      <c r="C100" s="80"/>
      <c r="D100" s="35"/>
      <c r="E100" s="35"/>
      <c r="F100" s="35"/>
      <c r="G100" s="35"/>
      <c r="H100" s="35"/>
      <c r="I100" s="35"/>
      <c r="J100" s="35"/>
      <c r="K100" s="35"/>
      <c r="L100" s="35"/>
      <c r="M100" s="35"/>
      <c r="N100" s="35"/>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row>
    <row r="101" spans="2:200" x14ac:dyDescent="0.25">
      <c r="B101" s="80"/>
      <c r="C101" s="80"/>
      <c r="D101" s="35"/>
      <c r="E101" s="35"/>
      <c r="F101" s="35"/>
      <c r="G101" s="35"/>
      <c r="H101" s="35"/>
      <c r="I101" s="35"/>
      <c r="J101" s="35"/>
      <c r="K101" s="35"/>
      <c r="L101" s="35"/>
      <c r="M101" s="35"/>
      <c r="N101" s="35"/>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row>
    <row r="102" spans="2:200" x14ac:dyDescent="0.25">
      <c r="B102" s="80"/>
      <c r="C102" s="80"/>
      <c r="D102" s="35"/>
      <c r="E102" s="35"/>
      <c r="F102" s="35"/>
      <c r="G102" s="35"/>
      <c r="H102" s="35"/>
      <c r="I102" s="35"/>
      <c r="J102" s="35"/>
      <c r="K102" s="35"/>
      <c r="L102" s="35"/>
      <c r="M102" s="35"/>
      <c r="N102" s="35"/>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c r="DH102" s="33"/>
      <c r="DI102" s="33"/>
      <c r="DJ102" s="33"/>
      <c r="DK102" s="33"/>
      <c r="DL102" s="33"/>
      <c r="DM102" s="33"/>
      <c r="DN102" s="33"/>
      <c r="DO102" s="33"/>
      <c r="DP102" s="33"/>
      <c r="DQ102" s="33"/>
      <c r="DR102" s="33"/>
      <c r="DS102" s="33"/>
      <c r="DT102" s="33"/>
      <c r="DU102" s="33"/>
      <c r="DV102" s="33"/>
      <c r="DW102" s="33"/>
      <c r="DX102" s="33"/>
      <c r="DY102" s="33"/>
      <c r="DZ102" s="33"/>
      <c r="EA102" s="33"/>
      <c r="EB102" s="33"/>
      <c r="EC102" s="33"/>
      <c r="ED102" s="33"/>
      <c r="EE102" s="33"/>
      <c r="EF102" s="33"/>
      <c r="EG102" s="33"/>
      <c r="EH102" s="33"/>
      <c r="EI102" s="33"/>
      <c r="EJ102" s="33"/>
      <c r="EK102" s="33"/>
      <c r="EL102" s="33"/>
      <c r="EM102" s="33"/>
      <c r="EN102" s="33"/>
      <c r="EO102" s="33"/>
      <c r="EP102" s="33"/>
      <c r="EQ102" s="33"/>
      <c r="ER102" s="33"/>
      <c r="ES102" s="33"/>
      <c r="ET102" s="33"/>
      <c r="EU102" s="33"/>
      <c r="EV102" s="33"/>
      <c r="EW102" s="33"/>
      <c r="EX102" s="33"/>
      <c r="EY102" s="33"/>
      <c r="EZ102" s="33"/>
      <c r="FA102" s="33"/>
      <c r="FB102" s="33"/>
      <c r="FC102" s="33"/>
      <c r="FD102" s="33"/>
      <c r="FE102" s="33"/>
      <c r="FF102" s="33"/>
      <c r="FG102" s="33"/>
      <c r="FH102" s="33"/>
      <c r="FI102" s="33"/>
      <c r="FJ102" s="33"/>
      <c r="FK102" s="33"/>
      <c r="FL102" s="33"/>
      <c r="FM102" s="33"/>
      <c r="FN102" s="33"/>
      <c r="FO102" s="33"/>
      <c r="FP102" s="33"/>
      <c r="FQ102" s="33"/>
      <c r="FR102" s="33"/>
      <c r="FS102" s="33"/>
      <c r="FT102" s="33"/>
      <c r="FU102" s="33"/>
      <c r="FV102" s="33"/>
      <c r="FW102" s="33"/>
      <c r="FX102" s="33"/>
      <c r="FY102" s="33"/>
      <c r="FZ102" s="33"/>
      <c r="GA102" s="33"/>
      <c r="GB102" s="33"/>
      <c r="GC102" s="33"/>
      <c r="GD102" s="33"/>
      <c r="GE102" s="33"/>
      <c r="GF102" s="33"/>
      <c r="GG102" s="33"/>
      <c r="GH102" s="33"/>
      <c r="GI102" s="33"/>
      <c r="GJ102" s="33"/>
      <c r="GK102" s="33"/>
      <c r="GL102" s="33"/>
      <c r="GM102" s="33"/>
      <c r="GN102" s="33"/>
      <c r="GO102" s="33"/>
      <c r="GP102" s="33"/>
      <c r="GQ102" s="33"/>
      <c r="GR102" s="33"/>
    </row>
    <row r="103" spans="2:200" x14ac:dyDescent="0.25">
      <c r="B103" s="80"/>
      <c r="C103" s="80"/>
      <c r="D103" s="35"/>
      <c r="E103" s="35"/>
      <c r="F103" s="35"/>
      <c r="G103" s="35"/>
      <c r="H103" s="35"/>
      <c r="I103" s="35"/>
      <c r="J103" s="35"/>
      <c r="K103" s="35"/>
      <c r="L103" s="35"/>
      <c r="M103" s="35"/>
      <c r="N103" s="35"/>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c r="DH103" s="33"/>
      <c r="DI103" s="33"/>
      <c r="DJ103" s="33"/>
      <c r="DK103" s="33"/>
      <c r="DL103" s="33"/>
      <c r="DM103" s="33"/>
      <c r="DN103" s="33"/>
      <c r="DO103" s="33"/>
      <c r="DP103" s="33"/>
      <c r="DQ103" s="33"/>
      <c r="DR103" s="33"/>
      <c r="DS103" s="33"/>
      <c r="DT103" s="33"/>
      <c r="DU103" s="33"/>
      <c r="DV103" s="33"/>
      <c r="DW103" s="33"/>
      <c r="DX103" s="33"/>
      <c r="DY103" s="33"/>
      <c r="DZ103" s="33"/>
      <c r="EA103" s="33"/>
      <c r="EB103" s="33"/>
      <c r="EC103" s="33"/>
      <c r="ED103" s="33"/>
      <c r="EE103" s="33"/>
      <c r="EF103" s="33"/>
      <c r="EG103" s="33"/>
      <c r="EH103" s="33"/>
      <c r="EI103" s="33"/>
      <c r="EJ103" s="33"/>
      <c r="EK103" s="33"/>
      <c r="EL103" s="33"/>
      <c r="EM103" s="33"/>
      <c r="EN103" s="33"/>
      <c r="EO103" s="33"/>
      <c r="EP103" s="33"/>
      <c r="EQ103" s="33"/>
      <c r="ER103" s="33"/>
      <c r="ES103" s="33"/>
      <c r="ET103" s="33"/>
      <c r="EU103" s="33"/>
      <c r="EV103" s="33"/>
      <c r="EW103" s="33"/>
      <c r="EX103" s="33"/>
      <c r="EY103" s="33"/>
      <c r="EZ103" s="33"/>
      <c r="FA103" s="33"/>
      <c r="FB103" s="33"/>
      <c r="FC103" s="33"/>
      <c r="FD103" s="33"/>
      <c r="FE103" s="33"/>
      <c r="FF103" s="33"/>
      <c r="FG103" s="33"/>
      <c r="FH103" s="33"/>
      <c r="FI103" s="33"/>
      <c r="FJ103" s="33"/>
      <c r="FK103" s="33"/>
      <c r="FL103" s="33"/>
      <c r="FM103" s="33"/>
      <c r="FN103" s="33"/>
      <c r="FO103" s="33"/>
      <c r="FP103" s="33"/>
      <c r="FQ103" s="33"/>
      <c r="FR103" s="33"/>
      <c r="FS103" s="33"/>
      <c r="FT103" s="33"/>
      <c r="FU103" s="33"/>
      <c r="FV103" s="33"/>
      <c r="FW103" s="33"/>
      <c r="FX103" s="33"/>
      <c r="FY103" s="33"/>
      <c r="FZ103" s="33"/>
      <c r="GA103" s="33"/>
      <c r="GB103" s="33"/>
      <c r="GC103" s="33"/>
      <c r="GD103" s="33"/>
      <c r="GE103" s="33"/>
      <c r="GF103" s="33"/>
      <c r="GG103" s="33"/>
      <c r="GH103" s="33"/>
      <c r="GI103" s="33"/>
      <c r="GJ103" s="33"/>
      <c r="GK103" s="33"/>
      <c r="GL103" s="33"/>
      <c r="GM103" s="33"/>
      <c r="GN103" s="33"/>
      <c r="GO103" s="33"/>
      <c r="GP103" s="33"/>
      <c r="GQ103" s="33"/>
      <c r="GR103" s="33"/>
    </row>
    <row r="104" spans="2:200" x14ac:dyDescent="0.25">
      <c r="B104" s="80"/>
      <c r="C104" s="80"/>
      <c r="D104" s="35"/>
      <c r="E104" s="35"/>
      <c r="F104" s="35"/>
      <c r="G104" s="35"/>
      <c r="H104" s="35"/>
      <c r="I104" s="35"/>
      <c r="J104" s="35"/>
      <c r="K104" s="35"/>
      <c r="L104" s="35"/>
      <c r="M104" s="35"/>
      <c r="N104" s="35"/>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c r="CW104" s="33"/>
      <c r="CX104" s="33"/>
      <c r="CY104" s="33"/>
      <c r="CZ104" s="33"/>
      <c r="DA104" s="33"/>
      <c r="DB104" s="33"/>
      <c r="DC104" s="33"/>
      <c r="DD104" s="33"/>
      <c r="DE104" s="33"/>
      <c r="DF104" s="33"/>
      <c r="DG104" s="33"/>
      <c r="DH104" s="33"/>
      <c r="DI104" s="33"/>
      <c r="DJ104" s="33"/>
      <c r="DK104" s="33"/>
      <c r="DL104" s="33"/>
      <c r="DM104" s="33"/>
      <c r="DN104" s="33"/>
      <c r="DO104" s="33"/>
      <c r="DP104" s="33"/>
      <c r="DQ104" s="33"/>
      <c r="DR104" s="33"/>
      <c r="DS104" s="33"/>
      <c r="DT104" s="33"/>
      <c r="DU104" s="33"/>
      <c r="DV104" s="33"/>
      <c r="DW104" s="33"/>
      <c r="DX104" s="33"/>
      <c r="DY104" s="33"/>
      <c r="DZ104" s="33"/>
      <c r="EA104" s="33"/>
      <c r="EB104" s="33"/>
      <c r="EC104" s="33"/>
      <c r="ED104" s="33"/>
      <c r="EE104" s="33"/>
      <c r="EF104" s="33"/>
      <c r="EG104" s="33"/>
      <c r="EH104" s="33"/>
      <c r="EI104" s="33"/>
      <c r="EJ104" s="33"/>
      <c r="EK104" s="33"/>
      <c r="EL104" s="33"/>
      <c r="EM104" s="33"/>
      <c r="EN104" s="33"/>
      <c r="EO104" s="33"/>
      <c r="EP104" s="33"/>
      <c r="EQ104" s="33"/>
      <c r="ER104" s="33"/>
      <c r="ES104" s="33"/>
      <c r="ET104" s="33"/>
      <c r="EU104" s="33"/>
      <c r="EV104" s="33"/>
      <c r="EW104" s="33"/>
      <c r="EX104" s="33"/>
      <c r="EY104" s="33"/>
      <c r="EZ104" s="33"/>
      <c r="FA104" s="33"/>
      <c r="FB104" s="33"/>
      <c r="FC104" s="33"/>
      <c r="FD104" s="33"/>
      <c r="FE104" s="33"/>
      <c r="FF104" s="33"/>
      <c r="FG104" s="33"/>
      <c r="FH104" s="33"/>
      <c r="FI104" s="33"/>
      <c r="FJ104" s="33"/>
      <c r="FK104" s="33"/>
      <c r="FL104" s="33"/>
      <c r="FM104" s="33"/>
      <c r="FN104" s="33"/>
      <c r="FO104" s="33"/>
      <c r="FP104" s="33"/>
      <c r="FQ104" s="33"/>
      <c r="FR104" s="33"/>
      <c r="FS104" s="33"/>
      <c r="FT104" s="33"/>
      <c r="FU104" s="33"/>
      <c r="FV104" s="33"/>
      <c r="FW104" s="33"/>
      <c r="FX104" s="33"/>
      <c r="FY104" s="33"/>
      <c r="FZ104" s="33"/>
      <c r="GA104" s="33"/>
      <c r="GB104" s="33"/>
      <c r="GC104" s="33"/>
      <c r="GD104" s="33"/>
      <c r="GE104" s="33"/>
      <c r="GF104" s="33"/>
      <c r="GG104" s="33"/>
      <c r="GH104" s="33"/>
      <c r="GI104" s="33"/>
      <c r="GJ104" s="33"/>
      <c r="GK104" s="33"/>
      <c r="GL104" s="33"/>
      <c r="GM104" s="33"/>
      <c r="GN104" s="33"/>
      <c r="GO104" s="33"/>
      <c r="GP104" s="33"/>
      <c r="GQ104" s="33"/>
      <c r="GR104" s="33"/>
    </row>
    <row r="105" spans="2:200" x14ac:dyDescent="0.25">
      <c r="B105" s="80"/>
      <c r="C105" s="80"/>
      <c r="D105" s="35"/>
      <c r="E105" s="35"/>
      <c r="F105" s="35"/>
      <c r="G105" s="35"/>
      <c r="H105" s="35"/>
      <c r="I105" s="35"/>
      <c r="J105" s="35"/>
      <c r="K105" s="35"/>
      <c r="L105" s="35"/>
      <c r="M105" s="35"/>
      <c r="N105" s="35"/>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c r="DJ105" s="33"/>
      <c r="DK105" s="33"/>
      <c r="DL105" s="33"/>
      <c r="DM105" s="33"/>
      <c r="DN105" s="33"/>
      <c r="DO105" s="33"/>
      <c r="DP105" s="33"/>
      <c r="DQ105" s="33"/>
      <c r="DR105" s="33"/>
      <c r="DS105" s="33"/>
      <c r="DT105" s="33"/>
      <c r="DU105" s="33"/>
      <c r="DV105" s="33"/>
      <c r="DW105" s="33"/>
      <c r="DX105" s="33"/>
      <c r="DY105" s="33"/>
      <c r="DZ105" s="33"/>
      <c r="EA105" s="33"/>
      <c r="EB105" s="33"/>
      <c r="EC105" s="33"/>
      <c r="ED105" s="33"/>
      <c r="EE105" s="33"/>
      <c r="EF105" s="33"/>
      <c r="EG105" s="33"/>
      <c r="EH105" s="33"/>
      <c r="EI105" s="33"/>
      <c r="EJ105" s="33"/>
      <c r="EK105" s="33"/>
      <c r="EL105" s="33"/>
      <c r="EM105" s="33"/>
      <c r="EN105" s="33"/>
      <c r="EO105" s="33"/>
      <c r="EP105" s="33"/>
      <c r="EQ105" s="33"/>
      <c r="ER105" s="33"/>
      <c r="ES105" s="33"/>
      <c r="ET105" s="33"/>
      <c r="EU105" s="33"/>
      <c r="EV105" s="33"/>
      <c r="EW105" s="33"/>
      <c r="EX105" s="33"/>
      <c r="EY105" s="33"/>
      <c r="EZ105" s="33"/>
      <c r="FA105" s="33"/>
      <c r="FB105" s="33"/>
      <c r="FC105" s="33"/>
      <c r="FD105" s="33"/>
      <c r="FE105" s="33"/>
      <c r="FF105" s="33"/>
      <c r="FG105" s="33"/>
      <c r="FH105" s="33"/>
      <c r="FI105" s="33"/>
      <c r="FJ105" s="33"/>
      <c r="FK105" s="33"/>
      <c r="FL105" s="33"/>
      <c r="FM105" s="33"/>
      <c r="FN105" s="33"/>
      <c r="FO105" s="33"/>
      <c r="FP105" s="33"/>
      <c r="FQ105" s="33"/>
      <c r="FR105" s="33"/>
      <c r="FS105" s="33"/>
      <c r="FT105" s="33"/>
      <c r="FU105" s="33"/>
      <c r="FV105" s="33"/>
      <c r="FW105" s="33"/>
      <c r="FX105" s="33"/>
      <c r="FY105" s="33"/>
      <c r="FZ105" s="33"/>
      <c r="GA105" s="33"/>
      <c r="GB105" s="33"/>
      <c r="GC105" s="33"/>
      <c r="GD105" s="33"/>
      <c r="GE105" s="33"/>
      <c r="GF105" s="33"/>
      <c r="GG105" s="33"/>
      <c r="GH105" s="33"/>
      <c r="GI105" s="33"/>
      <c r="GJ105" s="33"/>
      <c r="GK105" s="33"/>
      <c r="GL105" s="33"/>
      <c r="GM105" s="33"/>
      <c r="GN105" s="33"/>
      <c r="GO105" s="33"/>
      <c r="GP105" s="33"/>
      <c r="GQ105" s="33"/>
      <c r="GR105" s="33"/>
    </row>
    <row r="106" spans="2:200" x14ac:dyDescent="0.25">
      <c r="B106" s="80"/>
      <c r="C106" s="80"/>
      <c r="D106" s="35"/>
      <c r="E106" s="35"/>
      <c r="F106" s="35"/>
      <c r="G106" s="35"/>
      <c r="H106" s="35"/>
      <c r="I106" s="35"/>
      <c r="J106" s="35"/>
      <c r="K106" s="35"/>
      <c r="L106" s="35"/>
      <c r="M106" s="35"/>
      <c r="N106" s="35"/>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c r="DY106" s="33"/>
      <c r="DZ106" s="33"/>
      <c r="EA106" s="33"/>
      <c r="EB106" s="33"/>
      <c r="EC106" s="33"/>
      <c r="ED106" s="33"/>
      <c r="EE106" s="33"/>
      <c r="EF106" s="33"/>
      <c r="EG106" s="33"/>
      <c r="EH106" s="33"/>
      <c r="EI106" s="33"/>
      <c r="EJ106" s="33"/>
      <c r="EK106" s="33"/>
      <c r="EL106" s="33"/>
      <c r="EM106" s="33"/>
      <c r="EN106" s="33"/>
      <c r="EO106" s="33"/>
      <c r="EP106" s="33"/>
      <c r="EQ106" s="33"/>
      <c r="ER106" s="33"/>
      <c r="ES106" s="33"/>
      <c r="ET106" s="33"/>
      <c r="EU106" s="33"/>
      <c r="EV106" s="33"/>
      <c r="EW106" s="33"/>
      <c r="EX106" s="33"/>
      <c r="EY106" s="33"/>
      <c r="EZ106" s="33"/>
      <c r="FA106" s="33"/>
      <c r="FB106" s="33"/>
      <c r="FC106" s="33"/>
      <c r="FD106" s="33"/>
      <c r="FE106" s="33"/>
      <c r="FF106" s="33"/>
      <c r="FG106" s="33"/>
      <c r="FH106" s="33"/>
      <c r="FI106" s="33"/>
      <c r="FJ106" s="33"/>
      <c r="FK106" s="33"/>
      <c r="FL106" s="33"/>
      <c r="FM106" s="33"/>
      <c r="FN106" s="33"/>
      <c r="FO106" s="33"/>
      <c r="FP106" s="33"/>
      <c r="FQ106" s="33"/>
      <c r="FR106" s="33"/>
      <c r="FS106" s="33"/>
      <c r="FT106" s="33"/>
      <c r="FU106" s="33"/>
      <c r="FV106" s="33"/>
      <c r="FW106" s="33"/>
      <c r="FX106" s="33"/>
      <c r="FY106" s="33"/>
      <c r="FZ106" s="33"/>
      <c r="GA106" s="33"/>
      <c r="GB106" s="33"/>
      <c r="GC106" s="33"/>
      <c r="GD106" s="33"/>
      <c r="GE106" s="33"/>
      <c r="GF106" s="33"/>
      <c r="GG106" s="33"/>
      <c r="GH106" s="33"/>
      <c r="GI106" s="33"/>
      <c r="GJ106" s="33"/>
      <c r="GK106" s="33"/>
      <c r="GL106" s="33"/>
      <c r="GM106" s="33"/>
      <c r="GN106" s="33"/>
      <c r="GO106" s="33"/>
      <c r="GP106" s="33"/>
      <c r="GQ106" s="33"/>
      <c r="GR106" s="33"/>
    </row>
    <row r="107" spans="2:200" x14ac:dyDescent="0.25">
      <c r="B107" s="80"/>
      <c r="C107" s="80"/>
      <c r="D107" s="35"/>
      <c r="E107" s="35"/>
      <c r="F107" s="35"/>
      <c r="G107" s="35"/>
      <c r="H107" s="35"/>
      <c r="I107" s="35"/>
      <c r="J107" s="35"/>
      <c r="K107" s="35"/>
      <c r="L107" s="35"/>
      <c r="M107" s="35"/>
      <c r="N107" s="35"/>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3"/>
      <c r="EJ107" s="33"/>
      <c r="EK107" s="33"/>
      <c r="EL107" s="33"/>
      <c r="EM107" s="33"/>
      <c r="EN107" s="33"/>
      <c r="EO107" s="33"/>
      <c r="EP107" s="33"/>
      <c r="EQ107" s="33"/>
      <c r="ER107" s="33"/>
      <c r="ES107" s="33"/>
      <c r="ET107" s="33"/>
      <c r="EU107" s="33"/>
      <c r="EV107" s="33"/>
      <c r="EW107" s="33"/>
      <c r="EX107" s="33"/>
      <c r="EY107" s="33"/>
      <c r="EZ107" s="33"/>
      <c r="FA107" s="33"/>
      <c r="FB107" s="33"/>
      <c r="FC107" s="33"/>
      <c r="FD107" s="33"/>
      <c r="FE107" s="33"/>
      <c r="FF107" s="33"/>
      <c r="FG107" s="33"/>
      <c r="FH107" s="33"/>
      <c r="FI107" s="33"/>
      <c r="FJ107" s="33"/>
      <c r="FK107" s="33"/>
      <c r="FL107" s="33"/>
      <c r="FM107" s="33"/>
      <c r="FN107" s="33"/>
      <c r="FO107" s="33"/>
      <c r="FP107" s="33"/>
      <c r="FQ107" s="33"/>
      <c r="FR107" s="33"/>
      <c r="FS107" s="33"/>
      <c r="FT107" s="33"/>
      <c r="FU107" s="33"/>
      <c r="FV107" s="33"/>
      <c r="FW107" s="33"/>
      <c r="FX107" s="33"/>
      <c r="FY107" s="33"/>
      <c r="FZ107" s="33"/>
      <c r="GA107" s="33"/>
      <c r="GB107" s="33"/>
      <c r="GC107" s="33"/>
      <c r="GD107" s="33"/>
      <c r="GE107" s="33"/>
      <c r="GF107" s="33"/>
      <c r="GG107" s="33"/>
      <c r="GH107" s="33"/>
      <c r="GI107" s="33"/>
      <c r="GJ107" s="33"/>
      <c r="GK107" s="33"/>
      <c r="GL107" s="33"/>
      <c r="GM107" s="33"/>
      <c r="GN107" s="33"/>
      <c r="GO107" s="33"/>
      <c r="GP107" s="33"/>
      <c r="GQ107" s="33"/>
      <c r="GR107" s="33"/>
    </row>
    <row r="108" spans="2:200" x14ac:dyDescent="0.25">
      <c r="B108" s="80"/>
      <c r="C108" s="80"/>
      <c r="D108" s="35"/>
      <c r="E108" s="35"/>
      <c r="F108" s="35"/>
      <c r="G108" s="35"/>
      <c r="H108" s="35"/>
      <c r="I108" s="35"/>
      <c r="J108" s="35"/>
      <c r="K108" s="35"/>
      <c r="L108" s="35"/>
      <c r="M108" s="35"/>
      <c r="N108" s="35"/>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3"/>
      <c r="EJ108" s="33"/>
      <c r="EK108" s="33"/>
      <c r="EL108" s="33"/>
      <c r="EM108" s="33"/>
      <c r="EN108" s="33"/>
      <c r="EO108" s="33"/>
      <c r="EP108" s="33"/>
      <c r="EQ108" s="33"/>
      <c r="ER108" s="33"/>
      <c r="ES108" s="33"/>
      <c r="ET108" s="33"/>
      <c r="EU108" s="33"/>
      <c r="EV108" s="33"/>
      <c r="EW108" s="33"/>
      <c r="EX108" s="33"/>
      <c r="EY108" s="33"/>
      <c r="EZ108" s="33"/>
      <c r="FA108" s="33"/>
      <c r="FB108" s="33"/>
      <c r="FC108" s="33"/>
      <c r="FD108" s="33"/>
      <c r="FE108" s="33"/>
      <c r="FF108" s="33"/>
      <c r="FG108" s="33"/>
      <c r="FH108" s="33"/>
      <c r="FI108" s="33"/>
      <c r="FJ108" s="33"/>
      <c r="FK108" s="33"/>
      <c r="FL108" s="33"/>
      <c r="FM108" s="33"/>
      <c r="FN108" s="33"/>
      <c r="FO108" s="33"/>
      <c r="FP108" s="33"/>
      <c r="FQ108" s="33"/>
      <c r="FR108" s="33"/>
      <c r="FS108" s="33"/>
      <c r="FT108" s="33"/>
      <c r="FU108" s="33"/>
      <c r="FV108" s="33"/>
      <c r="FW108" s="33"/>
      <c r="FX108" s="33"/>
      <c r="FY108" s="33"/>
      <c r="FZ108" s="33"/>
      <c r="GA108" s="33"/>
      <c r="GB108" s="33"/>
      <c r="GC108" s="33"/>
      <c r="GD108" s="33"/>
      <c r="GE108" s="33"/>
      <c r="GF108" s="33"/>
      <c r="GG108" s="33"/>
      <c r="GH108" s="33"/>
      <c r="GI108" s="33"/>
      <c r="GJ108" s="33"/>
      <c r="GK108" s="33"/>
      <c r="GL108" s="33"/>
      <c r="GM108" s="33"/>
      <c r="GN108" s="33"/>
      <c r="GO108" s="33"/>
      <c r="GP108" s="33"/>
      <c r="GQ108" s="33"/>
      <c r="GR108" s="33"/>
    </row>
    <row r="109" spans="2:200" x14ac:dyDescent="0.25">
      <c r="B109" s="80"/>
      <c r="C109" s="80"/>
      <c r="D109" s="35"/>
      <c r="E109" s="35"/>
      <c r="F109" s="35"/>
      <c r="G109" s="35"/>
      <c r="H109" s="35"/>
      <c r="I109" s="35"/>
      <c r="J109" s="35"/>
      <c r="K109" s="35"/>
      <c r="L109" s="35"/>
      <c r="M109" s="35"/>
      <c r="N109" s="35"/>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33"/>
      <c r="EN109" s="33"/>
      <c r="EO109" s="33"/>
      <c r="EP109" s="33"/>
      <c r="EQ109" s="33"/>
      <c r="ER109" s="33"/>
      <c r="ES109" s="33"/>
      <c r="ET109" s="33"/>
      <c r="EU109" s="33"/>
      <c r="EV109" s="33"/>
      <c r="EW109" s="33"/>
      <c r="EX109" s="33"/>
      <c r="EY109" s="33"/>
      <c r="EZ109" s="33"/>
      <c r="FA109" s="33"/>
      <c r="FB109" s="33"/>
      <c r="FC109" s="33"/>
      <c r="FD109" s="33"/>
      <c r="FE109" s="33"/>
      <c r="FF109" s="33"/>
      <c r="FG109" s="33"/>
      <c r="FH109" s="33"/>
      <c r="FI109" s="33"/>
      <c r="FJ109" s="33"/>
      <c r="FK109" s="33"/>
      <c r="FL109" s="33"/>
      <c r="FM109" s="33"/>
      <c r="FN109" s="33"/>
      <c r="FO109" s="33"/>
      <c r="FP109" s="33"/>
      <c r="FQ109" s="33"/>
      <c r="FR109" s="33"/>
      <c r="FS109" s="33"/>
      <c r="FT109" s="33"/>
      <c r="FU109" s="33"/>
      <c r="FV109" s="33"/>
      <c r="FW109" s="33"/>
      <c r="FX109" s="33"/>
      <c r="FY109" s="33"/>
      <c r="FZ109" s="33"/>
      <c r="GA109" s="33"/>
      <c r="GB109" s="33"/>
      <c r="GC109" s="33"/>
      <c r="GD109" s="33"/>
      <c r="GE109" s="33"/>
      <c r="GF109" s="33"/>
      <c r="GG109" s="33"/>
      <c r="GH109" s="33"/>
      <c r="GI109" s="33"/>
      <c r="GJ109" s="33"/>
      <c r="GK109" s="33"/>
      <c r="GL109" s="33"/>
      <c r="GM109" s="33"/>
      <c r="GN109" s="33"/>
      <c r="GO109" s="33"/>
      <c r="GP109" s="33"/>
      <c r="GQ109" s="33"/>
      <c r="GR109" s="33"/>
    </row>
    <row r="110" spans="2:200" x14ac:dyDescent="0.25">
      <c r="B110" s="80"/>
      <c r="C110" s="80"/>
      <c r="D110" s="35"/>
      <c r="E110" s="35"/>
      <c r="F110" s="35"/>
      <c r="G110" s="35"/>
      <c r="H110" s="35"/>
      <c r="I110" s="35"/>
      <c r="J110" s="35"/>
      <c r="K110" s="35"/>
      <c r="L110" s="35"/>
      <c r="M110" s="35"/>
      <c r="N110" s="35"/>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c r="CW110" s="33"/>
      <c r="CX110" s="33"/>
      <c r="CY110" s="33"/>
      <c r="CZ110" s="33"/>
      <c r="DA110" s="33"/>
      <c r="DB110" s="33"/>
      <c r="DC110" s="33"/>
      <c r="DD110" s="33"/>
      <c r="DE110" s="33"/>
      <c r="DF110" s="33"/>
      <c r="DG110" s="33"/>
      <c r="DH110" s="33"/>
      <c r="DI110" s="33"/>
      <c r="DJ110" s="33"/>
      <c r="DK110" s="33"/>
      <c r="DL110" s="33"/>
      <c r="DM110" s="33"/>
      <c r="DN110" s="33"/>
      <c r="DO110" s="33"/>
      <c r="DP110" s="33"/>
      <c r="DQ110" s="33"/>
      <c r="DR110" s="33"/>
      <c r="DS110" s="33"/>
      <c r="DT110" s="33"/>
      <c r="DU110" s="33"/>
      <c r="DV110" s="33"/>
      <c r="DW110" s="33"/>
      <c r="DX110" s="33"/>
      <c r="DY110" s="33"/>
      <c r="DZ110" s="33"/>
      <c r="EA110" s="33"/>
      <c r="EB110" s="33"/>
      <c r="EC110" s="33"/>
      <c r="ED110" s="33"/>
      <c r="EE110" s="33"/>
      <c r="EF110" s="33"/>
      <c r="EG110" s="33"/>
      <c r="EH110" s="33"/>
      <c r="EI110" s="33"/>
      <c r="EJ110" s="33"/>
      <c r="EK110" s="33"/>
      <c r="EL110" s="33"/>
      <c r="EM110" s="33"/>
      <c r="EN110" s="33"/>
      <c r="EO110" s="33"/>
      <c r="EP110" s="33"/>
      <c r="EQ110" s="33"/>
      <c r="ER110" s="33"/>
      <c r="ES110" s="33"/>
      <c r="ET110" s="33"/>
      <c r="EU110" s="33"/>
      <c r="EV110" s="33"/>
      <c r="EW110" s="33"/>
      <c r="EX110" s="33"/>
      <c r="EY110" s="33"/>
      <c r="EZ110" s="33"/>
      <c r="FA110" s="33"/>
      <c r="FB110" s="33"/>
      <c r="FC110" s="33"/>
      <c r="FD110" s="33"/>
      <c r="FE110" s="33"/>
      <c r="FF110" s="33"/>
      <c r="FG110" s="33"/>
      <c r="FH110" s="33"/>
      <c r="FI110" s="33"/>
      <c r="FJ110" s="33"/>
      <c r="FK110" s="33"/>
      <c r="FL110" s="33"/>
      <c r="FM110" s="33"/>
      <c r="FN110" s="33"/>
      <c r="FO110" s="33"/>
      <c r="FP110" s="33"/>
      <c r="FQ110" s="33"/>
      <c r="FR110" s="33"/>
      <c r="FS110" s="33"/>
      <c r="FT110" s="33"/>
      <c r="FU110" s="33"/>
      <c r="FV110" s="33"/>
      <c r="FW110" s="33"/>
      <c r="FX110" s="33"/>
      <c r="FY110" s="33"/>
      <c r="FZ110" s="33"/>
      <c r="GA110" s="33"/>
      <c r="GB110" s="33"/>
      <c r="GC110" s="33"/>
      <c r="GD110" s="33"/>
      <c r="GE110" s="33"/>
      <c r="GF110" s="33"/>
      <c r="GG110" s="33"/>
      <c r="GH110" s="33"/>
      <c r="GI110" s="33"/>
      <c r="GJ110" s="33"/>
      <c r="GK110" s="33"/>
      <c r="GL110" s="33"/>
      <c r="GM110" s="33"/>
      <c r="GN110" s="33"/>
      <c r="GO110" s="33"/>
      <c r="GP110" s="33"/>
      <c r="GQ110" s="33"/>
      <c r="GR110" s="33"/>
    </row>
    <row r="111" spans="2:200" x14ac:dyDescent="0.25">
      <c r="B111" s="80"/>
      <c r="C111" s="80"/>
      <c r="D111" s="35"/>
      <c r="E111" s="35"/>
      <c r="F111" s="35"/>
      <c r="G111" s="35"/>
      <c r="H111" s="35"/>
      <c r="I111" s="35"/>
      <c r="J111" s="35"/>
      <c r="K111" s="35"/>
      <c r="L111" s="35"/>
      <c r="M111" s="35"/>
      <c r="N111" s="35"/>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c r="CW111" s="33"/>
      <c r="CX111" s="33"/>
      <c r="CY111" s="33"/>
      <c r="CZ111" s="33"/>
      <c r="DA111" s="33"/>
      <c r="DB111" s="33"/>
      <c r="DC111" s="33"/>
      <c r="DD111" s="33"/>
      <c r="DE111" s="33"/>
      <c r="DF111" s="33"/>
      <c r="DG111" s="33"/>
      <c r="DH111" s="33"/>
      <c r="DI111" s="33"/>
      <c r="DJ111" s="33"/>
      <c r="DK111" s="33"/>
      <c r="DL111" s="33"/>
      <c r="DM111" s="33"/>
      <c r="DN111" s="33"/>
      <c r="DO111" s="33"/>
      <c r="DP111" s="33"/>
      <c r="DQ111" s="33"/>
      <c r="DR111" s="33"/>
      <c r="DS111" s="33"/>
      <c r="DT111" s="33"/>
      <c r="DU111" s="33"/>
      <c r="DV111" s="33"/>
      <c r="DW111" s="33"/>
      <c r="DX111" s="33"/>
      <c r="DY111" s="33"/>
      <c r="DZ111" s="33"/>
      <c r="EA111" s="33"/>
      <c r="EB111" s="33"/>
      <c r="EC111" s="33"/>
      <c r="ED111" s="33"/>
      <c r="EE111" s="33"/>
      <c r="EF111" s="33"/>
      <c r="EG111" s="33"/>
      <c r="EH111" s="33"/>
      <c r="EI111" s="33"/>
      <c r="EJ111" s="33"/>
      <c r="EK111" s="33"/>
      <c r="EL111" s="33"/>
      <c r="EM111" s="33"/>
      <c r="EN111" s="33"/>
      <c r="EO111" s="33"/>
      <c r="EP111" s="33"/>
      <c r="EQ111" s="33"/>
      <c r="ER111" s="33"/>
      <c r="ES111" s="33"/>
      <c r="ET111" s="33"/>
      <c r="EU111" s="33"/>
      <c r="EV111" s="33"/>
      <c r="EW111" s="33"/>
      <c r="EX111" s="33"/>
      <c r="EY111" s="33"/>
      <c r="EZ111" s="33"/>
      <c r="FA111" s="33"/>
      <c r="FB111" s="33"/>
      <c r="FC111" s="33"/>
      <c r="FD111" s="33"/>
      <c r="FE111" s="33"/>
      <c r="FF111" s="33"/>
      <c r="FG111" s="33"/>
      <c r="FH111" s="33"/>
      <c r="FI111" s="33"/>
      <c r="FJ111" s="33"/>
      <c r="FK111" s="33"/>
      <c r="FL111" s="33"/>
      <c r="FM111" s="33"/>
      <c r="FN111" s="33"/>
      <c r="FO111" s="33"/>
      <c r="FP111" s="33"/>
      <c r="FQ111" s="33"/>
      <c r="FR111" s="33"/>
      <c r="FS111" s="33"/>
      <c r="FT111" s="33"/>
      <c r="FU111" s="33"/>
      <c r="FV111" s="33"/>
      <c r="FW111" s="33"/>
      <c r="FX111" s="33"/>
      <c r="FY111" s="33"/>
      <c r="FZ111" s="33"/>
      <c r="GA111" s="33"/>
      <c r="GB111" s="33"/>
      <c r="GC111" s="33"/>
      <c r="GD111" s="33"/>
      <c r="GE111" s="33"/>
      <c r="GF111" s="33"/>
      <c r="GG111" s="33"/>
      <c r="GH111" s="33"/>
      <c r="GI111" s="33"/>
      <c r="GJ111" s="33"/>
      <c r="GK111" s="33"/>
      <c r="GL111" s="33"/>
      <c r="GM111" s="33"/>
      <c r="GN111" s="33"/>
      <c r="GO111" s="33"/>
      <c r="GP111" s="33"/>
      <c r="GQ111" s="33"/>
      <c r="GR111" s="33"/>
    </row>
    <row r="112" spans="2:200" x14ac:dyDescent="0.25">
      <c r="B112" s="80"/>
      <c r="C112" s="80"/>
      <c r="D112" s="35"/>
      <c r="E112" s="35"/>
      <c r="F112" s="35"/>
      <c r="G112" s="35"/>
      <c r="H112" s="35"/>
      <c r="I112" s="35"/>
      <c r="J112" s="35"/>
      <c r="K112" s="35"/>
      <c r="L112" s="35"/>
      <c r="M112" s="35"/>
      <c r="N112" s="35"/>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c r="CW112" s="33"/>
      <c r="CX112" s="33"/>
      <c r="CY112" s="33"/>
      <c r="CZ112" s="33"/>
      <c r="DA112" s="33"/>
      <c r="DB112" s="33"/>
      <c r="DC112" s="33"/>
      <c r="DD112" s="33"/>
      <c r="DE112" s="33"/>
      <c r="DF112" s="33"/>
      <c r="DG112" s="33"/>
      <c r="DH112" s="33"/>
      <c r="DI112" s="33"/>
      <c r="DJ112" s="33"/>
      <c r="DK112" s="33"/>
      <c r="DL112" s="33"/>
      <c r="DM112" s="33"/>
      <c r="DN112" s="33"/>
      <c r="DO112" s="33"/>
      <c r="DP112" s="33"/>
      <c r="DQ112" s="33"/>
      <c r="DR112" s="33"/>
      <c r="DS112" s="33"/>
      <c r="DT112" s="33"/>
      <c r="DU112" s="33"/>
      <c r="DV112" s="33"/>
      <c r="DW112" s="33"/>
      <c r="DX112" s="33"/>
      <c r="DY112" s="33"/>
      <c r="DZ112" s="33"/>
      <c r="EA112" s="33"/>
      <c r="EB112" s="33"/>
      <c r="EC112" s="33"/>
      <c r="ED112" s="33"/>
      <c r="EE112" s="33"/>
      <c r="EF112" s="33"/>
      <c r="EG112" s="33"/>
      <c r="EH112" s="33"/>
      <c r="EI112" s="33"/>
      <c r="EJ112" s="33"/>
      <c r="EK112" s="33"/>
      <c r="EL112" s="33"/>
      <c r="EM112" s="33"/>
      <c r="EN112" s="33"/>
      <c r="EO112" s="33"/>
      <c r="EP112" s="33"/>
      <c r="EQ112" s="33"/>
      <c r="ER112" s="33"/>
      <c r="ES112" s="33"/>
      <c r="ET112" s="33"/>
      <c r="EU112" s="33"/>
      <c r="EV112" s="33"/>
      <c r="EW112" s="33"/>
      <c r="EX112" s="33"/>
      <c r="EY112" s="33"/>
      <c r="EZ112" s="33"/>
      <c r="FA112" s="33"/>
      <c r="FB112" s="33"/>
      <c r="FC112" s="33"/>
      <c r="FD112" s="33"/>
      <c r="FE112" s="33"/>
      <c r="FF112" s="33"/>
      <c r="FG112" s="33"/>
      <c r="FH112" s="33"/>
      <c r="FI112" s="33"/>
      <c r="FJ112" s="33"/>
      <c r="FK112" s="33"/>
      <c r="FL112" s="33"/>
      <c r="FM112" s="33"/>
      <c r="FN112" s="33"/>
      <c r="FO112" s="33"/>
      <c r="FP112" s="33"/>
      <c r="FQ112" s="33"/>
      <c r="FR112" s="33"/>
      <c r="FS112" s="33"/>
      <c r="FT112" s="33"/>
      <c r="FU112" s="33"/>
      <c r="FV112" s="33"/>
      <c r="FW112" s="33"/>
      <c r="FX112" s="33"/>
      <c r="FY112" s="33"/>
      <c r="FZ112" s="33"/>
      <c r="GA112" s="33"/>
      <c r="GB112" s="33"/>
      <c r="GC112" s="33"/>
      <c r="GD112" s="33"/>
      <c r="GE112" s="33"/>
      <c r="GF112" s="33"/>
      <c r="GG112" s="33"/>
      <c r="GH112" s="33"/>
      <c r="GI112" s="33"/>
      <c r="GJ112" s="33"/>
      <c r="GK112" s="33"/>
      <c r="GL112" s="33"/>
      <c r="GM112" s="33"/>
      <c r="GN112" s="33"/>
      <c r="GO112" s="33"/>
      <c r="GP112" s="33"/>
      <c r="GQ112" s="33"/>
      <c r="GR112" s="33"/>
    </row>
    <row r="113" spans="2:200" x14ac:dyDescent="0.25">
      <c r="B113" s="80"/>
      <c r="C113" s="80"/>
      <c r="D113" s="35"/>
      <c r="E113" s="35"/>
      <c r="F113" s="35"/>
      <c r="G113" s="35"/>
      <c r="H113" s="35"/>
      <c r="I113" s="35"/>
      <c r="J113" s="35"/>
      <c r="K113" s="35"/>
      <c r="L113" s="35"/>
      <c r="M113" s="35"/>
      <c r="N113" s="35"/>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c r="CW113" s="33"/>
      <c r="CX113" s="33"/>
      <c r="CY113" s="33"/>
      <c r="CZ113" s="33"/>
      <c r="DA113" s="33"/>
      <c r="DB113" s="33"/>
      <c r="DC113" s="33"/>
      <c r="DD113" s="33"/>
      <c r="DE113" s="33"/>
      <c r="DF113" s="33"/>
      <c r="DG113" s="33"/>
      <c r="DH113" s="33"/>
      <c r="DI113" s="33"/>
      <c r="DJ113" s="33"/>
      <c r="DK113" s="33"/>
      <c r="DL113" s="33"/>
      <c r="DM113" s="33"/>
      <c r="DN113" s="33"/>
      <c r="DO113" s="33"/>
      <c r="DP113" s="33"/>
      <c r="DQ113" s="33"/>
      <c r="DR113" s="33"/>
      <c r="DS113" s="33"/>
      <c r="DT113" s="33"/>
      <c r="DU113" s="33"/>
      <c r="DV113" s="33"/>
      <c r="DW113" s="33"/>
      <c r="DX113" s="33"/>
      <c r="DY113" s="33"/>
      <c r="DZ113" s="33"/>
      <c r="EA113" s="33"/>
      <c r="EB113" s="33"/>
      <c r="EC113" s="33"/>
      <c r="ED113" s="33"/>
      <c r="EE113" s="33"/>
      <c r="EF113" s="33"/>
      <c r="EG113" s="33"/>
      <c r="EH113" s="33"/>
      <c r="EI113" s="33"/>
      <c r="EJ113" s="33"/>
      <c r="EK113" s="33"/>
      <c r="EL113" s="33"/>
      <c r="EM113" s="33"/>
      <c r="EN113" s="33"/>
      <c r="EO113" s="33"/>
      <c r="EP113" s="33"/>
      <c r="EQ113" s="33"/>
      <c r="ER113" s="33"/>
      <c r="ES113" s="33"/>
      <c r="ET113" s="33"/>
      <c r="EU113" s="33"/>
      <c r="EV113" s="33"/>
      <c r="EW113" s="33"/>
      <c r="EX113" s="33"/>
      <c r="EY113" s="33"/>
      <c r="EZ113" s="33"/>
      <c r="FA113" s="33"/>
      <c r="FB113" s="33"/>
      <c r="FC113" s="33"/>
      <c r="FD113" s="33"/>
      <c r="FE113" s="33"/>
      <c r="FF113" s="33"/>
      <c r="FG113" s="33"/>
      <c r="FH113" s="33"/>
      <c r="FI113" s="33"/>
      <c r="FJ113" s="33"/>
      <c r="FK113" s="33"/>
      <c r="FL113" s="33"/>
      <c r="FM113" s="33"/>
      <c r="FN113" s="33"/>
      <c r="FO113" s="33"/>
      <c r="FP113" s="33"/>
      <c r="FQ113" s="33"/>
      <c r="FR113" s="33"/>
      <c r="FS113" s="33"/>
      <c r="FT113" s="33"/>
      <c r="FU113" s="33"/>
      <c r="FV113" s="33"/>
      <c r="FW113" s="33"/>
      <c r="FX113" s="33"/>
      <c r="FY113" s="33"/>
      <c r="FZ113" s="33"/>
      <c r="GA113" s="33"/>
      <c r="GB113" s="33"/>
      <c r="GC113" s="33"/>
      <c r="GD113" s="33"/>
      <c r="GE113" s="33"/>
      <c r="GF113" s="33"/>
      <c r="GG113" s="33"/>
      <c r="GH113" s="33"/>
      <c r="GI113" s="33"/>
      <c r="GJ113" s="33"/>
      <c r="GK113" s="33"/>
      <c r="GL113" s="33"/>
      <c r="GM113" s="33"/>
      <c r="GN113" s="33"/>
      <c r="GO113" s="33"/>
      <c r="GP113" s="33"/>
      <c r="GQ113" s="33"/>
      <c r="GR113" s="33"/>
    </row>
    <row r="114" spans="2:200" x14ac:dyDescent="0.25">
      <c r="B114" s="80"/>
      <c r="C114" s="80"/>
      <c r="D114" s="35"/>
      <c r="E114" s="35"/>
      <c r="F114" s="35"/>
      <c r="G114" s="35"/>
      <c r="H114" s="35"/>
      <c r="I114" s="35"/>
      <c r="J114" s="35"/>
      <c r="K114" s="35"/>
      <c r="L114" s="35"/>
      <c r="M114" s="35"/>
      <c r="N114" s="35"/>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c r="CW114" s="33"/>
      <c r="CX114" s="33"/>
      <c r="CY114" s="33"/>
      <c r="CZ114" s="33"/>
      <c r="DA114" s="33"/>
      <c r="DB114" s="33"/>
      <c r="DC114" s="33"/>
      <c r="DD114" s="33"/>
      <c r="DE114" s="33"/>
      <c r="DF114" s="33"/>
      <c r="DG114" s="33"/>
      <c r="DH114" s="33"/>
      <c r="DI114" s="33"/>
      <c r="DJ114" s="33"/>
      <c r="DK114" s="33"/>
      <c r="DL114" s="33"/>
      <c r="DM114" s="33"/>
      <c r="DN114" s="33"/>
      <c r="DO114" s="33"/>
      <c r="DP114" s="33"/>
      <c r="DQ114" s="33"/>
      <c r="DR114" s="33"/>
      <c r="DS114" s="33"/>
      <c r="DT114" s="33"/>
      <c r="DU114" s="33"/>
      <c r="DV114" s="33"/>
      <c r="DW114" s="33"/>
      <c r="DX114" s="33"/>
      <c r="DY114" s="33"/>
      <c r="DZ114" s="33"/>
      <c r="EA114" s="33"/>
      <c r="EB114" s="33"/>
      <c r="EC114" s="33"/>
      <c r="ED114" s="33"/>
      <c r="EE114" s="33"/>
      <c r="EF114" s="33"/>
      <c r="EG114" s="33"/>
      <c r="EH114" s="33"/>
      <c r="EI114" s="33"/>
      <c r="EJ114" s="33"/>
      <c r="EK114" s="33"/>
      <c r="EL114" s="33"/>
      <c r="EM114" s="33"/>
      <c r="EN114" s="33"/>
      <c r="EO114" s="33"/>
      <c r="EP114" s="33"/>
      <c r="EQ114" s="33"/>
      <c r="ER114" s="33"/>
      <c r="ES114" s="33"/>
      <c r="ET114" s="33"/>
      <c r="EU114" s="33"/>
      <c r="EV114" s="33"/>
      <c r="EW114" s="33"/>
      <c r="EX114" s="33"/>
      <c r="EY114" s="33"/>
      <c r="EZ114" s="33"/>
      <c r="FA114" s="33"/>
      <c r="FB114" s="33"/>
      <c r="FC114" s="33"/>
      <c r="FD114" s="33"/>
      <c r="FE114" s="33"/>
      <c r="FF114" s="33"/>
      <c r="FG114" s="33"/>
      <c r="FH114" s="33"/>
      <c r="FI114" s="33"/>
      <c r="FJ114" s="33"/>
      <c r="FK114" s="33"/>
      <c r="FL114" s="33"/>
      <c r="FM114" s="33"/>
      <c r="FN114" s="33"/>
      <c r="FO114" s="33"/>
      <c r="FP114" s="33"/>
      <c r="FQ114" s="33"/>
      <c r="FR114" s="33"/>
      <c r="FS114" s="33"/>
      <c r="FT114" s="33"/>
      <c r="FU114" s="33"/>
      <c r="FV114" s="33"/>
      <c r="FW114" s="33"/>
      <c r="FX114" s="33"/>
      <c r="FY114" s="33"/>
      <c r="FZ114" s="33"/>
      <c r="GA114" s="33"/>
      <c r="GB114" s="33"/>
      <c r="GC114" s="33"/>
      <c r="GD114" s="33"/>
      <c r="GE114" s="33"/>
      <c r="GF114" s="33"/>
      <c r="GG114" s="33"/>
      <c r="GH114" s="33"/>
      <c r="GI114" s="33"/>
      <c r="GJ114" s="33"/>
      <c r="GK114" s="33"/>
      <c r="GL114" s="33"/>
      <c r="GM114" s="33"/>
      <c r="GN114" s="33"/>
      <c r="GO114" s="33"/>
      <c r="GP114" s="33"/>
      <c r="GQ114" s="33"/>
      <c r="GR114" s="33"/>
    </row>
    <row r="115" spans="2:200" x14ac:dyDescent="0.25">
      <c r="B115" s="80"/>
      <c r="C115" s="80"/>
      <c r="D115" s="35"/>
      <c r="E115" s="35"/>
      <c r="F115" s="35"/>
      <c r="G115" s="35"/>
      <c r="H115" s="35"/>
      <c r="I115" s="35"/>
      <c r="J115" s="35"/>
      <c r="K115" s="35"/>
      <c r="L115" s="35"/>
      <c r="M115" s="35"/>
      <c r="N115" s="35"/>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c r="CV115" s="33"/>
      <c r="CW115" s="33"/>
      <c r="CX115" s="33"/>
      <c r="CY115" s="33"/>
      <c r="CZ115" s="33"/>
      <c r="DA115" s="33"/>
      <c r="DB115" s="33"/>
      <c r="DC115" s="33"/>
      <c r="DD115" s="33"/>
      <c r="DE115" s="33"/>
      <c r="DF115" s="33"/>
      <c r="DG115" s="33"/>
      <c r="DH115" s="33"/>
      <c r="DI115" s="33"/>
      <c r="DJ115" s="33"/>
      <c r="DK115" s="33"/>
      <c r="DL115" s="33"/>
      <c r="DM115" s="33"/>
      <c r="DN115" s="33"/>
      <c r="DO115" s="33"/>
      <c r="DP115" s="33"/>
      <c r="DQ115" s="33"/>
      <c r="DR115" s="33"/>
      <c r="DS115" s="33"/>
      <c r="DT115" s="33"/>
      <c r="DU115" s="33"/>
      <c r="DV115" s="33"/>
      <c r="DW115" s="33"/>
      <c r="DX115" s="33"/>
      <c r="DY115" s="33"/>
      <c r="DZ115" s="33"/>
      <c r="EA115" s="33"/>
      <c r="EB115" s="33"/>
      <c r="EC115" s="33"/>
      <c r="ED115" s="33"/>
      <c r="EE115" s="33"/>
      <c r="EF115" s="33"/>
      <c r="EG115" s="33"/>
      <c r="EH115" s="33"/>
      <c r="EI115" s="33"/>
      <c r="EJ115" s="33"/>
      <c r="EK115" s="33"/>
      <c r="EL115" s="33"/>
      <c r="EM115" s="33"/>
      <c r="EN115" s="33"/>
      <c r="EO115" s="33"/>
      <c r="EP115" s="33"/>
      <c r="EQ115" s="33"/>
      <c r="ER115" s="33"/>
      <c r="ES115" s="33"/>
      <c r="ET115" s="33"/>
      <c r="EU115" s="33"/>
      <c r="EV115" s="33"/>
      <c r="EW115" s="33"/>
      <c r="EX115" s="33"/>
      <c r="EY115" s="33"/>
      <c r="EZ115" s="33"/>
      <c r="FA115" s="33"/>
      <c r="FB115" s="33"/>
      <c r="FC115" s="33"/>
      <c r="FD115" s="33"/>
      <c r="FE115" s="33"/>
      <c r="FF115" s="33"/>
      <c r="FG115" s="33"/>
      <c r="FH115" s="33"/>
      <c r="FI115" s="33"/>
      <c r="FJ115" s="33"/>
      <c r="FK115" s="33"/>
      <c r="FL115" s="33"/>
      <c r="FM115" s="33"/>
      <c r="FN115" s="33"/>
      <c r="FO115" s="33"/>
      <c r="FP115" s="33"/>
      <c r="FQ115" s="33"/>
      <c r="FR115" s="33"/>
      <c r="FS115" s="33"/>
      <c r="FT115" s="33"/>
      <c r="FU115" s="33"/>
      <c r="FV115" s="33"/>
      <c r="FW115" s="33"/>
      <c r="FX115" s="33"/>
      <c r="FY115" s="33"/>
      <c r="FZ115" s="33"/>
      <c r="GA115" s="33"/>
      <c r="GB115" s="33"/>
      <c r="GC115" s="33"/>
      <c r="GD115" s="33"/>
      <c r="GE115" s="33"/>
      <c r="GF115" s="33"/>
      <c r="GG115" s="33"/>
      <c r="GH115" s="33"/>
      <c r="GI115" s="33"/>
      <c r="GJ115" s="33"/>
      <c r="GK115" s="33"/>
      <c r="GL115" s="33"/>
      <c r="GM115" s="33"/>
      <c r="GN115" s="33"/>
      <c r="GO115" s="33"/>
      <c r="GP115" s="33"/>
      <c r="GQ115" s="33"/>
      <c r="GR115" s="33"/>
    </row>
    <row r="116" spans="2:200" x14ac:dyDescent="0.25">
      <c r="B116" s="80"/>
      <c r="C116" s="80"/>
      <c r="D116" s="35"/>
      <c r="E116" s="35"/>
      <c r="F116" s="35"/>
      <c r="G116" s="35"/>
      <c r="H116" s="35"/>
      <c r="I116" s="35"/>
      <c r="J116" s="35"/>
      <c r="K116" s="35"/>
      <c r="L116" s="35"/>
      <c r="M116" s="35"/>
      <c r="N116" s="35"/>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c r="CV116" s="33"/>
      <c r="CW116" s="33"/>
      <c r="CX116" s="33"/>
      <c r="CY116" s="33"/>
      <c r="CZ116" s="33"/>
      <c r="DA116" s="33"/>
      <c r="DB116" s="33"/>
      <c r="DC116" s="33"/>
      <c r="DD116" s="33"/>
      <c r="DE116" s="33"/>
      <c r="DF116" s="33"/>
      <c r="DG116" s="33"/>
      <c r="DH116" s="33"/>
      <c r="DI116" s="33"/>
      <c r="DJ116" s="33"/>
      <c r="DK116" s="33"/>
      <c r="DL116" s="33"/>
      <c r="DM116" s="33"/>
      <c r="DN116" s="33"/>
      <c r="DO116" s="33"/>
      <c r="DP116" s="33"/>
      <c r="DQ116" s="33"/>
      <c r="DR116" s="33"/>
      <c r="DS116" s="33"/>
      <c r="DT116" s="33"/>
      <c r="DU116" s="33"/>
      <c r="DV116" s="33"/>
      <c r="DW116" s="33"/>
      <c r="DX116" s="33"/>
      <c r="DY116" s="33"/>
      <c r="DZ116" s="33"/>
      <c r="EA116" s="33"/>
      <c r="EB116" s="33"/>
      <c r="EC116" s="33"/>
      <c r="ED116" s="33"/>
      <c r="EE116" s="33"/>
      <c r="EF116" s="33"/>
      <c r="EG116" s="33"/>
      <c r="EH116" s="33"/>
      <c r="EI116" s="33"/>
      <c r="EJ116" s="33"/>
      <c r="EK116" s="33"/>
      <c r="EL116" s="33"/>
      <c r="EM116" s="33"/>
      <c r="EN116" s="33"/>
      <c r="EO116" s="33"/>
      <c r="EP116" s="33"/>
      <c r="EQ116" s="33"/>
      <c r="ER116" s="33"/>
      <c r="ES116" s="33"/>
      <c r="ET116" s="33"/>
      <c r="EU116" s="33"/>
      <c r="EV116" s="33"/>
      <c r="EW116" s="33"/>
      <c r="EX116" s="33"/>
      <c r="EY116" s="33"/>
      <c r="EZ116" s="33"/>
      <c r="FA116" s="33"/>
      <c r="FB116" s="33"/>
      <c r="FC116" s="33"/>
      <c r="FD116" s="33"/>
      <c r="FE116" s="33"/>
      <c r="FF116" s="33"/>
      <c r="FG116" s="33"/>
      <c r="FH116" s="33"/>
      <c r="FI116" s="33"/>
      <c r="FJ116" s="33"/>
      <c r="FK116" s="33"/>
      <c r="FL116" s="33"/>
      <c r="FM116" s="33"/>
      <c r="FN116" s="33"/>
      <c r="FO116" s="33"/>
      <c r="FP116" s="33"/>
      <c r="FQ116" s="33"/>
      <c r="FR116" s="33"/>
      <c r="FS116" s="33"/>
      <c r="FT116" s="33"/>
      <c r="FU116" s="33"/>
      <c r="FV116" s="33"/>
      <c r="FW116" s="33"/>
      <c r="FX116" s="33"/>
      <c r="FY116" s="33"/>
      <c r="FZ116" s="33"/>
      <c r="GA116" s="33"/>
      <c r="GB116" s="33"/>
      <c r="GC116" s="33"/>
      <c r="GD116" s="33"/>
      <c r="GE116" s="33"/>
      <c r="GF116" s="33"/>
      <c r="GG116" s="33"/>
      <c r="GH116" s="33"/>
      <c r="GI116" s="33"/>
      <c r="GJ116" s="33"/>
      <c r="GK116" s="33"/>
      <c r="GL116" s="33"/>
      <c r="GM116" s="33"/>
      <c r="GN116" s="33"/>
      <c r="GO116" s="33"/>
      <c r="GP116" s="33"/>
      <c r="GQ116" s="33"/>
      <c r="GR116" s="33"/>
    </row>
    <row r="117" spans="2:200" x14ac:dyDescent="0.25">
      <c r="B117" s="80"/>
      <c r="C117" s="80"/>
      <c r="D117" s="35"/>
      <c r="E117" s="35"/>
      <c r="F117" s="35"/>
      <c r="G117" s="35"/>
      <c r="H117" s="35"/>
      <c r="I117" s="35"/>
      <c r="J117" s="35"/>
      <c r="K117" s="35"/>
      <c r="L117" s="35"/>
      <c r="M117" s="35"/>
      <c r="N117" s="35"/>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c r="CT117" s="33"/>
      <c r="CU117" s="33"/>
      <c r="CV117" s="33"/>
      <c r="CW117" s="33"/>
      <c r="CX117" s="33"/>
      <c r="CY117" s="33"/>
      <c r="CZ117" s="33"/>
      <c r="DA117" s="33"/>
      <c r="DB117" s="33"/>
      <c r="DC117" s="33"/>
      <c r="DD117" s="33"/>
      <c r="DE117" s="33"/>
      <c r="DF117" s="33"/>
      <c r="DG117" s="33"/>
      <c r="DH117" s="33"/>
      <c r="DI117" s="33"/>
      <c r="DJ117" s="33"/>
      <c r="DK117" s="33"/>
      <c r="DL117" s="33"/>
      <c r="DM117" s="33"/>
      <c r="DN117" s="33"/>
      <c r="DO117" s="33"/>
      <c r="DP117" s="33"/>
      <c r="DQ117" s="33"/>
      <c r="DR117" s="33"/>
      <c r="DS117" s="33"/>
      <c r="DT117" s="33"/>
      <c r="DU117" s="33"/>
      <c r="DV117" s="33"/>
      <c r="DW117" s="33"/>
      <c r="DX117" s="33"/>
      <c r="DY117" s="33"/>
      <c r="DZ117" s="33"/>
      <c r="EA117" s="33"/>
      <c r="EB117" s="33"/>
      <c r="EC117" s="33"/>
      <c r="ED117" s="33"/>
      <c r="EE117" s="33"/>
      <c r="EF117" s="33"/>
      <c r="EG117" s="33"/>
      <c r="EH117" s="33"/>
      <c r="EI117" s="33"/>
      <c r="EJ117" s="33"/>
      <c r="EK117" s="33"/>
      <c r="EL117" s="33"/>
      <c r="EM117" s="33"/>
      <c r="EN117" s="33"/>
      <c r="EO117" s="33"/>
      <c r="EP117" s="33"/>
      <c r="EQ117" s="33"/>
      <c r="ER117" s="33"/>
      <c r="ES117" s="33"/>
      <c r="ET117" s="33"/>
      <c r="EU117" s="33"/>
      <c r="EV117" s="33"/>
      <c r="EW117" s="33"/>
      <c r="EX117" s="33"/>
      <c r="EY117" s="33"/>
      <c r="EZ117" s="33"/>
      <c r="FA117" s="33"/>
      <c r="FB117" s="33"/>
      <c r="FC117" s="33"/>
      <c r="FD117" s="33"/>
      <c r="FE117" s="33"/>
      <c r="FF117" s="33"/>
      <c r="FG117" s="33"/>
      <c r="FH117" s="33"/>
      <c r="FI117" s="33"/>
      <c r="FJ117" s="33"/>
      <c r="FK117" s="33"/>
      <c r="FL117" s="33"/>
      <c r="FM117" s="33"/>
      <c r="FN117" s="33"/>
      <c r="FO117" s="33"/>
      <c r="FP117" s="33"/>
      <c r="FQ117" s="33"/>
      <c r="FR117" s="33"/>
      <c r="FS117" s="33"/>
      <c r="FT117" s="33"/>
      <c r="FU117" s="33"/>
      <c r="FV117" s="33"/>
      <c r="FW117" s="33"/>
      <c r="FX117" s="33"/>
      <c r="FY117" s="33"/>
      <c r="FZ117" s="33"/>
      <c r="GA117" s="33"/>
      <c r="GB117" s="33"/>
      <c r="GC117" s="33"/>
      <c r="GD117" s="33"/>
      <c r="GE117" s="33"/>
      <c r="GF117" s="33"/>
      <c r="GG117" s="33"/>
      <c r="GH117" s="33"/>
      <c r="GI117" s="33"/>
      <c r="GJ117" s="33"/>
      <c r="GK117" s="33"/>
      <c r="GL117" s="33"/>
      <c r="GM117" s="33"/>
      <c r="GN117" s="33"/>
      <c r="GO117" s="33"/>
      <c r="GP117" s="33"/>
      <c r="GQ117" s="33"/>
      <c r="GR117" s="33"/>
    </row>
    <row r="118" spans="2:200" x14ac:dyDescent="0.25">
      <c r="B118" s="80"/>
      <c r="C118" s="80"/>
      <c r="D118" s="35"/>
      <c r="E118" s="35"/>
      <c r="F118" s="35"/>
      <c r="G118" s="35"/>
      <c r="H118" s="35"/>
      <c r="I118" s="35"/>
      <c r="J118" s="35"/>
      <c r="K118" s="35"/>
      <c r="L118" s="35"/>
      <c r="M118" s="35"/>
      <c r="N118" s="35"/>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c r="CT118" s="33"/>
      <c r="CU118" s="33"/>
      <c r="CV118" s="33"/>
      <c r="CW118" s="33"/>
      <c r="CX118" s="33"/>
      <c r="CY118" s="33"/>
      <c r="CZ118" s="33"/>
      <c r="DA118" s="33"/>
      <c r="DB118" s="33"/>
      <c r="DC118" s="33"/>
      <c r="DD118" s="33"/>
      <c r="DE118" s="33"/>
      <c r="DF118" s="33"/>
      <c r="DG118" s="33"/>
      <c r="DH118" s="33"/>
      <c r="DI118" s="33"/>
      <c r="DJ118" s="33"/>
      <c r="DK118" s="33"/>
      <c r="DL118" s="33"/>
      <c r="DM118" s="33"/>
      <c r="DN118" s="33"/>
      <c r="DO118" s="33"/>
      <c r="DP118" s="33"/>
      <c r="DQ118" s="33"/>
      <c r="DR118" s="33"/>
      <c r="DS118" s="33"/>
      <c r="DT118" s="33"/>
      <c r="DU118" s="33"/>
      <c r="DV118" s="33"/>
      <c r="DW118" s="33"/>
      <c r="DX118" s="33"/>
      <c r="DY118" s="33"/>
      <c r="DZ118" s="33"/>
      <c r="EA118" s="33"/>
      <c r="EB118" s="33"/>
      <c r="EC118" s="33"/>
      <c r="ED118" s="33"/>
      <c r="EE118" s="33"/>
      <c r="EF118" s="33"/>
      <c r="EG118" s="33"/>
      <c r="EH118" s="33"/>
      <c r="EI118" s="33"/>
      <c r="EJ118" s="33"/>
      <c r="EK118" s="33"/>
      <c r="EL118" s="33"/>
      <c r="EM118" s="33"/>
      <c r="EN118" s="33"/>
      <c r="EO118" s="33"/>
      <c r="EP118" s="33"/>
      <c r="EQ118" s="33"/>
      <c r="ER118" s="33"/>
      <c r="ES118" s="33"/>
      <c r="ET118" s="33"/>
      <c r="EU118" s="33"/>
      <c r="EV118" s="33"/>
      <c r="EW118" s="33"/>
      <c r="EX118" s="33"/>
      <c r="EY118" s="33"/>
      <c r="EZ118" s="33"/>
      <c r="FA118" s="33"/>
      <c r="FB118" s="33"/>
      <c r="FC118" s="33"/>
      <c r="FD118" s="33"/>
      <c r="FE118" s="33"/>
      <c r="FF118" s="33"/>
      <c r="FG118" s="33"/>
      <c r="FH118" s="33"/>
      <c r="FI118" s="33"/>
      <c r="FJ118" s="33"/>
      <c r="FK118" s="33"/>
      <c r="FL118" s="33"/>
      <c r="FM118" s="33"/>
      <c r="FN118" s="33"/>
      <c r="FO118" s="33"/>
      <c r="FP118" s="33"/>
      <c r="FQ118" s="33"/>
      <c r="FR118" s="33"/>
      <c r="FS118" s="33"/>
      <c r="FT118" s="33"/>
      <c r="FU118" s="33"/>
      <c r="FV118" s="33"/>
      <c r="FW118" s="33"/>
      <c r="FX118" s="33"/>
      <c r="FY118" s="33"/>
      <c r="FZ118" s="33"/>
      <c r="GA118" s="33"/>
      <c r="GB118" s="33"/>
      <c r="GC118" s="33"/>
      <c r="GD118" s="33"/>
      <c r="GE118" s="33"/>
      <c r="GF118" s="33"/>
      <c r="GG118" s="33"/>
      <c r="GH118" s="33"/>
      <c r="GI118" s="33"/>
      <c r="GJ118" s="33"/>
      <c r="GK118" s="33"/>
      <c r="GL118" s="33"/>
      <c r="GM118" s="33"/>
      <c r="GN118" s="33"/>
      <c r="GO118" s="33"/>
      <c r="GP118" s="33"/>
      <c r="GQ118" s="33"/>
      <c r="GR118" s="33"/>
    </row>
    <row r="119" spans="2:200" x14ac:dyDescent="0.25">
      <c r="B119" s="80"/>
      <c r="C119" s="80"/>
      <c r="D119" s="35"/>
      <c r="E119" s="35"/>
      <c r="F119" s="35"/>
      <c r="G119" s="35"/>
      <c r="H119" s="35"/>
      <c r="I119" s="35"/>
      <c r="J119" s="35"/>
      <c r="K119" s="35"/>
      <c r="L119" s="35"/>
      <c r="M119" s="35"/>
      <c r="N119" s="35"/>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c r="CT119" s="33"/>
      <c r="CU119" s="33"/>
      <c r="CV119" s="33"/>
      <c r="CW119" s="33"/>
      <c r="CX119" s="33"/>
      <c r="CY119" s="33"/>
      <c r="CZ119" s="33"/>
      <c r="DA119" s="33"/>
      <c r="DB119" s="33"/>
      <c r="DC119" s="33"/>
      <c r="DD119" s="33"/>
      <c r="DE119" s="33"/>
      <c r="DF119" s="33"/>
      <c r="DG119" s="33"/>
      <c r="DH119" s="33"/>
      <c r="DI119" s="33"/>
      <c r="DJ119" s="33"/>
      <c r="DK119" s="33"/>
      <c r="DL119" s="33"/>
      <c r="DM119" s="33"/>
      <c r="DN119" s="33"/>
      <c r="DO119" s="33"/>
      <c r="DP119" s="33"/>
      <c r="DQ119" s="33"/>
      <c r="DR119" s="33"/>
      <c r="DS119" s="33"/>
      <c r="DT119" s="33"/>
      <c r="DU119" s="33"/>
      <c r="DV119" s="33"/>
      <c r="DW119" s="33"/>
      <c r="DX119" s="33"/>
      <c r="DY119" s="33"/>
      <c r="DZ119" s="33"/>
      <c r="EA119" s="33"/>
      <c r="EB119" s="33"/>
      <c r="EC119" s="33"/>
      <c r="ED119" s="33"/>
      <c r="EE119" s="33"/>
      <c r="EF119" s="33"/>
      <c r="EG119" s="33"/>
      <c r="EH119" s="33"/>
      <c r="EI119" s="33"/>
      <c r="EJ119" s="33"/>
      <c r="EK119" s="33"/>
      <c r="EL119" s="33"/>
      <c r="EM119" s="33"/>
      <c r="EN119" s="33"/>
      <c r="EO119" s="33"/>
      <c r="EP119" s="33"/>
      <c r="EQ119" s="33"/>
      <c r="ER119" s="33"/>
      <c r="ES119" s="33"/>
      <c r="ET119" s="33"/>
      <c r="EU119" s="33"/>
      <c r="EV119" s="33"/>
      <c r="EW119" s="33"/>
      <c r="EX119" s="33"/>
      <c r="EY119" s="33"/>
      <c r="EZ119" s="33"/>
      <c r="FA119" s="33"/>
      <c r="FB119" s="33"/>
      <c r="FC119" s="33"/>
      <c r="FD119" s="33"/>
      <c r="FE119" s="33"/>
      <c r="FF119" s="33"/>
      <c r="FG119" s="33"/>
      <c r="FH119" s="33"/>
      <c r="FI119" s="33"/>
      <c r="FJ119" s="33"/>
      <c r="FK119" s="33"/>
      <c r="FL119" s="33"/>
      <c r="FM119" s="33"/>
      <c r="FN119" s="33"/>
      <c r="FO119" s="33"/>
      <c r="FP119" s="33"/>
      <c r="FQ119" s="33"/>
      <c r="FR119" s="33"/>
      <c r="FS119" s="33"/>
      <c r="FT119" s="33"/>
      <c r="FU119" s="33"/>
      <c r="FV119" s="33"/>
      <c r="FW119" s="33"/>
      <c r="FX119" s="33"/>
      <c r="FY119" s="33"/>
      <c r="FZ119" s="33"/>
      <c r="GA119" s="33"/>
      <c r="GB119" s="33"/>
      <c r="GC119" s="33"/>
      <c r="GD119" s="33"/>
      <c r="GE119" s="33"/>
      <c r="GF119" s="33"/>
      <c r="GG119" s="33"/>
      <c r="GH119" s="33"/>
      <c r="GI119" s="33"/>
      <c r="GJ119" s="33"/>
      <c r="GK119" s="33"/>
      <c r="GL119" s="33"/>
      <c r="GM119" s="33"/>
      <c r="GN119" s="33"/>
      <c r="GO119" s="33"/>
      <c r="GP119" s="33"/>
      <c r="GQ119" s="33"/>
      <c r="GR119" s="33"/>
    </row>
    <row r="120" spans="2:200" x14ac:dyDescent="0.25">
      <c r="B120" s="80"/>
      <c r="C120" s="80"/>
      <c r="D120" s="35"/>
      <c r="E120" s="35"/>
      <c r="F120" s="35"/>
      <c r="G120" s="35"/>
      <c r="H120" s="35"/>
      <c r="I120" s="35"/>
      <c r="J120" s="35"/>
      <c r="K120" s="35"/>
      <c r="L120" s="35"/>
      <c r="M120" s="35"/>
      <c r="N120" s="35"/>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c r="CT120" s="33"/>
      <c r="CU120" s="33"/>
      <c r="CV120" s="33"/>
      <c r="CW120" s="33"/>
      <c r="CX120" s="33"/>
      <c r="CY120" s="33"/>
      <c r="CZ120" s="33"/>
      <c r="DA120" s="33"/>
      <c r="DB120" s="33"/>
      <c r="DC120" s="33"/>
      <c r="DD120" s="33"/>
      <c r="DE120" s="33"/>
      <c r="DF120" s="33"/>
      <c r="DG120" s="33"/>
      <c r="DH120" s="33"/>
      <c r="DI120" s="33"/>
      <c r="DJ120" s="33"/>
      <c r="DK120" s="33"/>
      <c r="DL120" s="33"/>
      <c r="DM120" s="33"/>
      <c r="DN120" s="33"/>
      <c r="DO120" s="33"/>
      <c r="DP120" s="33"/>
      <c r="DQ120" s="33"/>
      <c r="DR120" s="33"/>
      <c r="DS120" s="33"/>
      <c r="DT120" s="33"/>
      <c r="DU120" s="33"/>
      <c r="DV120" s="33"/>
      <c r="DW120" s="33"/>
      <c r="DX120" s="33"/>
      <c r="DY120" s="33"/>
      <c r="DZ120" s="33"/>
      <c r="EA120" s="33"/>
      <c r="EB120" s="33"/>
      <c r="EC120" s="33"/>
      <c r="ED120" s="33"/>
      <c r="EE120" s="33"/>
      <c r="EF120" s="33"/>
      <c r="EG120" s="33"/>
      <c r="EH120" s="33"/>
      <c r="EI120" s="33"/>
      <c r="EJ120" s="33"/>
      <c r="EK120" s="33"/>
      <c r="EL120" s="33"/>
      <c r="EM120" s="33"/>
      <c r="EN120" s="33"/>
      <c r="EO120" s="33"/>
      <c r="EP120" s="33"/>
      <c r="EQ120" s="33"/>
      <c r="ER120" s="33"/>
      <c r="ES120" s="33"/>
      <c r="ET120" s="33"/>
      <c r="EU120" s="33"/>
      <c r="EV120" s="33"/>
      <c r="EW120" s="33"/>
      <c r="EX120" s="33"/>
      <c r="EY120" s="33"/>
      <c r="EZ120" s="33"/>
      <c r="FA120" s="33"/>
      <c r="FB120" s="33"/>
      <c r="FC120" s="33"/>
      <c r="FD120" s="33"/>
      <c r="FE120" s="33"/>
      <c r="FF120" s="33"/>
      <c r="FG120" s="33"/>
      <c r="FH120" s="33"/>
      <c r="FI120" s="33"/>
      <c r="FJ120" s="33"/>
      <c r="FK120" s="33"/>
      <c r="FL120" s="33"/>
      <c r="FM120" s="33"/>
      <c r="FN120" s="33"/>
      <c r="FO120" s="33"/>
      <c r="FP120" s="33"/>
      <c r="FQ120" s="33"/>
      <c r="FR120" s="33"/>
      <c r="FS120" s="33"/>
      <c r="FT120" s="33"/>
      <c r="FU120" s="33"/>
      <c r="FV120" s="33"/>
      <c r="FW120" s="33"/>
      <c r="FX120" s="33"/>
      <c r="FY120" s="33"/>
      <c r="FZ120" s="33"/>
      <c r="GA120" s="33"/>
      <c r="GB120" s="33"/>
      <c r="GC120" s="33"/>
      <c r="GD120" s="33"/>
      <c r="GE120" s="33"/>
      <c r="GF120" s="33"/>
      <c r="GG120" s="33"/>
      <c r="GH120" s="33"/>
      <c r="GI120" s="33"/>
      <c r="GJ120" s="33"/>
      <c r="GK120" s="33"/>
      <c r="GL120" s="33"/>
      <c r="GM120" s="33"/>
      <c r="GN120" s="33"/>
      <c r="GO120" s="33"/>
      <c r="GP120" s="33"/>
      <c r="GQ120" s="33"/>
      <c r="GR120" s="33"/>
    </row>
    <row r="121" spans="2:200" x14ac:dyDescent="0.25">
      <c r="B121" s="80"/>
      <c r="C121" s="80"/>
      <c r="D121" s="35"/>
      <c r="E121" s="35"/>
      <c r="F121" s="35"/>
      <c r="G121" s="35"/>
      <c r="H121" s="35"/>
      <c r="I121" s="35"/>
      <c r="J121" s="35"/>
      <c r="K121" s="35"/>
      <c r="L121" s="35"/>
      <c r="M121" s="35"/>
      <c r="N121" s="35"/>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c r="CV121" s="33"/>
      <c r="CW121" s="33"/>
      <c r="CX121" s="33"/>
      <c r="CY121" s="33"/>
      <c r="CZ121" s="33"/>
      <c r="DA121" s="33"/>
      <c r="DB121" s="33"/>
      <c r="DC121" s="33"/>
      <c r="DD121" s="33"/>
      <c r="DE121" s="33"/>
      <c r="DF121" s="33"/>
      <c r="DG121" s="33"/>
      <c r="DH121" s="33"/>
      <c r="DI121" s="33"/>
      <c r="DJ121" s="33"/>
      <c r="DK121" s="33"/>
      <c r="DL121" s="33"/>
      <c r="DM121" s="33"/>
      <c r="DN121" s="33"/>
      <c r="DO121" s="33"/>
      <c r="DP121" s="33"/>
      <c r="DQ121" s="33"/>
      <c r="DR121" s="33"/>
      <c r="DS121" s="33"/>
      <c r="DT121" s="33"/>
      <c r="DU121" s="33"/>
      <c r="DV121" s="33"/>
      <c r="DW121" s="33"/>
      <c r="DX121" s="33"/>
      <c r="DY121" s="33"/>
      <c r="DZ121" s="33"/>
      <c r="EA121" s="33"/>
      <c r="EB121" s="33"/>
      <c r="EC121" s="33"/>
      <c r="ED121" s="33"/>
      <c r="EE121" s="33"/>
      <c r="EF121" s="33"/>
      <c r="EG121" s="33"/>
      <c r="EH121" s="33"/>
      <c r="EI121" s="33"/>
      <c r="EJ121" s="33"/>
      <c r="EK121" s="33"/>
      <c r="EL121" s="33"/>
      <c r="EM121" s="33"/>
      <c r="EN121" s="33"/>
      <c r="EO121" s="33"/>
      <c r="EP121" s="33"/>
      <c r="EQ121" s="33"/>
      <c r="ER121" s="33"/>
      <c r="ES121" s="33"/>
      <c r="ET121" s="33"/>
      <c r="EU121" s="33"/>
      <c r="EV121" s="33"/>
      <c r="EW121" s="33"/>
      <c r="EX121" s="33"/>
      <c r="EY121" s="33"/>
      <c r="EZ121" s="33"/>
      <c r="FA121" s="33"/>
      <c r="FB121" s="33"/>
      <c r="FC121" s="33"/>
      <c r="FD121" s="33"/>
      <c r="FE121" s="33"/>
      <c r="FF121" s="33"/>
      <c r="FG121" s="33"/>
      <c r="FH121" s="33"/>
      <c r="FI121" s="33"/>
      <c r="FJ121" s="33"/>
      <c r="FK121" s="33"/>
      <c r="FL121" s="33"/>
      <c r="FM121" s="33"/>
      <c r="FN121" s="33"/>
      <c r="FO121" s="33"/>
      <c r="FP121" s="33"/>
      <c r="FQ121" s="33"/>
      <c r="FR121" s="33"/>
      <c r="FS121" s="33"/>
      <c r="FT121" s="33"/>
      <c r="FU121" s="33"/>
      <c r="FV121" s="33"/>
      <c r="FW121" s="33"/>
      <c r="FX121" s="33"/>
      <c r="FY121" s="33"/>
      <c r="FZ121" s="33"/>
      <c r="GA121" s="33"/>
      <c r="GB121" s="33"/>
      <c r="GC121" s="33"/>
      <c r="GD121" s="33"/>
      <c r="GE121" s="33"/>
      <c r="GF121" s="33"/>
      <c r="GG121" s="33"/>
      <c r="GH121" s="33"/>
      <c r="GI121" s="33"/>
      <c r="GJ121" s="33"/>
      <c r="GK121" s="33"/>
      <c r="GL121" s="33"/>
      <c r="GM121" s="33"/>
      <c r="GN121" s="33"/>
      <c r="GO121" s="33"/>
      <c r="GP121" s="33"/>
      <c r="GQ121" s="33"/>
      <c r="GR121" s="33"/>
    </row>
    <row r="122" spans="2:200" x14ac:dyDescent="0.25">
      <c r="B122" s="80"/>
      <c r="C122" s="80"/>
      <c r="D122" s="35"/>
      <c r="E122" s="35"/>
      <c r="F122" s="35"/>
      <c r="G122" s="35"/>
      <c r="H122" s="35"/>
      <c r="I122" s="35"/>
      <c r="J122" s="35"/>
      <c r="K122" s="35"/>
      <c r="L122" s="35"/>
      <c r="M122" s="35"/>
      <c r="N122" s="35"/>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c r="CT122" s="33"/>
      <c r="CU122" s="33"/>
      <c r="CV122" s="33"/>
      <c r="CW122" s="33"/>
      <c r="CX122" s="33"/>
      <c r="CY122" s="33"/>
      <c r="CZ122" s="33"/>
      <c r="DA122" s="33"/>
      <c r="DB122" s="33"/>
      <c r="DC122" s="33"/>
      <c r="DD122" s="33"/>
      <c r="DE122" s="33"/>
      <c r="DF122" s="33"/>
      <c r="DG122" s="33"/>
      <c r="DH122" s="33"/>
      <c r="DI122" s="33"/>
      <c r="DJ122" s="33"/>
      <c r="DK122" s="33"/>
      <c r="DL122" s="33"/>
      <c r="DM122" s="33"/>
      <c r="DN122" s="33"/>
      <c r="DO122" s="33"/>
      <c r="DP122" s="33"/>
      <c r="DQ122" s="33"/>
      <c r="DR122" s="33"/>
      <c r="DS122" s="33"/>
      <c r="DT122" s="33"/>
      <c r="DU122" s="33"/>
      <c r="DV122" s="33"/>
      <c r="DW122" s="33"/>
      <c r="DX122" s="33"/>
      <c r="DY122" s="33"/>
      <c r="DZ122" s="33"/>
      <c r="EA122" s="33"/>
      <c r="EB122" s="33"/>
      <c r="EC122" s="33"/>
      <c r="ED122" s="33"/>
      <c r="EE122" s="33"/>
      <c r="EF122" s="33"/>
      <c r="EG122" s="33"/>
      <c r="EH122" s="33"/>
      <c r="EI122" s="33"/>
      <c r="EJ122" s="33"/>
      <c r="EK122" s="33"/>
      <c r="EL122" s="33"/>
      <c r="EM122" s="33"/>
      <c r="EN122" s="33"/>
      <c r="EO122" s="33"/>
      <c r="EP122" s="33"/>
      <c r="EQ122" s="33"/>
      <c r="ER122" s="33"/>
      <c r="ES122" s="33"/>
      <c r="ET122" s="33"/>
      <c r="EU122" s="33"/>
      <c r="EV122" s="33"/>
      <c r="EW122" s="33"/>
      <c r="EX122" s="33"/>
      <c r="EY122" s="33"/>
      <c r="EZ122" s="33"/>
      <c r="FA122" s="33"/>
      <c r="FB122" s="33"/>
      <c r="FC122" s="33"/>
      <c r="FD122" s="33"/>
      <c r="FE122" s="33"/>
      <c r="FF122" s="33"/>
      <c r="FG122" s="33"/>
      <c r="FH122" s="33"/>
      <c r="FI122" s="33"/>
      <c r="FJ122" s="33"/>
      <c r="FK122" s="33"/>
      <c r="FL122" s="33"/>
      <c r="FM122" s="33"/>
      <c r="FN122" s="33"/>
      <c r="FO122" s="33"/>
      <c r="FP122" s="33"/>
      <c r="FQ122" s="33"/>
      <c r="FR122" s="33"/>
      <c r="FS122" s="33"/>
      <c r="FT122" s="33"/>
      <c r="FU122" s="33"/>
      <c r="FV122" s="33"/>
      <c r="FW122" s="33"/>
      <c r="FX122" s="33"/>
      <c r="FY122" s="33"/>
      <c r="FZ122" s="33"/>
      <c r="GA122" s="33"/>
      <c r="GB122" s="33"/>
      <c r="GC122" s="33"/>
      <c r="GD122" s="33"/>
      <c r="GE122" s="33"/>
      <c r="GF122" s="33"/>
      <c r="GG122" s="33"/>
      <c r="GH122" s="33"/>
      <c r="GI122" s="33"/>
      <c r="GJ122" s="33"/>
      <c r="GK122" s="33"/>
      <c r="GL122" s="33"/>
      <c r="GM122" s="33"/>
      <c r="GN122" s="33"/>
      <c r="GO122" s="33"/>
      <c r="GP122" s="33"/>
      <c r="GQ122" s="33"/>
      <c r="GR122" s="33"/>
    </row>
    <row r="123" spans="2:200" x14ac:dyDescent="0.25">
      <c r="B123" s="80"/>
      <c r="C123" s="80"/>
      <c r="D123" s="35"/>
      <c r="E123" s="35"/>
      <c r="F123" s="35"/>
      <c r="G123" s="35"/>
      <c r="H123" s="35"/>
      <c r="I123" s="35"/>
      <c r="J123" s="35"/>
      <c r="K123" s="35"/>
      <c r="L123" s="35"/>
      <c r="M123" s="35"/>
      <c r="N123" s="35"/>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c r="CT123" s="33"/>
      <c r="CU123" s="33"/>
      <c r="CV123" s="33"/>
      <c r="CW123" s="33"/>
      <c r="CX123" s="33"/>
      <c r="CY123" s="33"/>
      <c r="CZ123" s="33"/>
      <c r="DA123" s="33"/>
      <c r="DB123" s="33"/>
      <c r="DC123" s="33"/>
      <c r="DD123" s="33"/>
      <c r="DE123" s="33"/>
      <c r="DF123" s="33"/>
      <c r="DG123" s="33"/>
      <c r="DH123" s="33"/>
      <c r="DI123" s="33"/>
      <c r="DJ123" s="33"/>
      <c r="DK123" s="33"/>
      <c r="DL123" s="33"/>
      <c r="DM123" s="33"/>
      <c r="DN123" s="33"/>
      <c r="DO123" s="33"/>
      <c r="DP123" s="33"/>
      <c r="DQ123" s="33"/>
      <c r="DR123" s="33"/>
      <c r="DS123" s="33"/>
      <c r="DT123" s="33"/>
      <c r="DU123" s="33"/>
      <c r="DV123" s="33"/>
      <c r="DW123" s="33"/>
      <c r="DX123" s="33"/>
      <c r="DY123" s="33"/>
      <c r="DZ123" s="33"/>
      <c r="EA123" s="33"/>
      <c r="EB123" s="33"/>
      <c r="EC123" s="33"/>
      <c r="ED123" s="33"/>
      <c r="EE123" s="33"/>
      <c r="EF123" s="33"/>
      <c r="EG123" s="33"/>
      <c r="EH123" s="33"/>
      <c r="EI123" s="33"/>
      <c r="EJ123" s="33"/>
      <c r="EK123" s="33"/>
      <c r="EL123" s="33"/>
      <c r="EM123" s="33"/>
      <c r="EN123" s="33"/>
      <c r="EO123" s="33"/>
      <c r="EP123" s="33"/>
      <c r="EQ123" s="33"/>
      <c r="ER123" s="33"/>
      <c r="ES123" s="33"/>
      <c r="ET123" s="33"/>
      <c r="EU123" s="33"/>
      <c r="EV123" s="33"/>
      <c r="EW123" s="33"/>
      <c r="EX123" s="33"/>
      <c r="EY123" s="33"/>
      <c r="EZ123" s="33"/>
      <c r="FA123" s="33"/>
      <c r="FB123" s="33"/>
      <c r="FC123" s="33"/>
      <c r="FD123" s="33"/>
      <c r="FE123" s="33"/>
      <c r="FF123" s="33"/>
      <c r="FG123" s="33"/>
      <c r="FH123" s="33"/>
      <c r="FI123" s="33"/>
      <c r="FJ123" s="33"/>
      <c r="FK123" s="33"/>
      <c r="FL123" s="33"/>
      <c r="FM123" s="33"/>
      <c r="FN123" s="33"/>
      <c r="FO123" s="33"/>
      <c r="FP123" s="33"/>
      <c r="FQ123" s="33"/>
      <c r="FR123" s="33"/>
      <c r="FS123" s="33"/>
      <c r="FT123" s="33"/>
      <c r="FU123" s="33"/>
      <c r="FV123" s="33"/>
      <c r="FW123" s="33"/>
      <c r="FX123" s="33"/>
      <c r="FY123" s="33"/>
      <c r="FZ123" s="33"/>
      <c r="GA123" s="33"/>
      <c r="GB123" s="33"/>
      <c r="GC123" s="33"/>
      <c r="GD123" s="33"/>
      <c r="GE123" s="33"/>
      <c r="GF123" s="33"/>
      <c r="GG123" s="33"/>
      <c r="GH123" s="33"/>
      <c r="GI123" s="33"/>
      <c r="GJ123" s="33"/>
      <c r="GK123" s="33"/>
      <c r="GL123" s="33"/>
      <c r="GM123" s="33"/>
      <c r="GN123" s="33"/>
      <c r="GO123" s="33"/>
      <c r="GP123" s="33"/>
      <c r="GQ123" s="33"/>
      <c r="GR123" s="33"/>
    </row>
    <row r="124" spans="2:200" x14ac:dyDescent="0.25">
      <c r="B124" s="80"/>
      <c r="C124" s="80"/>
      <c r="D124" s="35"/>
      <c r="E124" s="35"/>
      <c r="F124" s="35"/>
      <c r="G124" s="35"/>
      <c r="H124" s="35"/>
      <c r="I124" s="35"/>
      <c r="J124" s="35"/>
      <c r="K124" s="35"/>
      <c r="L124" s="35"/>
      <c r="M124" s="35"/>
      <c r="N124" s="35"/>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c r="CT124" s="33"/>
      <c r="CU124" s="33"/>
      <c r="CV124" s="33"/>
      <c r="CW124" s="33"/>
      <c r="CX124" s="33"/>
      <c r="CY124" s="33"/>
      <c r="CZ124" s="33"/>
      <c r="DA124" s="33"/>
      <c r="DB124" s="33"/>
      <c r="DC124" s="33"/>
      <c r="DD124" s="33"/>
      <c r="DE124" s="33"/>
      <c r="DF124" s="33"/>
      <c r="DG124" s="33"/>
      <c r="DH124" s="33"/>
      <c r="DI124" s="33"/>
      <c r="DJ124" s="33"/>
      <c r="DK124" s="33"/>
      <c r="DL124" s="33"/>
      <c r="DM124" s="33"/>
      <c r="DN124" s="33"/>
      <c r="DO124" s="33"/>
      <c r="DP124" s="33"/>
      <c r="DQ124" s="33"/>
      <c r="DR124" s="33"/>
      <c r="DS124" s="33"/>
      <c r="DT124" s="33"/>
      <c r="DU124" s="33"/>
      <c r="DV124" s="33"/>
      <c r="DW124" s="33"/>
      <c r="DX124" s="33"/>
      <c r="DY124" s="33"/>
      <c r="DZ124" s="33"/>
      <c r="EA124" s="33"/>
      <c r="EB124" s="33"/>
      <c r="EC124" s="33"/>
      <c r="ED124" s="33"/>
      <c r="EE124" s="33"/>
      <c r="EF124" s="33"/>
      <c r="EG124" s="33"/>
      <c r="EH124" s="33"/>
      <c r="EI124" s="33"/>
      <c r="EJ124" s="33"/>
      <c r="EK124" s="33"/>
      <c r="EL124" s="33"/>
      <c r="EM124" s="33"/>
      <c r="EN124" s="33"/>
      <c r="EO124" s="33"/>
      <c r="EP124" s="33"/>
      <c r="EQ124" s="33"/>
      <c r="ER124" s="33"/>
      <c r="ES124" s="33"/>
      <c r="ET124" s="33"/>
      <c r="EU124" s="33"/>
      <c r="EV124" s="33"/>
      <c r="EW124" s="33"/>
      <c r="EX124" s="33"/>
      <c r="EY124" s="33"/>
      <c r="EZ124" s="33"/>
      <c r="FA124" s="33"/>
      <c r="FB124" s="33"/>
      <c r="FC124" s="33"/>
      <c r="FD124" s="33"/>
      <c r="FE124" s="33"/>
      <c r="FF124" s="33"/>
      <c r="FG124" s="33"/>
      <c r="FH124" s="33"/>
      <c r="FI124" s="33"/>
      <c r="FJ124" s="33"/>
      <c r="FK124" s="33"/>
      <c r="FL124" s="33"/>
      <c r="FM124" s="33"/>
      <c r="FN124" s="33"/>
      <c r="FO124" s="33"/>
      <c r="FP124" s="33"/>
      <c r="FQ124" s="33"/>
      <c r="FR124" s="33"/>
      <c r="FS124" s="33"/>
      <c r="FT124" s="33"/>
      <c r="FU124" s="33"/>
      <c r="FV124" s="33"/>
      <c r="FW124" s="33"/>
      <c r="FX124" s="33"/>
      <c r="FY124" s="33"/>
      <c r="FZ124" s="33"/>
      <c r="GA124" s="33"/>
      <c r="GB124" s="33"/>
      <c r="GC124" s="33"/>
      <c r="GD124" s="33"/>
      <c r="GE124" s="33"/>
      <c r="GF124" s="33"/>
      <c r="GG124" s="33"/>
      <c r="GH124" s="33"/>
      <c r="GI124" s="33"/>
      <c r="GJ124" s="33"/>
      <c r="GK124" s="33"/>
      <c r="GL124" s="33"/>
      <c r="GM124" s="33"/>
      <c r="GN124" s="33"/>
      <c r="GO124" s="33"/>
      <c r="GP124" s="33"/>
      <c r="GQ124" s="33"/>
      <c r="GR124" s="33"/>
    </row>
    <row r="125" spans="2:200" x14ac:dyDescent="0.25">
      <c r="B125" s="80"/>
      <c r="C125" s="80"/>
      <c r="D125" s="35"/>
      <c r="E125" s="35"/>
      <c r="F125" s="35"/>
      <c r="G125" s="35"/>
      <c r="H125" s="35"/>
      <c r="I125" s="35"/>
      <c r="J125" s="35"/>
      <c r="K125" s="35"/>
      <c r="L125" s="35"/>
      <c r="M125" s="35"/>
      <c r="N125" s="35"/>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c r="CV125" s="33"/>
      <c r="CW125" s="33"/>
      <c r="CX125" s="33"/>
      <c r="CY125" s="33"/>
      <c r="CZ125" s="33"/>
      <c r="DA125" s="33"/>
      <c r="DB125" s="33"/>
      <c r="DC125" s="33"/>
      <c r="DD125" s="33"/>
      <c r="DE125" s="33"/>
      <c r="DF125" s="33"/>
      <c r="DG125" s="33"/>
      <c r="DH125" s="33"/>
      <c r="DI125" s="33"/>
      <c r="DJ125" s="33"/>
      <c r="DK125" s="33"/>
      <c r="DL125" s="33"/>
      <c r="DM125" s="33"/>
      <c r="DN125" s="33"/>
      <c r="DO125" s="33"/>
      <c r="DP125" s="33"/>
      <c r="DQ125" s="33"/>
      <c r="DR125" s="33"/>
      <c r="DS125" s="33"/>
      <c r="DT125" s="33"/>
      <c r="DU125" s="33"/>
      <c r="DV125" s="33"/>
      <c r="DW125" s="33"/>
      <c r="DX125" s="33"/>
      <c r="DY125" s="33"/>
      <c r="DZ125" s="33"/>
      <c r="EA125" s="33"/>
      <c r="EB125" s="33"/>
      <c r="EC125" s="33"/>
      <c r="ED125" s="33"/>
      <c r="EE125" s="33"/>
      <c r="EF125" s="33"/>
      <c r="EG125" s="33"/>
      <c r="EH125" s="33"/>
      <c r="EI125" s="33"/>
      <c r="EJ125" s="33"/>
      <c r="EK125" s="33"/>
      <c r="EL125" s="33"/>
      <c r="EM125" s="33"/>
      <c r="EN125" s="33"/>
      <c r="EO125" s="33"/>
      <c r="EP125" s="33"/>
      <c r="EQ125" s="33"/>
      <c r="ER125" s="33"/>
      <c r="ES125" s="33"/>
      <c r="ET125" s="33"/>
      <c r="EU125" s="33"/>
      <c r="EV125" s="33"/>
      <c r="EW125" s="33"/>
      <c r="EX125" s="33"/>
      <c r="EY125" s="33"/>
      <c r="EZ125" s="33"/>
      <c r="FA125" s="33"/>
      <c r="FB125" s="33"/>
      <c r="FC125" s="33"/>
      <c r="FD125" s="33"/>
      <c r="FE125" s="33"/>
      <c r="FF125" s="33"/>
      <c r="FG125" s="33"/>
      <c r="FH125" s="33"/>
      <c r="FI125" s="33"/>
      <c r="FJ125" s="33"/>
      <c r="FK125" s="33"/>
      <c r="FL125" s="33"/>
      <c r="FM125" s="33"/>
      <c r="FN125" s="33"/>
      <c r="FO125" s="33"/>
      <c r="FP125" s="33"/>
      <c r="FQ125" s="33"/>
      <c r="FR125" s="33"/>
      <c r="FS125" s="33"/>
      <c r="FT125" s="33"/>
      <c r="FU125" s="33"/>
      <c r="FV125" s="33"/>
      <c r="FW125" s="33"/>
      <c r="FX125" s="33"/>
      <c r="FY125" s="33"/>
      <c r="FZ125" s="33"/>
      <c r="GA125" s="33"/>
      <c r="GB125" s="33"/>
      <c r="GC125" s="33"/>
      <c r="GD125" s="33"/>
      <c r="GE125" s="33"/>
      <c r="GF125" s="33"/>
      <c r="GG125" s="33"/>
      <c r="GH125" s="33"/>
      <c r="GI125" s="33"/>
      <c r="GJ125" s="33"/>
      <c r="GK125" s="33"/>
      <c r="GL125" s="33"/>
      <c r="GM125" s="33"/>
      <c r="GN125" s="33"/>
      <c r="GO125" s="33"/>
      <c r="GP125" s="33"/>
      <c r="GQ125" s="33"/>
      <c r="GR125" s="33"/>
    </row>
    <row r="126" spans="2:200" x14ac:dyDescent="0.25">
      <c r="B126" s="80"/>
      <c r="C126" s="80"/>
      <c r="D126" s="35"/>
      <c r="E126" s="35"/>
      <c r="F126" s="35"/>
      <c r="G126" s="35"/>
      <c r="H126" s="35"/>
      <c r="I126" s="35"/>
      <c r="J126" s="35"/>
      <c r="K126" s="35"/>
      <c r="L126" s="35"/>
      <c r="M126" s="35"/>
      <c r="N126" s="35"/>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c r="CW126" s="33"/>
      <c r="CX126" s="33"/>
      <c r="CY126" s="33"/>
      <c r="CZ126" s="33"/>
      <c r="DA126" s="33"/>
      <c r="DB126" s="33"/>
      <c r="DC126" s="33"/>
      <c r="DD126" s="33"/>
      <c r="DE126" s="33"/>
      <c r="DF126" s="33"/>
      <c r="DG126" s="33"/>
      <c r="DH126" s="33"/>
      <c r="DI126" s="33"/>
      <c r="DJ126" s="33"/>
      <c r="DK126" s="33"/>
      <c r="DL126" s="33"/>
      <c r="DM126" s="33"/>
      <c r="DN126" s="33"/>
      <c r="DO126" s="33"/>
      <c r="DP126" s="33"/>
      <c r="DQ126" s="33"/>
      <c r="DR126" s="33"/>
      <c r="DS126" s="33"/>
      <c r="DT126" s="33"/>
      <c r="DU126" s="33"/>
      <c r="DV126" s="33"/>
      <c r="DW126" s="33"/>
      <c r="DX126" s="33"/>
      <c r="DY126" s="33"/>
      <c r="DZ126" s="33"/>
      <c r="EA126" s="33"/>
      <c r="EB126" s="33"/>
      <c r="EC126" s="33"/>
      <c r="ED126" s="33"/>
      <c r="EE126" s="33"/>
      <c r="EF126" s="33"/>
      <c r="EG126" s="33"/>
      <c r="EH126" s="33"/>
      <c r="EI126" s="33"/>
      <c r="EJ126" s="33"/>
      <c r="EK126" s="33"/>
      <c r="EL126" s="33"/>
      <c r="EM126" s="33"/>
      <c r="EN126" s="33"/>
      <c r="EO126" s="33"/>
      <c r="EP126" s="33"/>
      <c r="EQ126" s="33"/>
      <c r="ER126" s="33"/>
      <c r="ES126" s="33"/>
      <c r="ET126" s="33"/>
      <c r="EU126" s="33"/>
      <c r="EV126" s="33"/>
      <c r="EW126" s="33"/>
      <c r="EX126" s="33"/>
      <c r="EY126" s="33"/>
      <c r="EZ126" s="33"/>
      <c r="FA126" s="33"/>
      <c r="FB126" s="33"/>
      <c r="FC126" s="33"/>
      <c r="FD126" s="33"/>
      <c r="FE126" s="33"/>
      <c r="FF126" s="33"/>
      <c r="FG126" s="33"/>
      <c r="FH126" s="33"/>
      <c r="FI126" s="33"/>
      <c r="FJ126" s="33"/>
      <c r="FK126" s="33"/>
      <c r="FL126" s="33"/>
      <c r="FM126" s="33"/>
      <c r="FN126" s="33"/>
      <c r="FO126" s="33"/>
      <c r="FP126" s="33"/>
      <c r="FQ126" s="33"/>
      <c r="FR126" s="33"/>
      <c r="FS126" s="33"/>
      <c r="FT126" s="33"/>
      <c r="FU126" s="33"/>
      <c r="FV126" s="33"/>
      <c r="FW126" s="33"/>
      <c r="FX126" s="33"/>
      <c r="FY126" s="33"/>
      <c r="FZ126" s="33"/>
      <c r="GA126" s="33"/>
      <c r="GB126" s="33"/>
      <c r="GC126" s="33"/>
      <c r="GD126" s="33"/>
      <c r="GE126" s="33"/>
      <c r="GF126" s="33"/>
      <c r="GG126" s="33"/>
      <c r="GH126" s="33"/>
      <c r="GI126" s="33"/>
      <c r="GJ126" s="33"/>
      <c r="GK126" s="33"/>
      <c r="GL126" s="33"/>
      <c r="GM126" s="33"/>
      <c r="GN126" s="33"/>
      <c r="GO126" s="33"/>
      <c r="GP126" s="33"/>
      <c r="GQ126" s="33"/>
      <c r="GR126" s="33"/>
    </row>
    <row r="127" spans="2:200" x14ac:dyDescent="0.25">
      <c r="B127" s="80"/>
      <c r="C127" s="80"/>
      <c r="D127" s="35"/>
      <c r="E127" s="35"/>
      <c r="F127" s="35"/>
      <c r="G127" s="35"/>
      <c r="H127" s="35"/>
      <c r="I127" s="35"/>
      <c r="J127" s="35"/>
      <c r="K127" s="35"/>
      <c r="L127" s="35"/>
      <c r="M127" s="35"/>
      <c r="N127" s="35"/>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c r="DH127" s="33"/>
      <c r="DI127" s="33"/>
      <c r="DJ127" s="33"/>
      <c r="DK127" s="33"/>
      <c r="DL127" s="33"/>
      <c r="DM127" s="33"/>
      <c r="DN127" s="33"/>
      <c r="DO127" s="33"/>
      <c r="DP127" s="33"/>
      <c r="DQ127" s="33"/>
      <c r="DR127" s="33"/>
      <c r="DS127" s="33"/>
      <c r="DT127" s="33"/>
      <c r="DU127" s="33"/>
      <c r="DV127" s="33"/>
      <c r="DW127" s="33"/>
      <c r="DX127" s="33"/>
      <c r="DY127" s="33"/>
      <c r="DZ127" s="33"/>
      <c r="EA127" s="33"/>
      <c r="EB127" s="33"/>
      <c r="EC127" s="33"/>
      <c r="ED127" s="33"/>
      <c r="EE127" s="33"/>
      <c r="EF127" s="33"/>
      <c r="EG127" s="33"/>
      <c r="EH127" s="33"/>
      <c r="EI127" s="33"/>
      <c r="EJ127" s="33"/>
      <c r="EK127" s="33"/>
      <c r="EL127" s="33"/>
      <c r="EM127" s="33"/>
      <c r="EN127" s="33"/>
      <c r="EO127" s="33"/>
      <c r="EP127" s="33"/>
      <c r="EQ127" s="33"/>
      <c r="ER127" s="33"/>
      <c r="ES127" s="33"/>
      <c r="ET127" s="33"/>
      <c r="EU127" s="33"/>
      <c r="EV127" s="33"/>
      <c r="EW127" s="33"/>
      <c r="EX127" s="33"/>
      <c r="EY127" s="33"/>
      <c r="EZ127" s="33"/>
      <c r="FA127" s="33"/>
      <c r="FB127" s="33"/>
      <c r="FC127" s="33"/>
      <c r="FD127" s="33"/>
      <c r="FE127" s="33"/>
      <c r="FF127" s="33"/>
      <c r="FG127" s="33"/>
      <c r="FH127" s="33"/>
      <c r="FI127" s="33"/>
      <c r="FJ127" s="33"/>
      <c r="FK127" s="33"/>
      <c r="FL127" s="33"/>
      <c r="FM127" s="33"/>
      <c r="FN127" s="33"/>
      <c r="FO127" s="33"/>
      <c r="FP127" s="33"/>
      <c r="FQ127" s="33"/>
      <c r="FR127" s="33"/>
      <c r="FS127" s="33"/>
      <c r="FT127" s="33"/>
      <c r="FU127" s="33"/>
      <c r="FV127" s="33"/>
      <c r="FW127" s="33"/>
      <c r="FX127" s="33"/>
      <c r="FY127" s="33"/>
      <c r="FZ127" s="33"/>
      <c r="GA127" s="33"/>
      <c r="GB127" s="33"/>
      <c r="GC127" s="33"/>
      <c r="GD127" s="33"/>
      <c r="GE127" s="33"/>
      <c r="GF127" s="33"/>
      <c r="GG127" s="33"/>
      <c r="GH127" s="33"/>
      <c r="GI127" s="33"/>
      <c r="GJ127" s="33"/>
      <c r="GK127" s="33"/>
      <c r="GL127" s="33"/>
      <c r="GM127" s="33"/>
      <c r="GN127" s="33"/>
      <c r="GO127" s="33"/>
      <c r="GP127" s="33"/>
      <c r="GQ127" s="33"/>
      <c r="GR127" s="33"/>
    </row>
    <row r="128" spans="2:200" x14ac:dyDescent="0.25">
      <c r="B128" s="80"/>
      <c r="C128" s="80"/>
      <c r="D128" s="35"/>
      <c r="E128" s="35"/>
      <c r="F128" s="35"/>
      <c r="G128" s="35"/>
      <c r="H128" s="35"/>
      <c r="I128" s="35"/>
      <c r="J128" s="35"/>
      <c r="K128" s="35"/>
      <c r="L128" s="35"/>
      <c r="M128" s="35"/>
      <c r="N128" s="35"/>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c r="CW128" s="33"/>
      <c r="CX128" s="33"/>
      <c r="CY128" s="33"/>
      <c r="CZ128" s="33"/>
      <c r="DA128" s="33"/>
      <c r="DB128" s="33"/>
      <c r="DC128" s="33"/>
      <c r="DD128" s="33"/>
      <c r="DE128" s="33"/>
      <c r="DF128" s="33"/>
      <c r="DG128" s="33"/>
      <c r="DH128" s="33"/>
      <c r="DI128" s="33"/>
      <c r="DJ128" s="33"/>
      <c r="DK128" s="33"/>
      <c r="DL128" s="33"/>
      <c r="DM128" s="33"/>
      <c r="DN128" s="33"/>
      <c r="DO128" s="33"/>
      <c r="DP128" s="33"/>
      <c r="DQ128" s="33"/>
      <c r="DR128" s="33"/>
      <c r="DS128" s="33"/>
      <c r="DT128" s="33"/>
      <c r="DU128" s="33"/>
      <c r="DV128" s="33"/>
      <c r="DW128" s="33"/>
      <c r="DX128" s="33"/>
      <c r="DY128" s="33"/>
      <c r="DZ128" s="33"/>
      <c r="EA128" s="33"/>
      <c r="EB128" s="33"/>
      <c r="EC128" s="33"/>
      <c r="ED128" s="33"/>
      <c r="EE128" s="33"/>
      <c r="EF128" s="33"/>
      <c r="EG128" s="33"/>
      <c r="EH128" s="33"/>
      <c r="EI128" s="33"/>
      <c r="EJ128" s="33"/>
      <c r="EK128" s="33"/>
      <c r="EL128" s="33"/>
      <c r="EM128" s="33"/>
      <c r="EN128" s="33"/>
      <c r="EO128" s="33"/>
      <c r="EP128" s="33"/>
      <c r="EQ128" s="33"/>
      <c r="ER128" s="33"/>
      <c r="ES128" s="33"/>
      <c r="ET128" s="33"/>
      <c r="EU128" s="33"/>
      <c r="EV128" s="33"/>
      <c r="EW128" s="33"/>
      <c r="EX128" s="33"/>
      <c r="EY128" s="33"/>
      <c r="EZ128" s="33"/>
      <c r="FA128" s="33"/>
      <c r="FB128" s="33"/>
      <c r="FC128" s="33"/>
      <c r="FD128" s="33"/>
      <c r="FE128" s="33"/>
      <c r="FF128" s="33"/>
      <c r="FG128" s="33"/>
      <c r="FH128" s="33"/>
      <c r="FI128" s="33"/>
      <c r="FJ128" s="33"/>
      <c r="FK128" s="33"/>
      <c r="FL128" s="33"/>
      <c r="FM128" s="33"/>
      <c r="FN128" s="33"/>
      <c r="FO128" s="33"/>
      <c r="FP128" s="33"/>
      <c r="FQ128" s="33"/>
      <c r="FR128" s="33"/>
      <c r="FS128" s="33"/>
      <c r="FT128" s="33"/>
      <c r="FU128" s="33"/>
      <c r="FV128" s="33"/>
      <c r="FW128" s="33"/>
      <c r="FX128" s="33"/>
      <c r="FY128" s="33"/>
      <c r="FZ128" s="33"/>
      <c r="GA128" s="33"/>
      <c r="GB128" s="33"/>
      <c r="GC128" s="33"/>
      <c r="GD128" s="33"/>
      <c r="GE128" s="33"/>
      <c r="GF128" s="33"/>
      <c r="GG128" s="33"/>
      <c r="GH128" s="33"/>
      <c r="GI128" s="33"/>
      <c r="GJ128" s="33"/>
      <c r="GK128" s="33"/>
      <c r="GL128" s="33"/>
      <c r="GM128" s="33"/>
      <c r="GN128" s="33"/>
      <c r="GO128" s="33"/>
      <c r="GP128" s="33"/>
      <c r="GQ128" s="33"/>
      <c r="GR128" s="33"/>
    </row>
    <row r="129" spans="2:200" x14ac:dyDescent="0.25">
      <c r="B129" s="80"/>
      <c r="C129" s="80"/>
      <c r="D129" s="35"/>
      <c r="E129" s="35"/>
      <c r="F129" s="35"/>
      <c r="G129" s="35"/>
      <c r="H129" s="35"/>
      <c r="I129" s="35"/>
      <c r="J129" s="35"/>
      <c r="K129" s="35"/>
      <c r="L129" s="35"/>
      <c r="M129" s="35"/>
      <c r="N129" s="35"/>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c r="FS129" s="33"/>
      <c r="FT129" s="33"/>
      <c r="FU129" s="33"/>
      <c r="FV129" s="33"/>
      <c r="FW129" s="33"/>
      <c r="FX129" s="33"/>
      <c r="FY129" s="33"/>
      <c r="FZ129" s="33"/>
      <c r="GA129" s="33"/>
      <c r="GB129" s="33"/>
      <c r="GC129" s="33"/>
      <c r="GD129" s="33"/>
      <c r="GE129" s="33"/>
      <c r="GF129" s="33"/>
      <c r="GG129" s="33"/>
      <c r="GH129" s="33"/>
      <c r="GI129" s="33"/>
      <c r="GJ129" s="33"/>
      <c r="GK129" s="33"/>
      <c r="GL129" s="33"/>
      <c r="GM129" s="33"/>
      <c r="GN129" s="33"/>
      <c r="GO129" s="33"/>
      <c r="GP129" s="33"/>
      <c r="GQ129" s="33"/>
      <c r="GR129" s="33"/>
    </row>
    <row r="130" spans="2:200" x14ac:dyDescent="0.25">
      <c r="B130" s="80"/>
      <c r="C130" s="80"/>
      <c r="D130" s="35"/>
      <c r="E130" s="35"/>
      <c r="F130" s="35"/>
      <c r="G130" s="35"/>
      <c r="H130" s="35"/>
      <c r="I130" s="35"/>
      <c r="J130" s="35"/>
      <c r="K130" s="35"/>
      <c r="L130" s="35"/>
      <c r="M130" s="35"/>
      <c r="N130" s="35"/>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row>
    <row r="131" spans="2:200" x14ac:dyDescent="0.25">
      <c r="B131" s="80"/>
      <c r="C131" s="80"/>
      <c r="D131" s="35"/>
      <c r="E131" s="35"/>
      <c r="F131" s="35"/>
      <c r="G131" s="35"/>
      <c r="H131" s="35"/>
      <c r="I131" s="35"/>
      <c r="J131" s="35"/>
      <c r="K131" s="35"/>
      <c r="L131" s="35"/>
      <c r="M131" s="35"/>
      <c r="N131" s="35"/>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33"/>
      <c r="FL131" s="33"/>
      <c r="FM131" s="33"/>
      <c r="FN131" s="33"/>
      <c r="FO131" s="33"/>
      <c r="FP131" s="33"/>
      <c r="FQ131" s="33"/>
      <c r="FR131" s="33"/>
      <c r="FS131" s="33"/>
      <c r="FT131" s="33"/>
      <c r="FU131" s="33"/>
      <c r="FV131" s="33"/>
      <c r="FW131" s="33"/>
      <c r="FX131" s="33"/>
      <c r="FY131" s="33"/>
      <c r="FZ131" s="33"/>
      <c r="GA131" s="33"/>
      <c r="GB131" s="33"/>
      <c r="GC131" s="33"/>
      <c r="GD131" s="33"/>
      <c r="GE131" s="33"/>
      <c r="GF131" s="33"/>
      <c r="GG131" s="33"/>
      <c r="GH131" s="33"/>
      <c r="GI131" s="33"/>
      <c r="GJ131" s="33"/>
      <c r="GK131" s="33"/>
      <c r="GL131" s="33"/>
      <c r="GM131" s="33"/>
      <c r="GN131" s="33"/>
      <c r="GO131" s="33"/>
      <c r="GP131" s="33"/>
      <c r="GQ131" s="33"/>
      <c r="GR131" s="33"/>
    </row>
    <row r="132" spans="2:200" x14ac:dyDescent="0.25">
      <c r="B132" s="80"/>
      <c r="C132" s="80"/>
      <c r="D132" s="35"/>
      <c r="E132" s="35"/>
      <c r="F132" s="35"/>
      <c r="G132" s="35"/>
      <c r="H132" s="35"/>
      <c r="I132" s="35"/>
      <c r="J132" s="35"/>
      <c r="K132" s="35"/>
      <c r="L132" s="35"/>
      <c r="M132" s="35"/>
      <c r="N132" s="35"/>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33"/>
      <c r="FL132" s="33"/>
      <c r="FM132" s="33"/>
      <c r="FN132" s="33"/>
      <c r="FO132" s="33"/>
      <c r="FP132" s="33"/>
      <c r="FQ132" s="33"/>
      <c r="FR132" s="33"/>
      <c r="FS132" s="33"/>
      <c r="FT132" s="33"/>
      <c r="FU132" s="33"/>
      <c r="FV132" s="33"/>
      <c r="FW132" s="33"/>
      <c r="FX132" s="33"/>
      <c r="FY132" s="33"/>
      <c r="FZ132" s="33"/>
      <c r="GA132" s="33"/>
      <c r="GB132" s="33"/>
      <c r="GC132" s="33"/>
      <c r="GD132" s="33"/>
      <c r="GE132" s="33"/>
      <c r="GF132" s="33"/>
      <c r="GG132" s="33"/>
      <c r="GH132" s="33"/>
      <c r="GI132" s="33"/>
      <c r="GJ132" s="33"/>
      <c r="GK132" s="33"/>
      <c r="GL132" s="33"/>
      <c r="GM132" s="33"/>
      <c r="GN132" s="33"/>
      <c r="GO132" s="33"/>
      <c r="GP132" s="33"/>
      <c r="GQ132" s="33"/>
      <c r="GR132" s="33"/>
    </row>
    <row r="133" spans="2:200" x14ac:dyDescent="0.25">
      <c r="B133" s="80"/>
      <c r="C133" s="80"/>
      <c r="D133" s="35"/>
      <c r="E133" s="35"/>
      <c r="F133" s="35"/>
      <c r="G133" s="35"/>
      <c r="H133" s="35"/>
      <c r="I133" s="35"/>
      <c r="J133" s="35"/>
      <c r="K133" s="35"/>
      <c r="L133" s="35"/>
      <c r="M133" s="35"/>
      <c r="N133" s="35"/>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c r="FS133" s="33"/>
      <c r="FT133" s="33"/>
      <c r="FU133" s="33"/>
      <c r="FV133" s="33"/>
      <c r="FW133" s="33"/>
      <c r="FX133" s="33"/>
      <c r="FY133" s="33"/>
      <c r="FZ133" s="33"/>
      <c r="GA133" s="33"/>
      <c r="GB133" s="33"/>
      <c r="GC133" s="33"/>
      <c r="GD133" s="33"/>
      <c r="GE133" s="33"/>
      <c r="GF133" s="33"/>
      <c r="GG133" s="33"/>
      <c r="GH133" s="33"/>
      <c r="GI133" s="33"/>
      <c r="GJ133" s="33"/>
      <c r="GK133" s="33"/>
      <c r="GL133" s="33"/>
      <c r="GM133" s="33"/>
      <c r="GN133" s="33"/>
      <c r="GO133" s="33"/>
      <c r="GP133" s="33"/>
      <c r="GQ133" s="33"/>
      <c r="GR133" s="33"/>
    </row>
    <row r="134" spans="2:200" x14ac:dyDescent="0.25">
      <c r="B134" s="80"/>
      <c r="C134" s="80"/>
      <c r="D134" s="35"/>
      <c r="E134" s="35"/>
      <c r="F134" s="35"/>
      <c r="G134" s="35"/>
      <c r="H134" s="35"/>
      <c r="I134" s="35"/>
      <c r="J134" s="35"/>
      <c r="K134" s="35"/>
      <c r="L134" s="35"/>
      <c r="M134" s="35"/>
      <c r="N134" s="35"/>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33"/>
      <c r="FL134" s="33"/>
      <c r="FM134" s="33"/>
      <c r="FN134" s="33"/>
      <c r="FO134" s="33"/>
      <c r="FP134" s="33"/>
      <c r="FQ134" s="33"/>
      <c r="FR134" s="33"/>
      <c r="FS134" s="33"/>
      <c r="FT134" s="33"/>
      <c r="FU134" s="33"/>
      <c r="FV134" s="33"/>
      <c r="FW134" s="33"/>
      <c r="FX134" s="33"/>
      <c r="FY134" s="33"/>
      <c r="FZ134" s="33"/>
      <c r="GA134" s="33"/>
      <c r="GB134" s="33"/>
      <c r="GC134" s="33"/>
      <c r="GD134" s="33"/>
      <c r="GE134" s="33"/>
      <c r="GF134" s="33"/>
      <c r="GG134" s="33"/>
      <c r="GH134" s="33"/>
      <c r="GI134" s="33"/>
      <c r="GJ134" s="33"/>
      <c r="GK134" s="33"/>
      <c r="GL134" s="33"/>
      <c r="GM134" s="33"/>
      <c r="GN134" s="33"/>
      <c r="GO134" s="33"/>
      <c r="GP134" s="33"/>
      <c r="GQ134" s="33"/>
      <c r="GR134" s="33"/>
    </row>
    <row r="135" spans="2:200" x14ac:dyDescent="0.25">
      <c r="B135" s="80"/>
      <c r="C135" s="80"/>
      <c r="D135" s="35"/>
      <c r="E135" s="35"/>
      <c r="F135" s="35"/>
      <c r="G135" s="35"/>
      <c r="H135" s="35"/>
      <c r="I135" s="35"/>
      <c r="J135" s="35"/>
      <c r="K135" s="35"/>
      <c r="L135" s="35"/>
      <c r="M135" s="35"/>
      <c r="N135" s="35"/>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c r="FJ135" s="33"/>
      <c r="FK135" s="33"/>
      <c r="FL135" s="33"/>
      <c r="FM135" s="33"/>
      <c r="FN135" s="33"/>
      <c r="FO135" s="33"/>
      <c r="FP135" s="33"/>
      <c r="FQ135" s="33"/>
      <c r="FR135" s="33"/>
      <c r="FS135" s="33"/>
      <c r="FT135" s="33"/>
      <c r="FU135" s="33"/>
      <c r="FV135" s="33"/>
      <c r="FW135" s="33"/>
      <c r="FX135" s="33"/>
      <c r="FY135" s="33"/>
      <c r="FZ135" s="33"/>
      <c r="GA135" s="33"/>
      <c r="GB135" s="33"/>
      <c r="GC135" s="33"/>
      <c r="GD135" s="33"/>
      <c r="GE135" s="33"/>
      <c r="GF135" s="33"/>
      <c r="GG135" s="33"/>
      <c r="GH135" s="33"/>
      <c r="GI135" s="33"/>
      <c r="GJ135" s="33"/>
      <c r="GK135" s="33"/>
      <c r="GL135" s="33"/>
      <c r="GM135" s="33"/>
      <c r="GN135" s="33"/>
      <c r="GO135" s="33"/>
      <c r="GP135" s="33"/>
      <c r="GQ135" s="33"/>
      <c r="GR135" s="33"/>
    </row>
    <row r="136" spans="2:200" x14ac:dyDescent="0.25">
      <c r="B136" s="80"/>
      <c r="C136" s="80"/>
      <c r="D136" s="35"/>
      <c r="E136" s="35"/>
      <c r="F136" s="35"/>
      <c r="G136" s="35"/>
      <c r="H136" s="35"/>
      <c r="I136" s="35"/>
      <c r="J136" s="35"/>
      <c r="K136" s="35"/>
      <c r="L136" s="35"/>
      <c r="M136" s="35"/>
      <c r="N136" s="35"/>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c r="EO136" s="33"/>
      <c r="EP136" s="33"/>
      <c r="EQ136" s="33"/>
      <c r="ER136" s="33"/>
      <c r="ES136" s="33"/>
      <c r="ET136" s="33"/>
      <c r="EU136" s="33"/>
      <c r="EV136" s="33"/>
      <c r="EW136" s="33"/>
      <c r="EX136" s="33"/>
      <c r="EY136" s="33"/>
      <c r="EZ136" s="33"/>
      <c r="FA136" s="33"/>
      <c r="FB136" s="33"/>
      <c r="FC136" s="33"/>
      <c r="FD136" s="33"/>
      <c r="FE136" s="33"/>
      <c r="FF136" s="33"/>
      <c r="FG136" s="33"/>
      <c r="FH136" s="33"/>
      <c r="FI136" s="33"/>
      <c r="FJ136" s="33"/>
      <c r="FK136" s="33"/>
      <c r="FL136" s="33"/>
      <c r="FM136" s="33"/>
      <c r="FN136" s="33"/>
      <c r="FO136" s="33"/>
      <c r="FP136" s="33"/>
      <c r="FQ136" s="33"/>
      <c r="FR136" s="33"/>
      <c r="FS136" s="33"/>
      <c r="FT136" s="33"/>
      <c r="FU136" s="33"/>
      <c r="FV136" s="33"/>
      <c r="FW136" s="33"/>
      <c r="FX136" s="33"/>
      <c r="FY136" s="33"/>
      <c r="FZ136" s="33"/>
      <c r="GA136" s="33"/>
      <c r="GB136" s="33"/>
      <c r="GC136" s="33"/>
      <c r="GD136" s="33"/>
      <c r="GE136" s="33"/>
      <c r="GF136" s="33"/>
      <c r="GG136" s="33"/>
      <c r="GH136" s="33"/>
      <c r="GI136" s="33"/>
      <c r="GJ136" s="33"/>
      <c r="GK136" s="33"/>
      <c r="GL136" s="33"/>
      <c r="GM136" s="33"/>
      <c r="GN136" s="33"/>
      <c r="GO136" s="33"/>
      <c r="GP136" s="33"/>
      <c r="GQ136" s="33"/>
      <c r="GR136" s="33"/>
    </row>
    <row r="137" spans="2:200" x14ac:dyDescent="0.25">
      <c r="B137" s="80"/>
      <c r="C137" s="80"/>
      <c r="D137" s="35"/>
      <c r="E137" s="35"/>
      <c r="F137" s="35"/>
      <c r="G137" s="35"/>
      <c r="H137" s="35"/>
      <c r="I137" s="35"/>
      <c r="J137" s="35"/>
      <c r="K137" s="35"/>
      <c r="L137" s="35"/>
      <c r="M137" s="35"/>
      <c r="N137" s="35"/>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33"/>
      <c r="DK137" s="33"/>
      <c r="DL137" s="33"/>
      <c r="DM137" s="33"/>
      <c r="DN137" s="33"/>
      <c r="DO137" s="33"/>
      <c r="DP137" s="33"/>
      <c r="DQ137" s="33"/>
      <c r="DR137" s="33"/>
      <c r="DS137" s="33"/>
      <c r="DT137" s="33"/>
      <c r="DU137" s="33"/>
      <c r="DV137" s="33"/>
      <c r="DW137" s="33"/>
      <c r="DX137" s="33"/>
      <c r="DY137" s="33"/>
      <c r="DZ137" s="33"/>
      <c r="EA137" s="33"/>
      <c r="EB137" s="33"/>
      <c r="EC137" s="33"/>
      <c r="ED137" s="33"/>
      <c r="EE137" s="33"/>
      <c r="EF137" s="33"/>
      <c r="EG137" s="33"/>
      <c r="EH137" s="33"/>
      <c r="EI137" s="33"/>
      <c r="EJ137" s="33"/>
      <c r="EK137" s="33"/>
      <c r="EL137" s="33"/>
      <c r="EM137" s="33"/>
      <c r="EN137" s="33"/>
      <c r="EO137" s="33"/>
      <c r="EP137" s="33"/>
      <c r="EQ137" s="33"/>
      <c r="ER137" s="33"/>
      <c r="ES137" s="33"/>
      <c r="ET137" s="33"/>
      <c r="EU137" s="33"/>
      <c r="EV137" s="33"/>
      <c r="EW137" s="33"/>
      <c r="EX137" s="33"/>
      <c r="EY137" s="33"/>
      <c r="EZ137" s="33"/>
      <c r="FA137" s="33"/>
      <c r="FB137" s="33"/>
      <c r="FC137" s="33"/>
      <c r="FD137" s="33"/>
      <c r="FE137" s="33"/>
      <c r="FF137" s="33"/>
      <c r="FG137" s="33"/>
      <c r="FH137" s="33"/>
      <c r="FI137" s="33"/>
      <c r="FJ137" s="33"/>
      <c r="FK137" s="33"/>
      <c r="FL137" s="33"/>
      <c r="FM137" s="33"/>
      <c r="FN137" s="33"/>
      <c r="FO137" s="33"/>
      <c r="FP137" s="33"/>
      <c r="FQ137" s="33"/>
      <c r="FR137" s="33"/>
      <c r="FS137" s="33"/>
      <c r="FT137" s="33"/>
      <c r="FU137" s="33"/>
      <c r="FV137" s="33"/>
      <c r="FW137" s="33"/>
      <c r="FX137" s="33"/>
      <c r="FY137" s="33"/>
      <c r="FZ137" s="33"/>
      <c r="GA137" s="33"/>
      <c r="GB137" s="33"/>
      <c r="GC137" s="33"/>
      <c r="GD137" s="33"/>
      <c r="GE137" s="33"/>
      <c r="GF137" s="33"/>
      <c r="GG137" s="33"/>
      <c r="GH137" s="33"/>
      <c r="GI137" s="33"/>
      <c r="GJ137" s="33"/>
      <c r="GK137" s="33"/>
      <c r="GL137" s="33"/>
      <c r="GM137" s="33"/>
      <c r="GN137" s="33"/>
      <c r="GO137" s="33"/>
      <c r="GP137" s="33"/>
      <c r="GQ137" s="33"/>
      <c r="GR137" s="33"/>
    </row>
    <row r="138" spans="2:200" x14ac:dyDescent="0.25">
      <c r="B138" s="80"/>
      <c r="C138" s="80"/>
      <c r="D138" s="35"/>
      <c r="E138" s="35"/>
      <c r="F138" s="35"/>
      <c r="G138" s="35"/>
      <c r="H138" s="35"/>
      <c r="I138" s="35"/>
      <c r="J138" s="35"/>
      <c r="K138" s="35"/>
      <c r="L138" s="35"/>
      <c r="M138" s="35"/>
      <c r="N138" s="35"/>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c r="EO138" s="33"/>
      <c r="EP138" s="33"/>
      <c r="EQ138" s="33"/>
      <c r="ER138" s="33"/>
      <c r="ES138" s="33"/>
      <c r="ET138" s="33"/>
      <c r="EU138" s="33"/>
      <c r="EV138" s="33"/>
      <c r="EW138" s="33"/>
      <c r="EX138" s="33"/>
      <c r="EY138" s="33"/>
      <c r="EZ138" s="33"/>
      <c r="FA138" s="33"/>
      <c r="FB138" s="33"/>
      <c r="FC138" s="33"/>
      <c r="FD138" s="33"/>
      <c r="FE138" s="33"/>
      <c r="FF138" s="33"/>
      <c r="FG138" s="33"/>
      <c r="FH138" s="33"/>
      <c r="FI138" s="33"/>
      <c r="FJ138" s="33"/>
      <c r="FK138" s="33"/>
      <c r="FL138" s="33"/>
      <c r="FM138" s="33"/>
      <c r="FN138" s="33"/>
      <c r="FO138" s="33"/>
      <c r="FP138" s="33"/>
      <c r="FQ138" s="33"/>
      <c r="FR138" s="33"/>
      <c r="FS138" s="33"/>
      <c r="FT138" s="33"/>
      <c r="FU138" s="33"/>
      <c r="FV138" s="33"/>
      <c r="FW138" s="33"/>
      <c r="FX138" s="33"/>
      <c r="FY138" s="33"/>
      <c r="FZ138" s="33"/>
      <c r="GA138" s="33"/>
      <c r="GB138" s="33"/>
      <c r="GC138" s="33"/>
      <c r="GD138" s="33"/>
      <c r="GE138" s="33"/>
      <c r="GF138" s="33"/>
      <c r="GG138" s="33"/>
      <c r="GH138" s="33"/>
      <c r="GI138" s="33"/>
      <c r="GJ138" s="33"/>
      <c r="GK138" s="33"/>
      <c r="GL138" s="33"/>
      <c r="GM138" s="33"/>
      <c r="GN138" s="33"/>
      <c r="GO138" s="33"/>
      <c r="GP138" s="33"/>
      <c r="GQ138" s="33"/>
      <c r="GR138" s="33"/>
    </row>
    <row r="139" spans="2:200" x14ac:dyDescent="0.25">
      <c r="B139" s="80"/>
      <c r="C139" s="80"/>
      <c r="D139" s="35"/>
      <c r="E139" s="35"/>
      <c r="F139" s="35"/>
      <c r="G139" s="35"/>
      <c r="H139" s="35"/>
      <c r="I139" s="35"/>
      <c r="J139" s="35"/>
      <c r="K139" s="35"/>
      <c r="L139" s="35"/>
      <c r="M139" s="35"/>
      <c r="N139" s="35"/>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c r="DO139" s="33"/>
      <c r="DP139" s="33"/>
      <c r="DQ139" s="33"/>
      <c r="DR139" s="33"/>
      <c r="DS139" s="33"/>
      <c r="DT139" s="33"/>
      <c r="DU139" s="33"/>
      <c r="DV139" s="33"/>
      <c r="DW139" s="33"/>
      <c r="DX139" s="33"/>
      <c r="DY139" s="33"/>
      <c r="DZ139" s="33"/>
      <c r="EA139" s="33"/>
      <c r="EB139" s="33"/>
      <c r="EC139" s="33"/>
      <c r="ED139" s="33"/>
      <c r="EE139" s="33"/>
      <c r="EF139" s="33"/>
      <c r="EG139" s="33"/>
      <c r="EH139" s="33"/>
      <c r="EI139" s="33"/>
      <c r="EJ139" s="33"/>
      <c r="EK139" s="33"/>
      <c r="EL139" s="33"/>
      <c r="EM139" s="33"/>
      <c r="EN139" s="33"/>
      <c r="EO139" s="33"/>
      <c r="EP139" s="33"/>
      <c r="EQ139" s="33"/>
      <c r="ER139" s="33"/>
      <c r="ES139" s="33"/>
      <c r="ET139" s="33"/>
      <c r="EU139" s="33"/>
      <c r="EV139" s="33"/>
      <c r="EW139" s="33"/>
      <c r="EX139" s="33"/>
      <c r="EY139" s="33"/>
      <c r="EZ139" s="33"/>
      <c r="FA139" s="33"/>
      <c r="FB139" s="33"/>
      <c r="FC139" s="33"/>
      <c r="FD139" s="33"/>
      <c r="FE139" s="33"/>
      <c r="FF139" s="33"/>
      <c r="FG139" s="33"/>
      <c r="FH139" s="33"/>
      <c r="FI139" s="33"/>
      <c r="FJ139" s="33"/>
      <c r="FK139" s="33"/>
      <c r="FL139" s="33"/>
      <c r="FM139" s="33"/>
      <c r="FN139" s="33"/>
      <c r="FO139" s="33"/>
      <c r="FP139" s="33"/>
      <c r="FQ139" s="33"/>
      <c r="FR139" s="33"/>
      <c r="FS139" s="33"/>
      <c r="FT139" s="33"/>
      <c r="FU139" s="33"/>
      <c r="FV139" s="33"/>
      <c r="FW139" s="33"/>
      <c r="FX139" s="33"/>
      <c r="FY139" s="33"/>
      <c r="FZ139" s="33"/>
      <c r="GA139" s="33"/>
      <c r="GB139" s="33"/>
      <c r="GC139" s="33"/>
      <c r="GD139" s="33"/>
      <c r="GE139" s="33"/>
      <c r="GF139" s="33"/>
      <c r="GG139" s="33"/>
      <c r="GH139" s="33"/>
      <c r="GI139" s="33"/>
      <c r="GJ139" s="33"/>
      <c r="GK139" s="33"/>
      <c r="GL139" s="33"/>
      <c r="GM139" s="33"/>
      <c r="GN139" s="33"/>
      <c r="GO139" s="33"/>
      <c r="GP139" s="33"/>
      <c r="GQ139" s="33"/>
      <c r="GR139" s="33"/>
    </row>
    <row r="140" spans="2:200" x14ac:dyDescent="0.25">
      <c r="B140" s="80"/>
      <c r="C140" s="80"/>
      <c r="D140" s="35"/>
      <c r="E140" s="35"/>
      <c r="F140" s="35"/>
      <c r="G140" s="35"/>
      <c r="H140" s="35"/>
      <c r="I140" s="35"/>
      <c r="J140" s="35"/>
      <c r="K140" s="35"/>
      <c r="L140" s="35"/>
      <c r="M140" s="35"/>
      <c r="N140" s="35"/>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c r="EO140" s="33"/>
      <c r="EP140" s="33"/>
      <c r="EQ140" s="33"/>
      <c r="ER140" s="33"/>
      <c r="ES140" s="33"/>
      <c r="ET140" s="33"/>
      <c r="EU140" s="33"/>
      <c r="EV140" s="33"/>
      <c r="EW140" s="33"/>
      <c r="EX140" s="33"/>
      <c r="EY140" s="33"/>
      <c r="EZ140" s="33"/>
      <c r="FA140" s="33"/>
      <c r="FB140" s="33"/>
      <c r="FC140" s="33"/>
      <c r="FD140" s="33"/>
      <c r="FE140" s="33"/>
      <c r="FF140" s="33"/>
      <c r="FG140" s="33"/>
      <c r="FH140" s="33"/>
      <c r="FI140" s="33"/>
      <c r="FJ140" s="33"/>
      <c r="FK140" s="33"/>
      <c r="FL140" s="33"/>
      <c r="FM140" s="33"/>
      <c r="FN140" s="33"/>
      <c r="FO140" s="33"/>
      <c r="FP140" s="33"/>
      <c r="FQ140" s="33"/>
      <c r="FR140" s="33"/>
      <c r="FS140" s="33"/>
      <c r="FT140" s="33"/>
      <c r="FU140" s="33"/>
      <c r="FV140" s="33"/>
      <c r="FW140" s="33"/>
      <c r="FX140" s="33"/>
      <c r="FY140" s="33"/>
      <c r="FZ140" s="33"/>
      <c r="GA140" s="33"/>
      <c r="GB140" s="33"/>
      <c r="GC140" s="33"/>
      <c r="GD140" s="33"/>
      <c r="GE140" s="33"/>
      <c r="GF140" s="33"/>
      <c r="GG140" s="33"/>
      <c r="GH140" s="33"/>
      <c r="GI140" s="33"/>
      <c r="GJ140" s="33"/>
      <c r="GK140" s="33"/>
      <c r="GL140" s="33"/>
      <c r="GM140" s="33"/>
      <c r="GN140" s="33"/>
      <c r="GO140" s="33"/>
      <c r="GP140" s="33"/>
      <c r="GQ140" s="33"/>
      <c r="GR140" s="33"/>
    </row>
    <row r="141" spans="2:200" x14ac:dyDescent="0.25">
      <c r="B141" s="80"/>
      <c r="C141" s="80"/>
      <c r="D141" s="35"/>
      <c r="E141" s="35"/>
      <c r="F141" s="35"/>
      <c r="G141" s="35"/>
      <c r="H141" s="35"/>
      <c r="I141" s="35"/>
      <c r="J141" s="35"/>
      <c r="K141" s="35"/>
      <c r="L141" s="35"/>
      <c r="M141" s="35"/>
      <c r="N141" s="35"/>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c r="DM141" s="33"/>
      <c r="DN141" s="33"/>
      <c r="DO141" s="33"/>
      <c r="DP141" s="33"/>
      <c r="DQ141" s="33"/>
      <c r="DR141" s="33"/>
      <c r="DS141" s="33"/>
      <c r="DT141" s="33"/>
      <c r="DU141" s="33"/>
      <c r="DV141" s="33"/>
      <c r="DW141" s="33"/>
      <c r="DX141" s="33"/>
      <c r="DY141" s="33"/>
      <c r="DZ141" s="33"/>
      <c r="EA141" s="33"/>
      <c r="EB141" s="33"/>
      <c r="EC141" s="33"/>
      <c r="ED141" s="33"/>
      <c r="EE141" s="33"/>
      <c r="EF141" s="33"/>
      <c r="EG141" s="33"/>
      <c r="EH141" s="33"/>
      <c r="EI141" s="33"/>
      <c r="EJ141" s="33"/>
      <c r="EK141" s="33"/>
      <c r="EL141" s="33"/>
      <c r="EM141" s="33"/>
      <c r="EN141" s="33"/>
      <c r="EO141" s="33"/>
      <c r="EP141" s="33"/>
      <c r="EQ141" s="33"/>
      <c r="ER141" s="33"/>
      <c r="ES141" s="33"/>
      <c r="ET141" s="33"/>
      <c r="EU141" s="33"/>
      <c r="EV141" s="33"/>
      <c r="EW141" s="33"/>
      <c r="EX141" s="33"/>
      <c r="EY141" s="33"/>
      <c r="EZ141" s="33"/>
      <c r="FA141" s="33"/>
      <c r="FB141" s="33"/>
      <c r="FC141" s="33"/>
      <c r="FD141" s="33"/>
      <c r="FE141" s="33"/>
      <c r="FF141" s="33"/>
      <c r="FG141" s="33"/>
      <c r="FH141" s="33"/>
      <c r="FI141" s="33"/>
      <c r="FJ141" s="33"/>
      <c r="FK141" s="33"/>
      <c r="FL141" s="33"/>
      <c r="FM141" s="33"/>
      <c r="FN141" s="33"/>
      <c r="FO141" s="33"/>
      <c r="FP141" s="33"/>
      <c r="FQ141" s="33"/>
      <c r="FR141" s="33"/>
      <c r="FS141" s="33"/>
      <c r="FT141" s="33"/>
      <c r="FU141" s="33"/>
      <c r="FV141" s="33"/>
      <c r="FW141" s="33"/>
      <c r="FX141" s="33"/>
      <c r="FY141" s="33"/>
      <c r="FZ141" s="33"/>
      <c r="GA141" s="33"/>
      <c r="GB141" s="33"/>
      <c r="GC141" s="33"/>
      <c r="GD141" s="33"/>
      <c r="GE141" s="33"/>
      <c r="GF141" s="33"/>
      <c r="GG141" s="33"/>
      <c r="GH141" s="33"/>
      <c r="GI141" s="33"/>
      <c r="GJ141" s="33"/>
      <c r="GK141" s="33"/>
      <c r="GL141" s="33"/>
      <c r="GM141" s="33"/>
      <c r="GN141" s="33"/>
      <c r="GO141" s="33"/>
      <c r="GP141" s="33"/>
      <c r="GQ141" s="33"/>
      <c r="GR141" s="33"/>
    </row>
    <row r="142" spans="2:200" x14ac:dyDescent="0.25">
      <c r="B142" s="80"/>
      <c r="C142" s="80"/>
      <c r="D142" s="35"/>
      <c r="E142" s="35"/>
      <c r="F142" s="35"/>
      <c r="G142" s="35"/>
      <c r="H142" s="35"/>
      <c r="I142" s="35"/>
      <c r="J142" s="35"/>
      <c r="K142" s="35"/>
      <c r="L142" s="35"/>
      <c r="M142" s="35"/>
      <c r="N142" s="35"/>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c r="EO142" s="33"/>
      <c r="EP142" s="33"/>
      <c r="EQ142" s="33"/>
      <c r="ER142" s="33"/>
      <c r="ES142" s="33"/>
      <c r="ET142" s="33"/>
      <c r="EU142" s="33"/>
      <c r="EV142" s="33"/>
      <c r="EW142" s="33"/>
      <c r="EX142" s="33"/>
      <c r="EY142" s="33"/>
      <c r="EZ142" s="33"/>
      <c r="FA142" s="33"/>
      <c r="FB142" s="33"/>
      <c r="FC142" s="33"/>
      <c r="FD142" s="33"/>
      <c r="FE142" s="33"/>
      <c r="FF142" s="33"/>
      <c r="FG142" s="33"/>
      <c r="FH142" s="33"/>
      <c r="FI142" s="33"/>
      <c r="FJ142" s="33"/>
      <c r="FK142" s="33"/>
      <c r="FL142" s="33"/>
      <c r="FM142" s="33"/>
      <c r="FN142" s="33"/>
      <c r="FO142" s="33"/>
      <c r="FP142" s="33"/>
      <c r="FQ142" s="33"/>
      <c r="FR142" s="33"/>
      <c r="FS142" s="33"/>
      <c r="FT142" s="33"/>
      <c r="FU142" s="33"/>
      <c r="FV142" s="33"/>
      <c r="FW142" s="33"/>
      <c r="FX142" s="33"/>
      <c r="FY142" s="33"/>
      <c r="FZ142" s="33"/>
      <c r="GA142" s="33"/>
      <c r="GB142" s="33"/>
      <c r="GC142" s="33"/>
      <c r="GD142" s="33"/>
      <c r="GE142" s="33"/>
      <c r="GF142" s="33"/>
      <c r="GG142" s="33"/>
      <c r="GH142" s="33"/>
      <c r="GI142" s="33"/>
      <c r="GJ142" s="33"/>
      <c r="GK142" s="33"/>
      <c r="GL142" s="33"/>
      <c r="GM142" s="33"/>
      <c r="GN142" s="33"/>
      <c r="GO142" s="33"/>
      <c r="GP142" s="33"/>
      <c r="GQ142" s="33"/>
      <c r="GR142" s="33"/>
    </row>
    <row r="143" spans="2:200" x14ac:dyDescent="0.25">
      <c r="B143" s="80"/>
      <c r="C143" s="80"/>
      <c r="D143" s="35"/>
      <c r="E143" s="35"/>
      <c r="F143" s="35"/>
      <c r="G143" s="35"/>
      <c r="H143" s="35"/>
      <c r="I143" s="35"/>
      <c r="J143" s="35"/>
      <c r="K143" s="35"/>
      <c r="L143" s="35"/>
      <c r="M143" s="35"/>
      <c r="N143" s="35"/>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c r="DM143" s="33"/>
      <c r="DN143" s="33"/>
      <c r="DO143" s="33"/>
      <c r="DP143" s="33"/>
      <c r="DQ143" s="33"/>
      <c r="DR143" s="33"/>
      <c r="DS143" s="33"/>
      <c r="DT143" s="33"/>
      <c r="DU143" s="33"/>
      <c r="DV143" s="33"/>
      <c r="DW143" s="33"/>
      <c r="DX143" s="33"/>
      <c r="DY143" s="33"/>
      <c r="DZ143" s="33"/>
      <c r="EA143" s="33"/>
      <c r="EB143" s="33"/>
      <c r="EC143" s="33"/>
      <c r="ED143" s="33"/>
      <c r="EE143" s="33"/>
      <c r="EF143" s="33"/>
      <c r="EG143" s="33"/>
      <c r="EH143" s="33"/>
      <c r="EI143" s="33"/>
      <c r="EJ143" s="33"/>
      <c r="EK143" s="33"/>
      <c r="EL143" s="33"/>
      <c r="EM143" s="33"/>
      <c r="EN143" s="33"/>
      <c r="EO143" s="33"/>
      <c r="EP143" s="33"/>
      <c r="EQ143" s="33"/>
      <c r="ER143" s="33"/>
      <c r="ES143" s="33"/>
      <c r="ET143" s="33"/>
      <c r="EU143" s="33"/>
      <c r="EV143" s="33"/>
      <c r="EW143" s="33"/>
      <c r="EX143" s="33"/>
      <c r="EY143" s="33"/>
      <c r="EZ143" s="33"/>
      <c r="FA143" s="33"/>
      <c r="FB143" s="33"/>
      <c r="FC143" s="33"/>
      <c r="FD143" s="33"/>
      <c r="FE143" s="33"/>
      <c r="FF143" s="33"/>
      <c r="FG143" s="33"/>
      <c r="FH143" s="33"/>
      <c r="FI143" s="33"/>
      <c r="FJ143" s="33"/>
      <c r="FK143" s="33"/>
      <c r="FL143" s="33"/>
      <c r="FM143" s="33"/>
      <c r="FN143" s="33"/>
      <c r="FO143" s="33"/>
      <c r="FP143" s="33"/>
      <c r="FQ143" s="33"/>
      <c r="FR143" s="33"/>
      <c r="FS143" s="33"/>
      <c r="FT143" s="33"/>
      <c r="FU143" s="33"/>
      <c r="FV143" s="33"/>
      <c r="FW143" s="33"/>
      <c r="FX143" s="33"/>
      <c r="FY143" s="33"/>
      <c r="FZ143" s="33"/>
      <c r="GA143" s="33"/>
      <c r="GB143" s="33"/>
      <c r="GC143" s="33"/>
      <c r="GD143" s="33"/>
      <c r="GE143" s="33"/>
      <c r="GF143" s="33"/>
      <c r="GG143" s="33"/>
      <c r="GH143" s="33"/>
      <c r="GI143" s="33"/>
      <c r="GJ143" s="33"/>
      <c r="GK143" s="33"/>
      <c r="GL143" s="33"/>
      <c r="GM143" s="33"/>
      <c r="GN143" s="33"/>
      <c r="GO143" s="33"/>
      <c r="GP143" s="33"/>
      <c r="GQ143" s="33"/>
      <c r="GR143" s="33"/>
    </row>
    <row r="144" spans="2:200" x14ac:dyDescent="0.25">
      <c r="B144" s="80"/>
      <c r="C144" s="80"/>
      <c r="D144" s="35"/>
      <c r="E144" s="35"/>
      <c r="F144" s="35"/>
      <c r="G144" s="35"/>
      <c r="H144" s="35"/>
      <c r="I144" s="35"/>
      <c r="J144" s="35"/>
      <c r="K144" s="35"/>
      <c r="L144" s="35"/>
      <c r="M144" s="35"/>
      <c r="N144" s="35"/>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c r="ED144" s="33"/>
      <c r="EE144" s="33"/>
      <c r="EF144" s="33"/>
      <c r="EG144" s="33"/>
      <c r="EH144" s="33"/>
      <c r="EI144" s="33"/>
      <c r="EJ144" s="33"/>
      <c r="EK144" s="33"/>
      <c r="EL144" s="33"/>
      <c r="EM144" s="33"/>
      <c r="EN144" s="33"/>
      <c r="EO144" s="33"/>
      <c r="EP144" s="33"/>
      <c r="EQ144" s="33"/>
      <c r="ER144" s="33"/>
      <c r="ES144" s="33"/>
      <c r="ET144" s="33"/>
      <c r="EU144" s="33"/>
      <c r="EV144" s="33"/>
      <c r="EW144" s="33"/>
      <c r="EX144" s="33"/>
      <c r="EY144" s="33"/>
      <c r="EZ144" s="33"/>
      <c r="FA144" s="33"/>
      <c r="FB144" s="33"/>
      <c r="FC144" s="33"/>
      <c r="FD144" s="33"/>
      <c r="FE144" s="33"/>
      <c r="FF144" s="33"/>
      <c r="FG144" s="33"/>
      <c r="FH144" s="33"/>
      <c r="FI144" s="33"/>
      <c r="FJ144" s="33"/>
      <c r="FK144" s="33"/>
      <c r="FL144" s="33"/>
      <c r="FM144" s="33"/>
      <c r="FN144" s="33"/>
      <c r="FO144" s="33"/>
      <c r="FP144" s="33"/>
      <c r="FQ144" s="33"/>
      <c r="FR144" s="33"/>
      <c r="FS144" s="33"/>
      <c r="FT144" s="33"/>
      <c r="FU144" s="33"/>
      <c r="FV144" s="33"/>
      <c r="FW144" s="33"/>
      <c r="FX144" s="33"/>
      <c r="FY144" s="33"/>
      <c r="FZ144" s="33"/>
      <c r="GA144" s="33"/>
      <c r="GB144" s="33"/>
      <c r="GC144" s="33"/>
      <c r="GD144" s="33"/>
      <c r="GE144" s="33"/>
      <c r="GF144" s="33"/>
      <c r="GG144" s="33"/>
      <c r="GH144" s="33"/>
      <c r="GI144" s="33"/>
      <c r="GJ144" s="33"/>
      <c r="GK144" s="33"/>
      <c r="GL144" s="33"/>
      <c r="GM144" s="33"/>
      <c r="GN144" s="33"/>
      <c r="GO144" s="33"/>
      <c r="GP144" s="33"/>
      <c r="GQ144" s="33"/>
      <c r="GR144" s="33"/>
    </row>
    <row r="145" spans="2:200" x14ac:dyDescent="0.25">
      <c r="B145" s="80"/>
      <c r="C145" s="80"/>
      <c r="D145" s="35"/>
      <c r="E145" s="35"/>
      <c r="F145" s="35"/>
      <c r="G145" s="35"/>
      <c r="H145" s="35"/>
      <c r="I145" s="35"/>
      <c r="J145" s="35"/>
      <c r="K145" s="35"/>
      <c r="L145" s="35"/>
      <c r="M145" s="35"/>
      <c r="N145" s="35"/>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c r="EO145" s="33"/>
      <c r="EP145" s="33"/>
      <c r="EQ145" s="33"/>
      <c r="ER145" s="33"/>
      <c r="ES145" s="33"/>
      <c r="ET145" s="33"/>
      <c r="EU145" s="33"/>
      <c r="EV145" s="33"/>
      <c r="EW145" s="33"/>
      <c r="EX145" s="33"/>
      <c r="EY145" s="33"/>
      <c r="EZ145" s="33"/>
      <c r="FA145" s="33"/>
      <c r="FB145" s="33"/>
      <c r="FC145" s="33"/>
      <c r="FD145" s="33"/>
      <c r="FE145" s="33"/>
      <c r="FF145" s="33"/>
      <c r="FG145" s="33"/>
      <c r="FH145" s="33"/>
      <c r="FI145" s="33"/>
      <c r="FJ145" s="33"/>
      <c r="FK145" s="33"/>
      <c r="FL145" s="33"/>
      <c r="FM145" s="33"/>
      <c r="FN145" s="33"/>
      <c r="FO145" s="33"/>
      <c r="FP145" s="33"/>
      <c r="FQ145" s="33"/>
      <c r="FR145" s="33"/>
      <c r="FS145" s="33"/>
      <c r="FT145" s="33"/>
      <c r="FU145" s="33"/>
      <c r="FV145" s="33"/>
      <c r="FW145" s="33"/>
      <c r="FX145" s="33"/>
      <c r="FY145" s="33"/>
      <c r="FZ145" s="33"/>
      <c r="GA145" s="33"/>
      <c r="GB145" s="33"/>
      <c r="GC145" s="33"/>
      <c r="GD145" s="33"/>
      <c r="GE145" s="33"/>
      <c r="GF145" s="33"/>
      <c r="GG145" s="33"/>
      <c r="GH145" s="33"/>
      <c r="GI145" s="33"/>
      <c r="GJ145" s="33"/>
      <c r="GK145" s="33"/>
      <c r="GL145" s="33"/>
      <c r="GM145" s="33"/>
      <c r="GN145" s="33"/>
      <c r="GO145" s="33"/>
      <c r="GP145" s="33"/>
      <c r="GQ145" s="33"/>
      <c r="GR145" s="33"/>
    </row>
    <row r="146" spans="2:200" x14ac:dyDescent="0.25">
      <c r="B146" s="80"/>
      <c r="C146" s="80"/>
      <c r="D146" s="35"/>
      <c r="E146" s="35"/>
      <c r="F146" s="35"/>
      <c r="G146" s="35"/>
      <c r="H146" s="35"/>
      <c r="I146" s="35"/>
      <c r="J146" s="35"/>
      <c r="K146" s="35"/>
      <c r="L146" s="35"/>
      <c r="M146" s="35"/>
      <c r="N146" s="35"/>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c r="DM146" s="33"/>
      <c r="DN146" s="33"/>
      <c r="DO146" s="33"/>
      <c r="DP146" s="33"/>
      <c r="DQ146" s="33"/>
      <c r="DR146" s="33"/>
      <c r="DS146" s="33"/>
      <c r="DT146" s="33"/>
      <c r="DU146" s="33"/>
      <c r="DV146" s="33"/>
      <c r="DW146" s="33"/>
      <c r="DX146" s="33"/>
      <c r="DY146" s="33"/>
      <c r="DZ146" s="33"/>
      <c r="EA146" s="33"/>
      <c r="EB146" s="33"/>
      <c r="EC146" s="33"/>
      <c r="ED146" s="33"/>
      <c r="EE146" s="33"/>
      <c r="EF146" s="33"/>
      <c r="EG146" s="33"/>
      <c r="EH146" s="33"/>
      <c r="EI146" s="33"/>
      <c r="EJ146" s="33"/>
      <c r="EK146" s="33"/>
      <c r="EL146" s="33"/>
      <c r="EM146" s="33"/>
      <c r="EN146" s="33"/>
      <c r="EO146" s="33"/>
      <c r="EP146" s="33"/>
      <c r="EQ146" s="33"/>
      <c r="ER146" s="33"/>
      <c r="ES146" s="33"/>
      <c r="ET146" s="33"/>
      <c r="EU146" s="33"/>
      <c r="EV146" s="33"/>
      <c r="EW146" s="33"/>
      <c r="EX146" s="33"/>
      <c r="EY146" s="33"/>
      <c r="EZ146" s="33"/>
      <c r="FA146" s="33"/>
      <c r="FB146" s="33"/>
      <c r="FC146" s="33"/>
      <c r="FD146" s="33"/>
      <c r="FE146" s="33"/>
      <c r="FF146" s="33"/>
      <c r="FG146" s="33"/>
      <c r="FH146" s="33"/>
      <c r="FI146" s="33"/>
      <c r="FJ146" s="33"/>
      <c r="FK146" s="33"/>
      <c r="FL146" s="33"/>
      <c r="FM146" s="33"/>
      <c r="FN146" s="33"/>
      <c r="FO146" s="33"/>
      <c r="FP146" s="33"/>
      <c r="FQ146" s="33"/>
      <c r="FR146" s="33"/>
      <c r="FS146" s="33"/>
      <c r="FT146" s="33"/>
      <c r="FU146" s="33"/>
      <c r="FV146" s="33"/>
      <c r="FW146" s="33"/>
      <c r="FX146" s="33"/>
      <c r="FY146" s="33"/>
      <c r="FZ146" s="33"/>
      <c r="GA146" s="33"/>
      <c r="GB146" s="33"/>
      <c r="GC146" s="33"/>
      <c r="GD146" s="33"/>
      <c r="GE146" s="33"/>
      <c r="GF146" s="33"/>
      <c r="GG146" s="33"/>
      <c r="GH146" s="33"/>
      <c r="GI146" s="33"/>
      <c r="GJ146" s="33"/>
      <c r="GK146" s="33"/>
      <c r="GL146" s="33"/>
      <c r="GM146" s="33"/>
      <c r="GN146" s="33"/>
      <c r="GO146" s="33"/>
      <c r="GP146" s="33"/>
      <c r="GQ146" s="33"/>
      <c r="GR146" s="33"/>
    </row>
    <row r="147" spans="2:200" x14ac:dyDescent="0.25">
      <c r="B147" s="80"/>
      <c r="C147" s="80"/>
      <c r="D147" s="35"/>
      <c r="E147" s="35"/>
      <c r="F147" s="35"/>
      <c r="G147" s="35"/>
      <c r="H147" s="35"/>
      <c r="I147" s="35"/>
      <c r="J147" s="35"/>
      <c r="K147" s="35"/>
      <c r="L147" s="35"/>
      <c r="M147" s="35"/>
      <c r="N147" s="35"/>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33"/>
      <c r="DK147" s="33"/>
      <c r="DL147" s="33"/>
      <c r="DM147" s="33"/>
      <c r="DN147" s="33"/>
      <c r="DO147" s="33"/>
      <c r="DP147" s="33"/>
      <c r="DQ147" s="33"/>
      <c r="DR147" s="33"/>
      <c r="DS147" s="33"/>
      <c r="DT147" s="33"/>
      <c r="DU147" s="33"/>
      <c r="DV147" s="33"/>
      <c r="DW147" s="33"/>
      <c r="DX147" s="33"/>
      <c r="DY147" s="33"/>
      <c r="DZ147" s="33"/>
      <c r="EA147" s="33"/>
      <c r="EB147" s="33"/>
      <c r="EC147" s="33"/>
      <c r="ED147" s="33"/>
      <c r="EE147" s="33"/>
      <c r="EF147" s="33"/>
      <c r="EG147" s="33"/>
      <c r="EH147" s="33"/>
      <c r="EI147" s="33"/>
      <c r="EJ147" s="33"/>
      <c r="EK147" s="33"/>
      <c r="EL147" s="33"/>
      <c r="EM147" s="33"/>
      <c r="EN147" s="33"/>
      <c r="EO147" s="33"/>
      <c r="EP147" s="33"/>
      <c r="EQ147" s="33"/>
      <c r="ER147" s="33"/>
      <c r="ES147" s="33"/>
      <c r="ET147" s="33"/>
      <c r="EU147" s="33"/>
      <c r="EV147" s="33"/>
      <c r="EW147" s="33"/>
      <c r="EX147" s="33"/>
      <c r="EY147" s="33"/>
      <c r="EZ147" s="33"/>
      <c r="FA147" s="33"/>
      <c r="FB147" s="33"/>
      <c r="FC147" s="33"/>
      <c r="FD147" s="33"/>
      <c r="FE147" s="33"/>
      <c r="FF147" s="33"/>
      <c r="FG147" s="33"/>
      <c r="FH147" s="33"/>
      <c r="FI147" s="33"/>
      <c r="FJ147" s="33"/>
      <c r="FK147" s="33"/>
      <c r="FL147" s="33"/>
      <c r="FM147" s="33"/>
      <c r="FN147" s="33"/>
      <c r="FO147" s="33"/>
      <c r="FP147" s="33"/>
      <c r="FQ147" s="33"/>
      <c r="FR147" s="33"/>
      <c r="FS147" s="33"/>
      <c r="FT147" s="33"/>
      <c r="FU147" s="33"/>
      <c r="FV147" s="33"/>
      <c r="FW147" s="33"/>
      <c r="FX147" s="33"/>
      <c r="FY147" s="33"/>
      <c r="FZ147" s="33"/>
      <c r="GA147" s="33"/>
      <c r="GB147" s="33"/>
      <c r="GC147" s="33"/>
      <c r="GD147" s="33"/>
      <c r="GE147" s="33"/>
      <c r="GF147" s="33"/>
      <c r="GG147" s="33"/>
      <c r="GH147" s="33"/>
      <c r="GI147" s="33"/>
      <c r="GJ147" s="33"/>
      <c r="GK147" s="33"/>
      <c r="GL147" s="33"/>
      <c r="GM147" s="33"/>
      <c r="GN147" s="33"/>
      <c r="GO147" s="33"/>
      <c r="GP147" s="33"/>
      <c r="GQ147" s="33"/>
      <c r="GR147" s="33"/>
    </row>
    <row r="148" spans="2:200" x14ac:dyDescent="0.25">
      <c r="B148" s="80"/>
      <c r="C148" s="80"/>
      <c r="D148" s="35"/>
      <c r="E148" s="35"/>
      <c r="F148" s="35"/>
      <c r="G148" s="35"/>
      <c r="H148" s="35"/>
      <c r="I148" s="35"/>
      <c r="J148" s="35"/>
      <c r="K148" s="35"/>
      <c r="L148" s="35"/>
      <c r="M148" s="35"/>
      <c r="N148" s="35"/>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c r="DJ148" s="33"/>
      <c r="DK148" s="33"/>
      <c r="DL148" s="33"/>
      <c r="DM148" s="33"/>
      <c r="DN148" s="33"/>
      <c r="DO148" s="33"/>
      <c r="DP148" s="33"/>
      <c r="DQ148" s="33"/>
      <c r="DR148" s="33"/>
      <c r="DS148" s="33"/>
      <c r="DT148" s="33"/>
      <c r="DU148" s="33"/>
      <c r="DV148" s="33"/>
      <c r="DW148" s="33"/>
      <c r="DX148" s="33"/>
      <c r="DY148" s="33"/>
      <c r="DZ148" s="33"/>
      <c r="EA148" s="33"/>
      <c r="EB148" s="33"/>
      <c r="EC148" s="33"/>
      <c r="ED148" s="33"/>
      <c r="EE148" s="33"/>
      <c r="EF148" s="33"/>
      <c r="EG148" s="33"/>
      <c r="EH148" s="33"/>
      <c r="EI148" s="33"/>
      <c r="EJ148" s="33"/>
      <c r="EK148" s="33"/>
      <c r="EL148" s="33"/>
      <c r="EM148" s="33"/>
      <c r="EN148" s="33"/>
      <c r="EO148" s="33"/>
      <c r="EP148" s="33"/>
      <c r="EQ148" s="33"/>
      <c r="ER148" s="33"/>
      <c r="ES148" s="33"/>
      <c r="ET148" s="33"/>
      <c r="EU148" s="33"/>
      <c r="EV148" s="33"/>
      <c r="EW148" s="33"/>
      <c r="EX148" s="33"/>
      <c r="EY148" s="33"/>
      <c r="EZ148" s="33"/>
      <c r="FA148" s="33"/>
      <c r="FB148" s="33"/>
      <c r="FC148" s="33"/>
      <c r="FD148" s="33"/>
      <c r="FE148" s="33"/>
      <c r="FF148" s="33"/>
      <c r="FG148" s="33"/>
      <c r="FH148" s="33"/>
      <c r="FI148" s="33"/>
      <c r="FJ148" s="33"/>
      <c r="FK148" s="33"/>
      <c r="FL148" s="33"/>
      <c r="FM148" s="33"/>
      <c r="FN148" s="33"/>
      <c r="FO148" s="33"/>
      <c r="FP148" s="33"/>
      <c r="FQ148" s="33"/>
      <c r="FR148" s="33"/>
      <c r="FS148" s="33"/>
      <c r="FT148" s="33"/>
      <c r="FU148" s="33"/>
      <c r="FV148" s="33"/>
      <c r="FW148" s="33"/>
      <c r="FX148" s="33"/>
      <c r="FY148" s="33"/>
      <c r="FZ148" s="33"/>
      <c r="GA148" s="33"/>
      <c r="GB148" s="33"/>
      <c r="GC148" s="33"/>
      <c r="GD148" s="33"/>
      <c r="GE148" s="33"/>
      <c r="GF148" s="33"/>
      <c r="GG148" s="33"/>
      <c r="GH148" s="33"/>
      <c r="GI148" s="33"/>
      <c r="GJ148" s="33"/>
      <c r="GK148" s="33"/>
      <c r="GL148" s="33"/>
      <c r="GM148" s="33"/>
      <c r="GN148" s="33"/>
      <c r="GO148" s="33"/>
      <c r="GP148" s="33"/>
      <c r="GQ148" s="33"/>
      <c r="GR148" s="33"/>
    </row>
    <row r="149" spans="2:200" x14ac:dyDescent="0.25">
      <c r="B149" s="80"/>
      <c r="C149" s="80"/>
      <c r="D149" s="35"/>
      <c r="E149" s="35"/>
      <c r="F149" s="35"/>
      <c r="G149" s="35"/>
      <c r="H149" s="35"/>
      <c r="I149" s="35"/>
      <c r="J149" s="35"/>
      <c r="K149" s="35"/>
      <c r="L149" s="35"/>
      <c r="M149" s="35"/>
      <c r="N149" s="35"/>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c r="DM149" s="33"/>
      <c r="DN149" s="33"/>
      <c r="DO149" s="33"/>
      <c r="DP149" s="33"/>
      <c r="DQ149" s="33"/>
      <c r="DR149" s="33"/>
      <c r="DS149" s="33"/>
      <c r="DT149" s="33"/>
      <c r="DU149" s="33"/>
      <c r="DV149" s="33"/>
      <c r="DW149" s="33"/>
      <c r="DX149" s="33"/>
      <c r="DY149" s="33"/>
      <c r="DZ149" s="33"/>
      <c r="EA149" s="33"/>
      <c r="EB149" s="33"/>
      <c r="EC149" s="33"/>
      <c r="ED149" s="33"/>
      <c r="EE149" s="33"/>
      <c r="EF149" s="33"/>
      <c r="EG149" s="33"/>
      <c r="EH149" s="33"/>
      <c r="EI149" s="33"/>
      <c r="EJ149" s="33"/>
      <c r="EK149" s="33"/>
      <c r="EL149" s="33"/>
      <c r="EM149" s="33"/>
      <c r="EN149" s="33"/>
      <c r="EO149" s="33"/>
      <c r="EP149" s="33"/>
      <c r="EQ149" s="33"/>
      <c r="ER149" s="33"/>
      <c r="ES149" s="33"/>
      <c r="ET149" s="33"/>
      <c r="EU149" s="33"/>
      <c r="EV149" s="33"/>
      <c r="EW149" s="33"/>
      <c r="EX149" s="33"/>
      <c r="EY149" s="33"/>
      <c r="EZ149" s="33"/>
      <c r="FA149" s="33"/>
      <c r="FB149" s="33"/>
      <c r="FC149" s="33"/>
      <c r="FD149" s="33"/>
      <c r="FE149" s="33"/>
      <c r="FF149" s="33"/>
      <c r="FG149" s="33"/>
      <c r="FH149" s="33"/>
      <c r="FI149" s="33"/>
      <c r="FJ149" s="33"/>
      <c r="FK149" s="33"/>
      <c r="FL149" s="33"/>
      <c r="FM149" s="33"/>
      <c r="FN149" s="33"/>
      <c r="FO149" s="33"/>
      <c r="FP149" s="33"/>
      <c r="FQ149" s="33"/>
      <c r="FR149" s="33"/>
      <c r="FS149" s="33"/>
      <c r="FT149" s="33"/>
      <c r="FU149" s="33"/>
      <c r="FV149" s="33"/>
      <c r="FW149" s="33"/>
      <c r="FX149" s="33"/>
      <c r="FY149" s="33"/>
      <c r="FZ149" s="33"/>
      <c r="GA149" s="33"/>
      <c r="GB149" s="33"/>
      <c r="GC149" s="33"/>
      <c r="GD149" s="33"/>
      <c r="GE149" s="33"/>
      <c r="GF149" s="33"/>
      <c r="GG149" s="33"/>
      <c r="GH149" s="33"/>
      <c r="GI149" s="33"/>
      <c r="GJ149" s="33"/>
      <c r="GK149" s="33"/>
      <c r="GL149" s="33"/>
      <c r="GM149" s="33"/>
      <c r="GN149" s="33"/>
      <c r="GO149" s="33"/>
      <c r="GP149" s="33"/>
      <c r="GQ149" s="33"/>
      <c r="GR149" s="33"/>
    </row>
    <row r="150" spans="2:200" x14ac:dyDescent="0.25">
      <c r="B150" s="80"/>
      <c r="C150" s="80"/>
      <c r="D150" s="35"/>
      <c r="E150" s="35"/>
      <c r="F150" s="35"/>
      <c r="G150" s="35"/>
      <c r="H150" s="35"/>
      <c r="I150" s="35"/>
      <c r="J150" s="35"/>
      <c r="K150" s="35"/>
      <c r="L150" s="35"/>
      <c r="M150" s="35"/>
      <c r="N150" s="35"/>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33"/>
      <c r="DK150" s="33"/>
      <c r="DL150" s="33"/>
      <c r="DM150" s="33"/>
      <c r="DN150" s="33"/>
      <c r="DO150" s="33"/>
      <c r="DP150" s="33"/>
      <c r="DQ150" s="33"/>
      <c r="DR150" s="33"/>
      <c r="DS150" s="33"/>
      <c r="DT150" s="33"/>
      <c r="DU150" s="33"/>
      <c r="DV150" s="33"/>
      <c r="DW150" s="33"/>
      <c r="DX150" s="33"/>
      <c r="DY150" s="33"/>
      <c r="DZ150" s="33"/>
      <c r="EA150" s="33"/>
      <c r="EB150" s="33"/>
      <c r="EC150" s="33"/>
      <c r="ED150" s="33"/>
      <c r="EE150" s="33"/>
      <c r="EF150" s="33"/>
      <c r="EG150" s="33"/>
      <c r="EH150" s="33"/>
      <c r="EI150" s="33"/>
      <c r="EJ150" s="33"/>
      <c r="EK150" s="33"/>
      <c r="EL150" s="33"/>
      <c r="EM150" s="33"/>
      <c r="EN150" s="33"/>
      <c r="EO150" s="33"/>
      <c r="EP150" s="33"/>
      <c r="EQ150" s="33"/>
      <c r="ER150" s="33"/>
      <c r="ES150" s="33"/>
      <c r="ET150" s="33"/>
      <c r="EU150" s="33"/>
      <c r="EV150" s="33"/>
      <c r="EW150" s="33"/>
      <c r="EX150" s="33"/>
      <c r="EY150" s="33"/>
      <c r="EZ150" s="33"/>
      <c r="FA150" s="33"/>
      <c r="FB150" s="33"/>
      <c r="FC150" s="33"/>
      <c r="FD150" s="33"/>
      <c r="FE150" s="33"/>
      <c r="FF150" s="33"/>
      <c r="FG150" s="33"/>
      <c r="FH150" s="33"/>
      <c r="FI150" s="33"/>
      <c r="FJ150" s="33"/>
      <c r="FK150" s="33"/>
      <c r="FL150" s="33"/>
      <c r="FM150" s="33"/>
      <c r="FN150" s="33"/>
      <c r="FO150" s="33"/>
      <c r="FP150" s="33"/>
      <c r="FQ150" s="33"/>
      <c r="FR150" s="33"/>
      <c r="FS150" s="33"/>
      <c r="FT150" s="33"/>
      <c r="FU150" s="33"/>
      <c r="FV150" s="33"/>
      <c r="FW150" s="33"/>
      <c r="FX150" s="33"/>
      <c r="FY150" s="33"/>
      <c r="FZ150" s="33"/>
      <c r="GA150" s="33"/>
      <c r="GB150" s="33"/>
      <c r="GC150" s="33"/>
      <c r="GD150" s="33"/>
      <c r="GE150" s="33"/>
      <c r="GF150" s="33"/>
      <c r="GG150" s="33"/>
      <c r="GH150" s="33"/>
      <c r="GI150" s="33"/>
      <c r="GJ150" s="33"/>
      <c r="GK150" s="33"/>
      <c r="GL150" s="33"/>
      <c r="GM150" s="33"/>
      <c r="GN150" s="33"/>
      <c r="GO150" s="33"/>
      <c r="GP150" s="33"/>
      <c r="GQ150" s="33"/>
      <c r="GR150" s="33"/>
    </row>
    <row r="151" spans="2:200" x14ac:dyDescent="0.25">
      <c r="B151" s="80"/>
      <c r="C151" s="80"/>
      <c r="D151" s="35"/>
      <c r="E151" s="35"/>
      <c r="F151" s="35"/>
      <c r="G151" s="35"/>
      <c r="H151" s="35"/>
      <c r="I151" s="35"/>
      <c r="J151" s="35"/>
      <c r="K151" s="35"/>
      <c r="L151" s="35"/>
      <c r="M151" s="35"/>
      <c r="N151" s="35"/>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33"/>
      <c r="DJ151" s="33"/>
      <c r="DK151" s="33"/>
      <c r="DL151" s="33"/>
      <c r="DM151" s="33"/>
      <c r="DN151" s="33"/>
      <c r="DO151" s="33"/>
      <c r="DP151" s="33"/>
      <c r="DQ151" s="33"/>
      <c r="DR151" s="33"/>
      <c r="DS151" s="33"/>
      <c r="DT151" s="33"/>
      <c r="DU151" s="33"/>
      <c r="DV151" s="33"/>
      <c r="DW151" s="33"/>
      <c r="DX151" s="33"/>
      <c r="DY151" s="33"/>
      <c r="DZ151" s="33"/>
      <c r="EA151" s="33"/>
      <c r="EB151" s="33"/>
      <c r="EC151" s="33"/>
      <c r="ED151" s="33"/>
      <c r="EE151" s="33"/>
      <c r="EF151" s="33"/>
      <c r="EG151" s="33"/>
      <c r="EH151" s="33"/>
      <c r="EI151" s="33"/>
      <c r="EJ151" s="33"/>
      <c r="EK151" s="33"/>
      <c r="EL151" s="33"/>
      <c r="EM151" s="33"/>
      <c r="EN151" s="33"/>
      <c r="EO151" s="33"/>
      <c r="EP151" s="33"/>
      <c r="EQ151" s="33"/>
      <c r="ER151" s="33"/>
      <c r="ES151" s="33"/>
      <c r="ET151" s="33"/>
      <c r="EU151" s="33"/>
      <c r="EV151" s="33"/>
      <c r="EW151" s="33"/>
      <c r="EX151" s="33"/>
      <c r="EY151" s="33"/>
      <c r="EZ151" s="33"/>
      <c r="FA151" s="33"/>
      <c r="FB151" s="33"/>
      <c r="FC151" s="33"/>
      <c r="FD151" s="33"/>
      <c r="FE151" s="33"/>
      <c r="FF151" s="33"/>
      <c r="FG151" s="33"/>
      <c r="FH151" s="33"/>
      <c r="FI151" s="33"/>
      <c r="FJ151" s="33"/>
      <c r="FK151" s="33"/>
      <c r="FL151" s="33"/>
      <c r="FM151" s="33"/>
      <c r="FN151" s="33"/>
      <c r="FO151" s="33"/>
      <c r="FP151" s="33"/>
      <c r="FQ151" s="33"/>
      <c r="FR151" s="33"/>
      <c r="FS151" s="33"/>
      <c r="FT151" s="33"/>
      <c r="FU151" s="33"/>
      <c r="FV151" s="33"/>
      <c r="FW151" s="33"/>
      <c r="FX151" s="33"/>
      <c r="FY151" s="33"/>
      <c r="FZ151" s="33"/>
      <c r="GA151" s="33"/>
      <c r="GB151" s="33"/>
      <c r="GC151" s="33"/>
      <c r="GD151" s="33"/>
      <c r="GE151" s="33"/>
      <c r="GF151" s="33"/>
      <c r="GG151" s="33"/>
      <c r="GH151" s="33"/>
      <c r="GI151" s="33"/>
      <c r="GJ151" s="33"/>
      <c r="GK151" s="33"/>
      <c r="GL151" s="33"/>
      <c r="GM151" s="33"/>
      <c r="GN151" s="33"/>
      <c r="GO151" s="33"/>
      <c r="GP151" s="33"/>
      <c r="GQ151" s="33"/>
      <c r="GR151" s="33"/>
    </row>
  </sheetData>
  <mergeCells count="15">
    <mergeCell ref="A1:G1"/>
    <mergeCell ref="A2:G2"/>
    <mergeCell ref="I8:K8"/>
    <mergeCell ref="I1:L1"/>
    <mergeCell ref="J11:L11"/>
    <mergeCell ref="C5:D5"/>
    <mergeCell ref="C6:D6"/>
    <mergeCell ref="C7:D7"/>
    <mergeCell ref="C68:D68"/>
    <mergeCell ref="J12:L12"/>
    <mergeCell ref="J10:L10"/>
    <mergeCell ref="C9:D9"/>
    <mergeCell ref="C10:D10"/>
    <mergeCell ref="C11:D11"/>
    <mergeCell ref="C12:D12"/>
  </mergeCells>
  <printOptions horizontalCentered="1"/>
  <pageMargins left="0.25" right="0.25" top="0.75" bottom="0.75" header="0.3" footer="0.3"/>
  <pageSetup scale="53" orientation="landscape" r:id="rId1"/>
  <headerFooter alignWithMargins="0">
    <oddFooter>&amp;L&amp;"Arial,Regular"&amp;8&amp;F
&amp;A&amp;R&amp;"Arial,Regular"Page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zoomScale="60" zoomScaleNormal="60" workbookViewId="0">
      <selection sqref="A1:XFD1048576"/>
    </sheetView>
  </sheetViews>
  <sheetFormatPr defaultRowHeight="14.4" x14ac:dyDescent="0.3"/>
  <cols>
    <col min="1" max="1" width="12" style="94" bestFit="1" customWidth="1"/>
    <col min="2" max="2" width="51.21875" style="94" bestFit="1" customWidth="1"/>
    <col min="3" max="3" width="13.6640625" style="94" bestFit="1" customWidth="1"/>
    <col min="4" max="4" width="6" style="94" bestFit="1" customWidth="1"/>
    <col min="5" max="5" width="17.33203125" style="94" bestFit="1" customWidth="1"/>
    <col min="6" max="16384" width="8.88671875" style="94"/>
  </cols>
  <sheetData>
    <row r="1" spans="1:5" ht="15" thickBot="1" x14ac:dyDescent="0.35">
      <c r="B1" s="56" t="s">
        <v>73</v>
      </c>
      <c r="E1" s="40" t="s">
        <v>77</v>
      </c>
    </row>
    <row r="2" spans="1:5" x14ac:dyDescent="0.3">
      <c r="B2" s="57" t="s">
        <v>74</v>
      </c>
    </row>
    <row r="3" spans="1:5" x14ac:dyDescent="0.3">
      <c r="B3" s="57" t="s">
        <v>75</v>
      </c>
    </row>
    <row r="4" spans="1:5" x14ac:dyDescent="0.3">
      <c r="B4" s="57" t="s">
        <v>76</v>
      </c>
    </row>
    <row r="9" spans="1:5" x14ac:dyDescent="0.3">
      <c r="A9" s="56" t="s">
        <v>60</v>
      </c>
      <c r="B9" s="56"/>
      <c r="C9" s="49" t="s">
        <v>59</v>
      </c>
      <c r="D9" s="49"/>
      <c r="E9" s="56"/>
    </row>
    <row r="10" spans="1:5" x14ac:dyDescent="0.3">
      <c r="A10" s="56" t="s">
        <v>62</v>
      </c>
      <c r="B10" s="56" t="s">
        <v>63</v>
      </c>
      <c r="C10" s="49" t="s">
        <v>61</v>
      </c>
      <c r="D10" s="49" t="s">
        <v>64</v>
      </c>
      <c r="E10" s="56"/>
    </row>
    <row r="11" spans="1:5" ht="15" thickBot="1" x14ac:dyDescent="0.35"/>
    <row r="12" spans="1:5" ht="15" thickBot="1" x14ac:dyDescent="0.35">
      <c r="A12" s="113">
        <v>362</v>
      </c>
      <c r="B12" s="114" t="s">
        <v>68</v>
      </c>
      <c r="C12" s="115">
        <f>+'[1]Depr Exp'!$G$5401</f>
        <v>2.0399999999999998E-2</v>
      </c>
      <c r="D12" s="116">
        <f>ROUND(1/C12,0)</f>
        <v>49</v>
      </c>
      <c r="E12" s="117" t="s">
        <v>58</v>
      </c>
    </row>
    <row r="13" spans="1:5" x14ac:dyDescent="0.3">
      <c r="C13" s="100"/>
      <c r="D13" s="118"/>
    </row>
    <row r="14" spans="1:5" x14ac:dyDescent="0.3">
      <c r="A14" s="94">
        <v>364</v>
      </c>
      <c r="B14" s="94" t="s">
        <v>69</v>
      </c>
      <c r="C14" s="100">
        <f>+'[1]Depr Exp'!$G$5451</f>
        <v>3.1399999999999997E-2</v>
      </c>
      <c r="D14" s="118">
        <f t="shared" ref="D14:D19" si="0">ROUND(1/C14,0)</f>
        <v>32</v>
      </c>
      <c r="E14" s="94" t="s">
        <v>58</v>
      </c>
    </row>
    <row r="15" spans="1:5" x14ac:dyDescent="0.3">
      <c r="C15" s="100"/>
      <c r="D15" s="118"/>
    </row>
    <row r="16" spans="1:5" x14ac:dyDescent="0.3">
      <c r="A16" s="94">
        <v>365</v>
      </c>
      <c r="B16" s="94" t="s">
        <v>70</v>
      </c>
      <c r="C16" s="100">
        <f>+'[1]Depr Exp'!$G$5477</f>
        <v>3.7400000000000003E-2</v>
      </c>
      <c r="D16" s="118">
        <f t="shared" si="0"/>
        <v>27</v>
      </c>
      <c r="E16" s="94" t="s">
        <v>58</v>
      </c>
    </row>
    <row r="17" spans="1:5" x14ac:dyDescent="0.3">
      <c r="C17" s="100"/>
      <c r="D17" s="118"/>
    </row>
    <row r="18" spans="1:5" x14ac:dyDescent="0.3">
      <c r="A18" s="94">
        <v>366</v>
      </c>
      <c r="B18" s="94" t="s">
        <v>71</v>
      </c>
      <c r="C18" s="100">
        <f>+'[1]Depr Exp'!$G$5503</f>
        <v>1.77E-2</v>
      </c>
      <c r="D18" s="118">
        <f t="shared" si="0"/>
        <v>56</v>
      </c>
      <c r="E18" s="94" t="s">
        <v>58</v>
      </c>
    </row>
    <row r="19" spans="1:5" x14ac:dyDescent="0.3">
      <c r="A19" s="94">
        <v>367</v>
      </c>
      <c r="B19" s="94" t="s">
        <v>72</v>
      </c>
      <c r="C19" s="100">
        <f>+'[1]Depr Exp'!$G$5506</f>
        <v>3.9300000000000002E-2</v>
      </c>
      <c r="D19" s="118">
        <f t="shared" si="0"/>
        <v>25</v>
      </c>
      <c r="E19" s="94" t="s">
        <v>58</v>
      </c>
    </row>
    <row r="20" spans="1:5" ht="15" thickBot="1" x14ac:dyDescent="0.35"/>
    <row r="21" spans="1:5" ht="15" thickBot="1" x14ac:dyDescent="0.35">
      <c r="A21" s="113" t="s">
        <v>65</v>
      </c>
      <c r="B21" s="119" t="s">
        <v>57</v>
      </c>
      <c r="C21" s="114"/>
      <c r="D21" s="116">
        <f>ROUND(AVERAGE(D14:D19),0)</f>
        <v>35</v>
      </c>
      <c r="E21" s="117" t="s">
        <v>58</v>
      </c>
    </row>
  </sheetData>
  <printOptions horizontalCentered="1"/>
  <pageMargins left="0.25" right="0.25" top="0.75" bottom="0.75" header="0.3" footer="0.3"/>
  <pageSetup orientation="landscape" r:id="rId1"/>
  <headerFooter alignWithMargins="0">
    <oddFooter>&amp;L&amp;"Arial,Regular"&amp;8&amp;F
&amp;A&amp;R&amp;"Arial,Regular"Page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sqref="A1:XFD1048576"/>
    </sheetView>
  </sheetViews>
  <sheetFormatPr defaultRowHeight="14.4" x14ac:dyDescent="0.3"/>
  <cols>
    <col min="1" max="1" width="63.6640625" style="94" bestFit="1" customWidth="1"/>
    <col min="2" max="2" width="3.77734375" style="94" customWidth="1"/>
    <col min="3" max="3" width="8" style="94" bestFit="1" customWidth="1"/>
    <col min="4" max="4" width="11.5546875" style="94" customWidth="1"/>
    <col min="5" max="16384" width="8.88671875" style="94"/>
  </cols>
  <sheetData>
    <row r="1" spans="1:4" x14ac:dyDescent="0.3">
      <c r="A1" s="101"/>
      <c r="B1" s="101"/>
      <c r="C1" s="101"/>
      <c r="D1" s="101"/>
    </row>
    <row r="2" spans="1:4" x14ac:dyDescent="0.3">
      <c r="A2" s="105" t="str">
        <f>'[2]COC, Def, ConvF'!J2</f>
        <v xml:space="preserve">PUGET SOUND ENERGY </v>
      </c>
      <c r="B2" s="106"/>
      <c r="C2" s="106"/>
      <c r="D2" s="106"/>
    </row>
    <row r="3" spans="1:4" x14ac:dyDescent="0.3">
      <c r="A3" s="105" t="str">
        <f>'[2]COC, Def, ConvF'!J3</f>
        <v>ELECTRIC RESULTS OF OPERATIONS</v>
      </c>
      <c r="B3" s="106"/>
      <c r="C3" s="106"/>
      <c r="D3" s="106"/>
    </row>
    <row r="4" spans="1:4" x14ac:dyDescent="0.3">
      <c r="A4" s="105" t="str">
        <f>'[2]COC, Def, ConvF'!J4</f>
        <v>2019 GENERAL RATE CASE</v>
      </c>
      <c r="B4" s="106"/>
      <c r="C4" s="106"/>
      <c r="D4" s="106"/>
    </row>
    <row r="5" spans="1:4" x14ac:dyDescent="0.3">
      <c r="A5" s="105" t="str">
        <f>'[2]COC, Def, ConvF'!J5</f>
        <v>12 MONTHS ENDED DECEMBER 31, 2018</v>
      </c>
      <c r="B5" s="106"/>
      <c r="C5" s="106"/>
      <c r="D5" s="106"/>
    </row>
    <row r="6" spans="1:4" x14ac:dyDescent="0.3">
      <c r="A6" s="105" t="str">
        <f>'[2]COC, Def, ConvF'!J6</f>
        <v>CONVERSION FACTOR</v>
      </c>
      <c r="B6" s="105"/>
      <c r="C6" s="105"/>
      <c r="D6" s="105"/>
    </row>
    <row r="7" spans="1:4" x14ac:dyDescent="0.3">
      <c r="A7" s="106"/>
      <c r="B7" s="106"/>
      <c r="C7" s="106"/>
      <c r="D7" s="106"/>
    </row>
    <row r="8" spans="1:4" x14ac:dyDescent="0.3">
      <c r="A8" s="106"/>
      <c r="B8" s="106"/>
      <c r="C8" s="106"/>
      <c r="D8" s="101"/>
    </row>
    <row r="9" spans="1:4" x14ac:dyDescent="0.3">
      <c r="A9" s="50"/>
      <c r="B9" s="50"/>
      <c r="C9" s="101"/>
      <c r="D9" s="101"/>
    </row>
    <row r="10" spans="1:4" x14ac:dyDescent="0.3">
      <c r="A10" s="50" t="str">
        <f>'[2]COC, Def, ConvF'!J10</f>
        <v>DESCRIPTION</v>
      </c>
      <c r="B10" s="50"/>
      <c r="C10" s="101"/>
      <c r="D10" s="101"/>
    </row>
    <row r="11" spans="1:4" x14ac:dyDescent="0.3">
      <c r="A11" s="101"/>
      <c r="B11" s="101"/>
      <c r="C11" s="101"/>
      <c r="D11" s="101"/>
    </row>
    <row r="12" spans="1:4" x14ac:dyDescent="0.3">
      <c r="A12" s="44" t="str">
        <f>'[2]COC, Def, ConvF'!J12</f>
        <v>BAD DEBTS</v>
      </c>
      <c r="B12" s="42"/>
      <c r="C12" s="42"/>
      <c r="D12" s="45">
        <f>'[2]COC, Def, ConvF'!M12</f>
        <v>8.4790000000000004E-3</v>
      </c>
    </row>
    <row r="13" spans="1:4" x14ac:dyDescent="0.3">
      <c r="A13" s="44" t="str">
        <f>'[2]COC, Def, ConvF'!J13</f>
        <v>ANNUAL FILING FEE</v>
      </c>
      <c r="B13" s="42"/>
      <c r="C13" s="42"/>
      <c r="D13" s="45">
        <f>'[2]COC, Def, ConvF'!M13</f>
        <v>2E-3</v>
      </c>
    </row>
    <row r="14" spans="1:4" x14ac:dyDescent="0.3">
      <c r="A14" s="44" t="str">
        <f>'[2]COC, Def, ConvF'!J14</f>
        <v>STATE UTILITY TAX ( 3.8406% - ( LINE 1 * 3.8406% )  )</v>
      </c>
      <c r="B14" s="101"/>
      <c r="C14" s="46">
        <f>'[2]COC, Def, ConvF'!L14</f>
        <v>3.8733999999999998E-2</v>
      </c>
      <c r="D14" s="47">
        <f>'[2]COC, Def, ConvF'!M14</f>
        <v>3.8406000000000003E-2</v>
      </c>
    </row>
    <row r="15" spans="1:4" x14ac:dyDescent="0.3">
      <c r="A15" s="44"/>
      <c r="B15" s="42"/>
      <c r="C15" s="42"/>
      <c r="D15" s="48"/>
    </row>
    <row r="16" spans="1:4" x14ac:dyDescent="0.3">
      <c r="A16" s="44" t="str">
        <f>'[2]COC, Def, ConvF'!J16</f>
        <v>SUM OF TAXES OTHER</v>
      </c>
      <c r="B16" s="42"/>
      <c r="C16" s="42"/>
      <c r="D16" s="45">
        <f>'[2]COC, Def, ConvF'!M16</f>
        <v>4.8884999999999998E-2</v>
      </c>
    </row>
    <row r="17" spans="1:4" x14ac:dyDescent="0.3">
      <c r="A17" s="42"/>
      <c r="B17" s="42"/>
      <c r="C17" s="42"/>
      <c r="D17" s="45"/>
    </row>
    <row r="18" spans="1:4" x14ac:dyDescent="0.3">
      <c r="A18" s="42" t="str">
        <f>'[2]COC, Def, ConvF'!J18</f>
        <v>CONVERSION FACTOR EXCLUDING FEDERAL INCOME TAX ( 1 - LINE 6 )</v>
      </c>
      <c r="B18" s="42"/>
      <c r="C18" s="42"/>
      <c r="D18" s="45">
        <f>'[2]COC, Def, ConvF'!M18</f>
        <v>0.95111500000000004</v>
      </c>
    </row>
    <row r="19" spans="1:4" x14ac:dyDescent="0.3">
      <c r="A19" s="44" t="str">
        <f>'[2]COC, Def, ConvF'!J19</f>
        <v>FEDERAL INCOME TAX ( LINE 7  * 21% )</v>
      </c>
      <c r="B19" s="42"/>
      <c r="C19" s="51">
        <f>'[2]COC, Def, ConvF'!L19</f>
        <v>0.21</v>
      </c>
      <c r="D19" s="45">
        <f>'[2]COC, Def, ConvF'!M19</f>
        <v>0.19973399999999999</v>
      </c>
    </row>
    <row r="20" spans="1:4" ht="15" thickBot="1" x14ac:dyDescent="0.35">
      <c r="A20" s="44" t="str">
        <f>'[2]COC, Def, ConvF'!J20</f>
        <v xml:space="preserve">CONVERSION FACTOR INCL FEDERAL INCOME TAX ( LINE 7 - LINE 8 ) </v>
      </c>
      <c r="B20" s="42"/>
      <c r="C20" s="42"/>
      <c r="D20" s="52">
        <f>'[2]COC, Def, ConvF'!M20</f>
        <v>0.75138099999999997</v>
      </c>
    </row>
    <row r="21" spans="1:4" ht="15" thickTop="1" x14ac:dyDescent="0.3"/>
  </sheetData>
  <printOptions horizontalCentered="1"/>
  <pageMargins left="0.7" right="0.7" top="0.75" bottom="0.75" header="0.3" footer="0.3"/>
  <pageSetup orientation="landscape" r:id="rId1"/>
  <headerFooter>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2019-07-02T07:00:00+00:00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Props1.xml><?xml version="1.0" encoding="utf-8"?>
<ds:datastoreItem xmlns:ds="http://schemas.openxmlformats.org/officeDocument/2006/customXml" ds:itemID="{B6E51AB1-99C6-4B6E-BD99-F996F4217E45}"/>
</file>

<file path=customXml/itemProps2.xml><?xml version="1.0" encoding="utf-8"?>
<ds:datastoreItem xmlns:ds="http://schemas.openxmlformats.org/officeDocument/2006/customXml" ds:itemID="{CF125DFD-3FF0-4BE4-80AF-F1084C171684}"/>
</file>

<file path=customXml/itemProps3.xml><?xml version="1.0" encoding="utf-8"?>
<ds:datastoreItem xmlns:ds="http://schemas.openxmlformats.org/officeDocument/2006/customXml" ds:itemID="{E94FAB6C-4C29-48D7-92A3-5E0A3BDFE8EA}"/>
</file>

<file path=customXml/itemProps4.xml><?xml version="1.0" encoding="utf-8"?>
<ds:datastoreItem xmlns:ds="http://schemas.openxmlformats.org/officeDocument/2006/customXml" ds:itemID="{65BB9ECD-3EFC-413B-BC0A-D92F7C9777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FCR Read Me</vt:lpstr>
      <vt:lpstr>MSSC FCR Table</vt:lpstr>
      <vt:lpstr>FCR Rates Feeder</vt:lpstr>
      <vt:lpstr>FCR Rates Sub</vt:lpstr>
      <vt:lpstr>Lvl FCR Sub Equip</vt:lpstr>
      <vt:lpstr>Lvl FCR Feeder</vt:lpstr>
      <vt:lpstr>LvlFCR Land</vt:lpstr>
      <vt:lpstr>Sub &amp; Feeder Depr Life</vt:lpstr>
      <vt:lpstr>Converson Factor</vt:lpstr>
      <vt:lpstr>Cost of Capital</vt:lpstr>
      <vt:lpstr>Property Insurance Rate</vt:lpstr>
      <vt:lpstr>'FCR Rates Feeder'!Print_Area</vt:lpstr>
      <vt:lpstr>'FCR Rates Sub'!Print_Area</vt:lpstr>
      <vt:lpstr>'FCR Read Me'!Print_Area</vt:lpstr>
      <vt:lpstr>'Lvl FCR Feeder'!Print_Area</vt:lpstr>
      <vt:lpstr>'Lvl FCR Sub Equip'!Print_Area</vt:lpstr>
      <vt:lpstr>'LvlFCR Land'!Print_Area</vt:lpstr>
      <vt:lpstr>'MSSC FCR Table'!Print_Area</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Pam Rasanen</cp:lastModifiedBy>
  <cp:lastPrinted>2019-06-11T18:18:47Z</cp:lastPrinted>
  <dcterms:created xsi:type="dcterms:W3CDTF">2013-09-13T17:20:41Z</dcterms:created>
  <dcterms:modified xsi:type="dcterms:W3CDTF">2019-06-12T21:38:21Z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