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80" windowHeight="8580" firstSheet="1" activeTab="2"/>
  </bookViews>
  <sheets>
    <sheet name="Acerno_Cache_XXXXX" sheetId="1" state="veryHidden" r:id="rId1"/>
    <sheet name="E-DDC-9" sheetId="2" r:id="rId2"/>
    <sheet name="E-DDC-10" sheetId="3" r:id="rId3"/>
  </sheets>
  <definedNames>
    <definedName name="_xlnm.Print_Area" localSheetId="2">'E-DDC-10'!$A$1:$Q$46</definedName>
  </definedNames>
  <calcPr fullCalcOnLoad="1"/>
</workbook>
</file>

<file path=xl/sharedStrings.xml><?xml version="1.0" encoding="utf-8"?>
<sst xmlns="http://schemas.openxmlformats.org/spreadsheetml/2006/main" count="70" uniqueCount="37">
  <si>
    <t>Avista Corporation</t>
  </si>
  <si>
    <t>Normal amortization</t>
  </si>
  <si>
    <t>Annual</t>
  </si>
  <si>
    <t xml:space="preserve">   Adjustment</t>
  </si>
  <si>
    <t>Normal deferred FIT expense</t>
  </si>
  <si>
    <t>Settlement Exchange Power (WNP3) Adjustment - Washington</t>
  </si>
  <si>
    <t>Production</t>
  </si>
  <si>
    <t>TOTAL</t>
  </si>
  <si>
    <t xml:space="preserve">    Divide by 12</t>
  </si>
  <si>
    <t>÷12</t>
  </si>
  <si>
    <t>Ave Monthly Average</t>
  </si>
  <si>
    <t xml:space="preserve">     Divide by 2</t>
  </si>
  <si>
    <t>÷2</t>
  </si>
  <si>
    <t>Beg/End Mo Avg</t>
  </si>
  <si>
    <t>Ferc Acct:283120</t>
  </si>
  <si>
    <t>Service:ED</t>
  </si>
  <si>
    <t>Jurisdiction:WA</t>
  </si>
  <si>
    <t>Ferc Acct Desc:ADFIT WNP3</t>
  </si>
  <si>
    <t>Accounting Period</t>
  </si>
  <si>
    <t>Beginning Balance</t>
  </si>
  <si>
    <t>Monthly Activity</t>
  </si>
  <si>
    <t>Ending Balance</t>
  </si>
  <si>
    <t>Ferc Acct:124900</t>
  </si>
  <si>
    <t>Ferc Acct Desc:OTHER INVEST-WNP3 EXCHANGE POW</t>
  </si>
  <si>
    <t>Ferc Acct:124930</t>
  </si>
  <si>
    <t>Ferc Acct Desc:OTHER INVEST-AMT WNP3 EXCHANGE</t>
  </si>
  <si>
    <t>Total Rate Year Rate Base</t>
  </si>
  <si>
    <t xml:space="preserve">RATE BASE </t>
  </si>
  <si>
    <t>AMA</t>
  </si>
  <si>
    <t>AMA 2 mos 2020</t>
  </si>
  <si>
    <t>Will expire August 2019</t>
  </si>
  <si>
    <t>12 Months Ended 12/31/2019</t>
  </si>
  <si>
    <t>Amount recorded for 12ME 12/31/2019</t>
  </si>
  <si>
    <t>Amount recorded for 12ME 12/31/19</t>
  </si>
  <si>
    <t xml:space="preserve">Accum. amort. (AMA 12.2019) </t>
  </si>
  <si>
    <t>Deferred FIT (AMA 12.2019)</t>
  </si>
  <si>
    <t>2019 expense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</si>
</sst>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#,##0\ ;\(#,##0\)"/>
    <numFmt numFmtId="168" formatCode="mmm"/>
    <numFmt numFmtId="169" formatCode="#,###,###,##0.00"/>
    <numFmt numFmtId="170" formatCode="###,###,##0.00"/>
    <numFmt numFmtId="171" formatCode="#,##0.000"/>
    <numFmt numFmtId="172" formatCode="#,##0.0000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0000000"/>
    <numFmt numFmtId="183" formatCode="#,##0.##"/>
  </numFmts>
  <fonts count="44">
    <font>
      <sz val="10"/>
      <name val="Arial"/>
      <family val="0"/>
    </font>
    <font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/>
    </xf>
    <xf numFmtId="167" fontId="2" fillId="33" borderId="13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center"/>
    </xf>
    <xf numFmtId="169" fontId="3" fillId="0" borderId="15" xfId="0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5" xfId="0" applyFont="1" applyFill="1" applyBorder="1" applyAlignment="1">
      <alignment horizontal="right" vertical="top"/>
    </xf>
    <xf numFmtId="169" fontId="4" fillId="0" borderId="15" xfId="0" applyNumberFormat="1" applyFont="1" applyFill="1" applyBorder="1" applyAlignment="1">
      <alignment horizontal="right" vertical="top"/>
    </xf>
    <xf numFmtId="170" fontId="4" fillId="0" borderId="15" xfId="0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/>
    </xf>
    <xf numFmtId="170" fontId="2" fillId="0" borderId="16" xfId="0" applyNumberFormat="1" applyFont="1" applyBorder="1" applyAlignment="1">
      <alignment/>
    </xf>
    <xf numFmtId="0" fontId="0" fillId="0" borderId="0" xfId="0" applyFont="1" applyFill="1" applyAlignment="1">
      <alignment/>
    </xf>
    <xf numFmtId="5" fontId="5" fillId="0" borderId="17" xfId="42" applyNumberFormat="1" applyFont="1" applyBorder="1" applyAlignment="1">
      <alignment horizontal="right"/>
    </xf>
    <xf numFmtId="169" fontId="3" fillId="34" borderId="15" xfId="0" applyNumberFormat="1" applyFont="1" applyFill="1" applyBorder="1" applyAlignment="1">
      <alignment horizontal="right" vertical="center"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  <xf numFmtId="0" fontId="2" fillId="0" borderId="0" xfId="0" applyFont="1" applyFill="1" applyAlignment="1">
      <alignment/>
    </xf>
    <xf numFmtId="170" fontId="6" fillId="0" borderId="16" xfId="0" applyNumberFormat="1" applyFont="1" applyBorder="1" applyAlignment="1">
      <alignment/>
    </xf>
    <xf numFmtId="175" fontId="2" fillId="0" borderId="0" xfId="42" applyNumberFormat="1" applyFont="1" applyAlignment="1">
      <alignment/>
    </xf>
    <xf numFmtId="181" fontId="2" fillId="0" borderId="0" xfId="0" applyNumberFormat="1" applyFont="1" applyAlignment="1">
      <alignment/>
    </xf>
    <xf numFmtId="0" fontId="7" fillId="35" borderId="0" xfId="0" applyFont="1" applyFill="1" applyAlignment="1">
      <alignment/>
    </xf>
    <xf numFmtId="3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0" fillId="0" borderId="0" xfId="0" applyAlignment="1">
      <alignment shrinkToFit="1"/>
    </xf>
    <xf numFmtId="3" fontId="0" fillId="0" borderId="10" xfId="0" applyNumberFormat="1" applyFill="1" applyBorder="1" applyAlignment="1">
      <alignment/>
    </xf>
    <xf numFmtId="0" fontId="6" fillId="0" borderId="18" xfId="0" applyFont="1" applyBorder="1" applyAlignment="1">
      <alignment/>
    </xf>
    <xf numFmtId="170" fontId="6" fillId="0" borderId="19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2" sqref="A22"/>
    </sheetView>
  </sheetViews>
  <sheetFormatPr defaultColWidth="9.140625" defaultRowHeight="12.75"/>
  <cols>
    <col min="1" max="1" width="9.7109375" style="0" bestFit="1" customWidth="1"/>
    <col min="3" max="3" width="15.00390625" style="0" bestFit="1" customWidth="1"/>
    <col min="4" max="4" width="13.00390625" style="0" bestFit="1" customWidth="1"/>
    <col min="5" max="5" width="14.421875" style="0" bestFit="1" customWidth="1"/>
  </cols>
  <sheetData>
    <row r="1" ht="12">
      <c r="A1" t="s">
        <v>0</v>
      </c>
    </row>
    <row r="2" ht="12">
      <c r="A2" t="s">
        <v>5</v>
      </c>
    </row>
    <row r="3" ht="12">
      <c r="A3" s="19" t="s">
        <v>31</v>
      </c>
    </row>
    <row r="6" spans="4:5" ht="12">
      <c r="D6" s="2"/>
      <c r="E6" s="2" t="s">
        <v>2</v>
      </c>
    </row>
    <row r="7" spans="1:5" ht="12">
      <c r="A7" t="s">
        <v>1</v>
      </c>
      <c r="D7" s="5"/>
      <c r="E7" s="3">
        <f>'E-DDC-10'!I32</f>
        <v>77993038.64</v>
      </c>
    </row>
    <row r="8" spans="1:5" ht="12">
      <c r="A8" s="19" t="s">
        <v>32</v>
      </c>
      <c r="D8" s="5"/>
      <c r="E8" s="6">
        <f>'E-DDC-10'!I29+'E-DDC-10'!I30+'E-DDC-10'!I31+'E-DDC-10'!I20+'E-DDC-10'!I21+'E-DDC-10'!I22+'E-DDC-10'!I23+'E-DDC-10'!I24+'E-DDC-10'!I25+'E-DDC-10'!I26+'E-DDC-10'!I27+'E-DDC-10'!I28</f>
        <v>77993038.64</v>
      </c>
    </row>
    <row r="9" spans="1:5" ht="12">
      <c r="A9" t="s">
        <v>3</v>
      </c>
      <c r="D9" s="5"/>
      <c r="E9" s="35">
        <f>E7-E8</f>
        <v>0</v>
      </c>
    </row>
    <row r="10" spans="4:5" ht="12">
      <c r="D10" s="5"/>
      <c r="E10" s="3"/>
    </row>
    <row r="11" spans="1:5" ht="12">
      <c r="A11" t="s">
        <v>4</v>
      </c>
      <c r="D11" s="5"/>
      <c r="E11" s="1">
        <f>'E-DDC-10'!O32</f>
        <v>293523</v>
      </c>
    </row>
    <row r="12" spans="1:6" ht="12">
      <c r="A12" s="19" t="s">
        <v>33</v>
      </c>
      <c r="D12" s="3"/>
      <c r="E12" s="45">
        <f>'E-DDC-10'!O29+'E-DDC-10'!O30+'E-DDC-10'!O31+'E-DDC-10'!O20+'E-DDC-10'!O21+'E-DDC-10'!O22+'E-DDC-10'!O23+'E-DDC-10'!O24+'E-DDC-10'!O25+'E-DDC-10'!O26+'E-DDC-10'!O27+'E-DDC-10'!O28</f>
        <v>293523</v>
      </c>
      <c r="F12" s="1"/>
    </row>
    <row r="13" spans="1:6" ht="12">
      <c r="A13" s="4" t="s">
        <v>3</v>
      </c>
      <c r="B13" s="4"/>
      <c r="C13" s="4"/>
      <c r="D13" s="5"/>
      <c r="E13" s="36">
        <f>E11-E12</f>
        <v>0</v>
      </c>
      <c r="F13" s="4"/>
    </row>
    <row r="14" spans="1:6" ht="12">
      <c r="A14" s="4"/>
      <c r="B14" s="4"/>
      <c r="C14" s="4"/>
      <c r="D14" s="4"/>
      <c r="E14" s="4"/>
      <c r="F14" s="4"/>
    </row>
    <row r="15" spans="1:6" ht="12">
      <c r="A15" s="4"/>
      <c r="B15" s="4"/>
      <c r="C15" s="4"/>
      <c r="D15" s="4"/>
      <c r="E15" s="4"/>
      <c r="F15" s="4"/>
    </row>
    <row r="16" spans="1:6" ht="12">
      <c r="A16" s="4" t="s">
        <v>27</v>
      </c>
      <c r="B16" s="4"/>
      <c r="C16" s="4"/>
      <c r="D16" s="4"/>
      <c r="E16" s="4"/>
      <c r="F16" s="4"/>
    </row>
    <row r="17" spans="1:6" ht="12">
      <c r="A17" s="4" t="s">
        <v>6</v>
      </c>
      <c r="B17" s="4"/>
      <c r="C17" s="4"/>
      <c r="D17" s="4"/>
      <c r="E17" s="18">
        <f>'E-DDC-10'!D43</f>
        <v>56401750</v>
      </c>
      <c r="F17" s="4"/>
    </row>
    <row r="18" spans="1:6" ht="12">
      <c r="A18" s="4"/>
      <c r="B18" s="4"/>
      <c r="C18" s="4"/>
      <c r="D18" s="4"/>
      <c r="E18" s="7"/>
      <c r="F18" s="4"/>
    </row>
    <row r="19" spans="1:6" ht="12">
      <c r="A19" s="32" t="s">
        <v>34</v>
      </c>
      <c r="B19" s="4"/>
      <c r="C19" s="4"/>
      <c r="D19" s="4"/>
      <c r="E19" s="7">
        <f>'E-DDC-10'!J43</f>
        <v>-55857576.72666672</v>
      </c>
      <c r="F19" s="4"/>
    </row>
    <row r="20" spans="1:6" ht="12">
      <c r="A20" s="4"/>
      <c r="B20" s="4"/>
      <c r="C20" s="4"/>
      <c r="D20" s="4"/>
      <c r="E20" s="7"/>
      <c r="F20" s="4"/>
    </row>
    <row r="21" spans="1:6" ht="12">
      <c r="A21" s="32" t="s">
        <v>35</v>
      </c>
      <c r="B21" s="4"/>
      <c r="C21" s="4"/>
      <c r="D21" s="4"/>
      <c r="E21" s="45">
        <f>'E-DDC-10'!P43</f>
        <v>-97837.20833333333</v>
      </c>
      <c r="F21" s="4"/>
    </row>
    <row r="22" spans="1:6" ht="12.75" thickBot="1">
      <c r="A22" s="4"/>
      <c r="B22" s="4"/>
      <c r="C22" s="4"/>
      <c r="D22" s="4"/>
      <c r="E22" s="4"/>
      <c r="F22" s="4"/>
    </row>
    <row r="23" spans="1:6" ht="13.5" thickBot="1" thickTop="1">
      <c r="A23" s="32" t="s">
        <v>26</v>
      </c>
      <c r="B23" s="4"/>
      <c r="C23" s="4"/>
      <c r="D23" s="4"/>
      <c r="E23" s="33">
        <f>E17+E19+E21</f>
        <v>446336.06499994796</v>
      </c>
      <c r="F23" s="4"/>
    </row>
    <row r="24" spans="1:6" ht="12.75" thickTop="1">
      <c r="A24" s="4"/>
      <c r="B24" s="4"/>
      <c r="C24" s="4"/>
      <c r="D24" s="4"/>
      <c r="E24" s="4"/>
      <c r="F24" s="4"/>
    </row>
  </sheetData>
  <sheetProtection/>
  <printOptions/>
  <pageMargins left="1.24" right="0.75" top="1" bottom="1" header="0.5" footer="0.5"/>
  <pageSetup horizontalDpi="600" verticalDpi="600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workbookViewId="0" topLeftCell="A16">
      <selection activeCell="N34" sqref="N34"/>
    </sheetView>
  </sheetViews>
  <sheetFormatPr defaultColWidth="9.140625" defaultRowHeight="12.75"/>
  <cols>
    <col min="1" max="1" width="14.421875" style="8" customWidth="1"/>
    <col min="2" max="2" width="12.140625" style="8" customWidth="1"/>
    <col min="3" max="3" width="12.7109375" style="8" bestFit="1" customWidth="1"/>
    <col min="4" max="4" width="15.8515625" style="8" customWidth="1"/>
    <col min="5" max="5" width="5.28125" style="8" customWidth="1"/>
    <col min="6" max="6" width="4.00390625" style="8" customWidth="1"/>
    <col min="7" max="7" width="13.8515625" style="8" customWidth="1"/>
    <col min="8" max="8" width="13.140625" style="8" bestFit="1" customWidth="1"/>
    <col min="9" max="9" width="13.7109375" style="8" customWidth="1"/>
    <col min="10" max="10" width="13.8515625" style="8" customWidth="1"/>
    <col min="11" max="11" width="4.421875" style="8" customWidth="1"/>
    <col min="12" max="12" width="4.00390625" style="8" customWidth="1"/>
    <col min="13" max="13" width="12.28125" style="8" customWidth="1"/>
    <col min="14" max="14" width="12.00390625" style="8" customWidth="1"/>
    <col min="15" max="15" width="13.57421875" style="8" customWidth="1"/>
    <col min="16" max="16" width="13.8515625" style="8" customWidth="1"/>
    <col min="17" max="17" width="6.28125" style="8" customWidth="1"/>
    <col min="18" max="18" width="9.140625" style="8" customWidth="1"/>
    <col min="19" max="19" width="11.421875" style="8" bestFit="1" customWidth="1"/>
    <col min="20" max="21" width="9.140625" style="8" customWidth="1"/>
    <col min="22" max="22" width="12.421875" style="8" customWidth="1"/>
    <col min="23" max="23" width="9.140625" style="8" customWidth="1"/>
    <col min="24" max="24" width="14.8515625" style="8" bestFit="1" customWidth="1"/>
    <col min="25" max="16384" width="9.140625" style="8" customWidth="1"/>
  </cols>
  <sheetData>
    <row r="1" spans="1:16" ht="12.75">
      <c r="A1" s="37"/>
      <c r="B1" s="37"/>
      <c r="C1" s="37"/>
      <c r="D1" s="37"/>
      <c r="G1" s="26"/>
      <c r="H1" s="26"/>
      <c r="I1" s="26"/>
      <c r="J1" s="26"/>
      <c r="M1" s="26"/>
      <c r="N1" s="26"/>
      <c r="O1" s="26"/>
      <c r="P1" s="26"/>
    </row>
    <row r="2" spans="1:16" ht="12.75">
      <c r="A2" s="26"/>
      <c r="B2" s="26"/>
      <c r="C2" s="26"/>
      <c r="D2" s="26"/>
      <c r="G2" s="26"/>
      <c r="H2" s="26"/>
      <c r="I2" s="26"/>
      <c r="J2" s="26"/>
      <c r="M2" s="26"/>
      <c r="N2" s="26"/>
      <c r="O2" s="26"/>
      <c r="P2" s="26"/>
    </row>
    <row r="3" spans="1:16" ht="25.5">
      <c r="A3" s="20" t="s">
        <v>22</v>
      </c>
      <c r="B3" s="21" t="s">
        <v>15</v>
      </c>
      <c r="C3" s="21" t="s">
        <v>16</v>
      </c>
      <c r="D3" s="21"/>
      <c r="G3" s="20" t="s">
        <v>24</v>
      </c>
      <c r="H3" s="21" t="s">
        <v>15</v>
      </c>
      <c r="I3" s="21" t="s">
        <v>16</v>
      </c>
      <c r="J3" s="21"/>
      <c r="M3" s="20" t="s">
        <v>14</v>
      </c>
      <c r="N3" s="21" t="s">
        <v>15</v>
      </c>
      <c r="O3" s="21" t="s">
        <v>16</v>
      </c>
      <c r="P3" s="21"/>
    </row>
    <row r="4" spans="1:16" ht="12.75">
      <c r="A4" s="21" t="s">
        <v>23</v>
      </c>
      <c r="B4" s="26"/>
      <c r="C4" s="26"/>
      <c r="D4" s="26"/>
      <c r="G4" s="21" t="s">
        <v>25</v>
      </c>
      <c r="H4" s="26"/>
      <c r="I4" s="26"/>
      <c r="J4" s="26"/>
      <c r="M4" s="21" t="s">
        <v>17</v>
      </c>
      <c r="N4" s="26"/>
      <c r="O4" s="26"/>
      <c r="P4" s="26"/>
    </row>
    <row r="5" spans="1:16" ht="25.5">
      <c r="A5" s="25" t="s">
        <v>18</v>
      </c>
      <c r="B5" s="25" t="s">
        <v>19</v>
      </c>
      <c r="C5" s="25" t="s">
        <v>20</v>
      </c>
      <c r="D5" s="25" t="s">
        <v>21</v>
      </c>
      <c r="G5" s="25" t="s">
        <v>18</v>
      </c>
      <c r="H5" s="25" t="s">
        <v>19</v>
      </c>
      <c r="I5" s="25" t="s">
        <v>20</v>
      </c>
      <c r="J5" s="25" t="s">
        <v>21</v>
      </c>
      <c r="M5" s="25" t="s">
        <v>18</v>
      </c>
      <c r="N5" s="25" t="s">
        <v>19</v>
      </c>
      <c r="O5" s="25" t="s">
        <v>20</v>
      </c>
      <c r="P5" s="25" t="s">
        <v>21</v>
      </c>
    </row>
    <row r="6" spans="1:16" ht="12.75">
      <c r="A6" s="22">
        <v>201801</v>
      </c>
      <c r="B6" s="23">
        <v>79626000</v>
      </c>
      <c r="C6" s="24">
        <v>0</v>
      </c>
      <c r="D6" s="23">
        <v>79626000</v>
      </c>
      <c r="G6" s="22">
        <v>201801</v>
      </c>
      <c r="H6" s="23">
        <v>-75543007.88</v>
      </c>
      <c r="I6" s="24">
        <v>-204169.23</v>
      </c>
      <c r="J6" s="23">
        <f>H6+I6</f>
        <v>-75747177.11</v>
      </c>
      <c r="M6" s="22">
        <v>201801</v>
      </c>
      <c r="N6" s="23">
        <v>-733827</v>
      </c>
      <c r="O6" s="24">
        <v>36692</v>
      </c>
      <c r="P6" s="23">
        <f>N6+O6</f>
        <v>-697135</v>
      </c>
    </row>
    <row r="7" spans="1:16" ht="12.75">
      <c r="A7" s="22">
        <v>201802</v>
      </c>
      <c r="B7" s="23">
        <v>79626000</v>
      </c>
      <c r="C7" s="24">
        <v>0</v>
      </c>
      <c r="D7" s="23">
        <v>79626000</v>
      </c>
      <c r="G7" s="22">
        <v>201802</v>
      </c>
      <c r="H7" s="23">
        <f>J6</f>
        <v>-75747177.11</v>
      </c>
      <c r="I7" s="24">
        <v>-204169.23</v>
      </c>
      <c r="J7" s="23">
        <f aca="true" t="shared" si="0" ref="J7:J17">H7+I7</f>
        <v>-75951346.34</v>
      </c>
      <c r="M7" s="22">
        <v>201802</v>
      </c>
      <c r="N7" s="23">
        <f>P6</f>
        <v>-697135</v>
      </c>
      <c r="O7" s="24">
        <v>36692</v>
      </c>
      <c r="P7" s="23">
        <f aca="true" t="shared" si="1" ref="P7:P17">N7+O7</f>
        <v>-660443</v>
      </c>
    </row>
    <row r="8" spans="1:16" ht="12.75">
      <c r="A8" s="22">
        <v>201803</v>
      </c>
      <c r="B8" s="23">
        <v>79626000</v>
      </c>
      <c r="C8" s="24">
        <v>0</v>
      </c>
      <c r="D8" s="23">
        <v>79626000</v>
      </c>
      <c r="G8" s="22">
        <v>201803</v>
      </c>
      <c r="H8" s="23">
        <f aca="true" t="shared" si="2" ref="H8:H17">J7</f>
        <v>-75951346.34</v>
      </c>
      <c r="I8" s="24">
        <v>-204169.23</v>
      </c>
      <c r="J8" s="23">
        <f t="shared" si="0"/>
        <v>-76155515.57000001</v>
      </c>
      <c r="M8" s="22">
        <v>201803</v>
      </c>
      <c r="N8" s="23">
        <f aca="true" t="shared" si="3" ref="N8:N17">P7</f>
        <v>-660443</v>
      </c>
      <c r="O8" s="24">
        <v>36692</v>
      </c>
      <c r="P8" s="23">
        <f t="shared" si="1"/>
        <v>-623751</v>
      </c>
    </row>
    <row r="9" spans="1:16" ht="12.75">
      <c r="A9" s="22">
        <v>201804</v>
      </c>
      <c r="B9" s="23">
        <v>79626000</v>
      </c>
      <c r="C9" s="24">
        <v>0</v>
      </c>
      <c r="D9" s="23">
        <v>79626000</v>
      </c>
      <c r="G9" s="22">
        <v>201804</v>
      </c>
      <c r="H9" s="23">
        <f t="shared" si="2"/>
        <v>-76155515.57000001</v>
      </c>
      <c r="I9" s="24">
        <v>-204169.23</v>
      </c>
      <c r="J9" s="23">
        <f t="shared" si="0"/>
        <v>-76359684.80000001</v>
      </c>
      <c r="M9" s="22">
        <v>201804</v>
      </c>
      <c r="N9" s="23">
        <f t="shared" si="3"/>
        <v>-623751</v>
      </c>
      <c r="O9" s="24">
        <v>36692</v>
      </c>
      <c r="P9" s="23">
        <f t="shared" si="1"/>
        <v>-587059</v>
      </c>
    </row>
    <row r="10" spans="1:16" ht="12.75">
      <c r="A10" s="22">
        <v>201805</v>
      </c>
      <c r="B10" s="23">
        <v>79626000</v>
      </c>
      <c r="C10" s="24">
        <v>0</v>
      </c>
      <c r="D10" s="23">
        <v>79626000</v>
      </c>
      <c r="G10" s="22">
        <v>201805</v>
      </c>
      <c r="H10" s="23">
        <f t="shared" si="2"/>
        <v>-76359684.80000001</v>
      </c>
      <c r="I10" s="24">
        <v>-204169.23</v>
      </c>
      <c r="J10" s="23">
        <f t="shared" si="0"/>
        <v>-76563854.03000002</v>
      </c>
      <c r="M10" s="22">
        <v>201805</v>
      </c>
      <c r="N10" s="23">
        <f t="shared" si="3"/>
        <v>-587059</v>
      </c>
      <c r="O10" s="24">
        <v>36692</v>
      </c>
      <c r="P10" s="23">
        <f t="shared" si="1"/>
        <v>-550367</v>
      </c>
    </row>
    <row r="11" spans="1:16" ht="12.75">
      <c r="A11" s="22">
        <v>201806</v>
      </c>
      <c r="B11" s="23">
        <v>79626000</v>
      </c>
      <c r="C11" s="24">
        <v>0</v>
      </c>
      <c r="D11" s="23">
        <v>79626000</v>
      </c>
      <c r="G11" s="22">
        <v>201806</v>
      </c>
      <c r="H11" s="23">
        <f t="shared" si="2"/>
        <v>-76563854.03000002</v>
      </c>
      <c r="I11" s="24">
        <v>-204169.23</v>
      </c>
      <c r="J11" s="23">
        <f t="shared" si="0"/>
        <v>-76768023.26000002</v>
      </c>
      <c r="M11" s="22">
        <v>201806</v>
      </c>
      <c r="N11" s="23">
        <f t="shared" si="3"/>
        <v>-550367</v>
      </c>
      <c r="O11" s="24">
        <v>36692</v>
      </c>
      <c r="P11" s="23">
        <f t="shared" si="1"/>
        <v>-513675</v>
      </c>
    </row>
    <row r="12" spans="1:16" ht="12.75">
      <c r="A12" s="22">
        <v>201807</v>
      </c>
      <c r="B12" s="23">
        <v>79626000</v>
      </c>
      <c r="C12" s="24">
        <v>0</v>
      </c>
      <c r="D12" s="23">
        <v>79626000</v>
      </c>
      <c r="G12" s="22">
        <v>201807</v>
      </c>
      <c r="H12" s="23">
        <f t="shared" si="2"/>
        <v>-76768023.26000002</v>
      </c>
      <c r="I12" s="24">
        <v>-204169.23</v>
      </c>
      <c r="J12" s="23">
        <f t="shared" si="0"/>
        <v>-76972192.49000002</v>
      </c>
      <c r="M12" s="22">
        <v>201807</v>
      </c>
      <c r="N12" s="23">
        <f t="shared" si="3"/>
        <v>-513675</v>
      </c>
      <c r="O12" s="24">
        <v>36692</v>
      </c>
      <c r="P12" s="23">
        <f t="shared" si="1"/>
        <v>-476983</v>
      </c>
    </row>
    <row r="13" spans="1:16" ht="12.75">
      <c r="A13" s="22">
        <v>201808</v>
      </c>
      <c r="B13" s="23">
        <v>79626000</v>
      </c>
      <c r="C13" s="24">
        <v>0</v>
      </c>
      <c r="D13" s="23">
        <v>79626000</v>
      </c>
      <c r="G13" s="22">
        <v>201808</v>
      </c>
      <c r="H13" s="23">
        <f t="shared" si="2"/>
        <v>-76972192.49000002</v>
      </c>
      <c r="I13" s="24">
        <v>-204169.23</v>
      </c>
      <c r="J13" s="23">
        <f t="shared" si="0"/>
        <v>-77176361.72000003</v>
      </c>
      <c r="M13" s="22">
        <v>201808</v>
      </c>
      <c r="N13" s="23">
        <f t="shared" si="3"/>
        <v>-476983</v>
      </c>
      <c r="O13" s="24">
        <v>36692</v>
      </c>
      <c r="P13" s="23">
        <f t="shared" si="1"/>
        <v>-440291</v>
      </c>
    </row>
    <row r="14" spans="1:17" ht="12.75">
      <c r="A14" s="22">
        <v>201809</v>
      </c>
      <c r="B14" s="23">
        <v>79626000</v>
      </c>
      <c r="C14" s="24">
        <v>0</v>
      </c>
      <c r="D14" s="23">
        <v>79626000</v>
      </c>
      <c r="E14" s="26"/>
      <c r="F14" s="26"/>
      <c r="G14" s="22">
        <v>201809</v>
      </c>
      <c r="H14" s="23">
        <f t="shared" si="2"/>
        <v>-77176361.72000003</v>
      </c>
      <c r="I14" s="24">
        <v>-204169.23</v>
      </c>
      <c r="J14" s="23">
        <f t="shared" si="0"/>
        <v>-77380530.95000003</v>
      </c>
      <c r="K14" s="26"/>
      <c r="L14" s="26"/>
      <c r="M14" s="22">
        <v>201809</v>
      </c>
      <c r="N14" s="23">
        <f t="shared" si="3"/>
        <v>-440291</v>
      </c>
      <c r="O14" s="24">
        <v>36692</v>
      </c>
      <c r="P14" s="23">
        <f t="shared" si="1"/>
        <v>-403599</v>
      </c>
      <c r="Q14" s="26"/>
    </row>
    <row r="15" spans="1:17" ht="12.75">
      <c r="A15" s="22">
        <v>201810</v>
      </c>
      <c r="B15" s="23">
        <v>79626000</v>
      </c>
      <c r="C15" s="24">
        <v>0</v>
      </c>
      <c r="D15" s="23">
        <v>79626000</v>
      </c>
      <c r="E15" s="26"/>
      <c r="F15" s="26"/>
      <c r="G15" s="22">
        <v>201810</v>
      </c>
      <c r="H15" s="23">
        <f t="shared" si="2"/>
        <v>-77380530.95000003</v>
      </c>
      <c r="I15" s="24">
        <v>-204169.23</v>
      </c>
      <c r="J15" s="23">
        <f t="shared" si="0"/>
        <v>-77584700.18000004</v>
      </c>
      <c r="K15" s="26"/>
      <c r="L15" s="26"/>
      <c r="M15" s="22">
        <v>201810</v>
      </c>
      <c r="N15" s="23">
        <f t="shared" si="3"/>
        <v>-403599</v>
      </c>
      <c r="O15" s="24">
        <v>36692</v>
      </c>
      <c r="P15" s="23">
        <f t="shared" si="1"/>
        <v>-366907</v>
      </c>
      <c r="Q15" s="26"/>
    </row>
    <row r="16" spans="1:17" ht="12.75">
      <c r="A16" s="22">
        <v>201811</v>
      </c>
      <c r="B16" s="23">
        <v>79626000</v>
      </c>
      <c r="C16" s="24">
        <v>0</v>
      </c>
      <c r="D16" s="23">
        <v>79626000</v>
      </c>
      <c r="E16" s="26"/>
      <c r="F16" s="26"/>
      <c r="G16" s="22">
        <v>201811</v>
      </c>
      <c r="H16" s="23">
        <f t="shared" si="2"/>
        <v>-77584700.18000004</v>
      </c>
      <c r="I16" s="24">
        <v>-204169.23</v>
      </c>
      <c r="J16" s="23">
        <f t="shared" si="0"/>
        <v>-77788869.41000004</v>
      </c>
      <c r="K16" s="26"/>
      <c r="L16" s="26"/>
      <c r="M16" s="22">
        <v>201811</v>
      </c>
      <c r="N16" s="23">
        <f t="shared" si="3"/>
        <v>-366907</v>
      </c>
      <c r="O16" s="24">
        <v>36692</v>
      </c>
      <c r="P16" s="23">
        <f t="shared" si="1"/>
        <v>-330215</v>
      </c>
      <c r="Q16" s="26"/>
    </row>
    <row r="17" spans="1:17" ht="12.75">
      <c r="A17" s="22">
        <v>201812</v>
      </c>
      <c r="B17" s="23">
        <v>79626000</v>
      </c>
      <c r="C17" s="24">
        <v>0</v>
      </c>
      <c r="D17" s="34">
        <v>79626000</v>
      </c>
      <c r="E17" s="26"/>
      <c r="F17" s="26"/>
      <c r="G17" s="22">
        <v>201812</v>
      </c>
      <c r="H17" s="23">
        <f t="shared" si="2"/>
        <v>-77788869.41000004</v>
      </c>
      <c r="I17" s="24">
        <v>-204169.23</v>
      </c>
      <c r="J17" s="23">
        <f t="shared" si="0"/>
        <v>-77993038.64000005</v>
      </c>
      <c r="K17" s="26"/>
      <c r="L17" s="26"/>
      <c r="M17" s="22">
        <v>201812</v>
      </c>
      <c r="N17" s="23">
        <f t="shared" si="3"/>
        <v>-330215</v>
      </c>
      <c r="O17" s="24">
        <v>36692</v>
      </c>
      <c r="P17" s="23">
        <f t="shared" si="1"/>
        <v>-293523</v>
      </c>
      <c r="Q17" s="26"/>
    </row>
    <row r="18" spans="1:17" ht="12.75">
      <c r="A18" s="27"/>
      <c r="B18" s="28"/>
      <c r="C18" s="29">
        <f>SUM(C6:C17)</f>
        <v>0</v>
      </c>
      <c r="D18" s="28"/>
      <c r="E18" s="26"/>
      <c r="F18" s="26"/>
      <c r="G18" s="27"/>
      <c r="H18" s="28"/>
      <c r="I18" s="29">
        <f>SUM(I6:I17)</f>
        <v>-2450030.7600000002</v>
      </c>
      <c r="J18" s="28"/>
      <c r="K18" s="26"/>
      <c r="L18" s="26"/>
      <c r="M18" s="27"/>
      <c r="N18" s="28"/>
      <c r="O18" s="29">
        <f>SUM(O6:O17)</f>
        <v>440304</v>
      </c>
      <c r="P18" s="28"/>
      <c r="Q18" s="26"/>
    </row>
    <row r="19" spans="4:17" ht="12.75">
      <c r="D19" s="26"/>
      <c r="E19" s="26"/>
      <c r="F19" s="26"/>
      <c r="H19" s="26"/>
      <c r="I19" s="26"/>
      <c r="J19" s="26"/>
      <c r="K19" s="26"/>
      <c r="L19" s="26"/>
      <c r="N19" s="26"/>
      <c r="O19" s="26"/>
      <c r="P19" s="26"/>
      <c r="Q19" s="26"/>
    </row>
    <row r="20" spans="1:17" ht="12.75">
      <c r="A20" s="22">
        <v>201901</v>
      </c>
      <c r="B20" s="23">
        <v>79626000</v>
      </c>
      <c r="C20" s="24">
        <v>0</v>
      </c>
      <c r="D20" s="23">
        <v>79626000</v>
      </c>
      <c r="E20" s="26"/>
      <c r="F20" s="26"/>
      <c r="G20" s="22">
        <v>201901</v>
      </c>
      <c r="H20" s="23">
        <f>J17</f>
        <v>-77993038.64000005</v>
      </c>
      <c r="I20" s="24">
        <v>-204169.23</v>
      </c>
      <c r="J20" s="23">
        <f>H20+I20</f>
        <v>-78197207.87000005</v>
      </c>
      <c r="K20" s="26"/>
      <c r="L20" s="26"/>
      <c r="M20" s="22">
        <v>201901</v>
      </c>
      <c r="N20" s="23">
        <f>P17</f>
        <v>-293523</v>
      </c>
      <c r="O20" s="24">
        <v>36692</v>
      </c>
      <c r="P20" s="23">
        <f>N20+O20</f>
        <v>-256831</v>
      </c>
      <c r="Q20" s="26"/>
    </row>
    <row r="21" spans="1:17" ht="12.75">
      <c r="A21" s="22">
        <v>201902</v>
      </c>
      <c r="B21" s="23">
        <v>79626000</v>
      </c>
      <c r="C21" s="24">
        <v>0</v>
      </c>
      <c r="D21" s="23">
        <v>79626000</v>
      </c>
      <c r="E21" s="26"/>
      <c r="F21" s="26"/>
      <c r="G21" s="22">
        <v>201902</v>
      </c>
      <c r="H21" s="23">
        <f>J20</f>
        <v>-78197207.87000005</v>
      </c>
      <c r="I21" s="24">
        <v>-204169.23</v>
      </c>
      <c r="J21" s="23">
        <f aca="true" t="shared" si="4" ref="J21:J31">H21+I21</f>
        <v>-78401377.10000005</v>
      </c>
      <c r="K21" s="26"/>
      <c r="L21" s="26"/>
      <c r="M21" s="22">
        <v>201902</v>
      </c>
      <c r="N21" s="23">
        <f>P20</f>
        <v>-256831</v>
      </c>
      <c r="O21" s="24">
        <v>36692</v>
      </c>
      <c r="P21" s="23">
        <f aca="true" t="shared" si="5" ref="P21:P31">N21+O21</f>
        <v>-220139</v>
      </c>
      <c r="Q21" s="26"/>
    </row>
    <row r="22" spans="1:17" ht="12.75">
      <c r="A22" s="22">
        <v>201903</v>
      </c>
      <c r="B22" s="23">
        <v>79626000</v>
      </c>
      <c r="C22" s="24">
        <v>0</v>
      </c>
      <c r="D22" s="23">
        <v>79626000</v>
      </c>
      <c r="E22" s="26"/>
      <c r="F22" s="26"/>
      <c r="G22" s="22">
        <v>201903</v>
      </c>
      <c r="H22" s="23">
        <f aca="true" t="shared" si="6" ref="H22:H31">J21</f>
        <v>-78401377.10000005</v>
      </c>
      <c r="I22" s="24">
        <v>-204169.23</v>
      </c>
      <c r="J22" s="23">
        <f t="shared" si="4"/>
        <v>-78605546.33000006</v>
      </c>
      <c r="K22" s="26"/>
      <c r="L22" s="26"/>
      <c r="M22" s="22">
        <v>201903</v>
      </c>
      <c r="N22" s="23">
        <f aca="true" t="shared" si="7" ref="N22:N31">P21</f>
        <v>-220139</v>
      </c>
      <c r="O22" s="24">
        <v>36692</v>
      </c>
      <c r="P22" s="23">
        <f t="shared" si="5"/>
        <v>-183447</v>
      </c>
      <c r="Q22" s="26"/>
    </row>
    <row r="23" spans="1:22" ht="12.75">
      <c r="A23" s="22">
        <v>201904</v>
      </c>
      <c r="B23" s="23">
        <v>79626000</v>
      </c>
      <c r="C23" s="24">
        <v>0</v>
      </c>
      <c r="D23" s="23">
        <v>79626000</v>
      </c>
      <c r="E23" s="26"/>
      <c r="F23" s="26"/>
      <c r="G23" s="22">
        <v>201904</v>
      </c>
      <c r="H23" s="23">
        <f t="shared" si="6"/>
        <v>-78605546.33000006</v>
      </c>
      <c r="I23" s="24">
        <v>-204169.23</v>
      </c>
      <c r="J23" s="23">
        <f t="shared" si="4"/>
        <v>-78809715.56000006</v>
      </c>
      <c r="K23" s="26"/>
      <c r="L23" s="26"/>
      <c r="M23" s="22">
        <v>201904</v>
      </c>
      <c r="N23" s="23">
        <f t="shared" si="7"/>
        <v>-183447</v>
      </c>
      <c r="O23" s="24">
        <v>36692</v>
      </c>
      <c r="P23" s="23">
        <f t="shared" si="5"/>
        <v>-146755</v>
      </c>
      <c r="Q23" s="26"/>
      <c r="V23" s="30">
        <f>I20+O20</f>
        <v>-167477.23</v>
      </c>
    </row>
    <row r="24" spans="1:22" ht="12.75">
      <c r="A24" s="22">
        <v>201905</v>
      </c>
      <c r="B24" s="23">
        <v>79626000</v>
      </c>
      <c r="C24" s="24">
        <v>0</v>
      </c>
      <c r="D24" s="23">
        <v>79626000</v>
      </c>
      <c r="E24" s="26"/>
      <c r="F24" s="26"/>
      <c r="G24" s="22">
        <v>201905</v>
      </c>
      <c r="H24" s="23">
        <f t="shared" si="6"/>
        <v>-78809715.56000006</v>
      </c>
      <c r="I24" s="24">
        <v>-204169.23</v>
      </c>
      <c r="J24" s="23">
        <f t="shared" si="4"/>
        <v>-79013884.79000007</v>
      </c>
      <c r="K24" s="26"/>
      <c r="L24" s="26"/>
      <c r="M24" s="22">
        <v>201905</v>
      </c>
      <c r="N24" s="23">
        <f t="shared" si="7"/>
        <v>-146755</v>
      </c>
      <c r="O24" s="24">
        <v>36692</v>
      </c>
      <c r="P24" s="23">
        <f t="shared" si="5"/>
        <v>-110063</v>
      </c>
      <c r="Q24" s="26"/>
      <c r="V24" s="39">
        <f>V23*12</f>
        <v>-2009726.7600000002</v>
      </c>
    </row>
    <row r="25" spans="1:22" ht="12.75">
      <c r="A25" s="22">
        <v>201906</v>
      </c>
      <c r="B25" s="23">
        <v>79626000</v>
      </c>
      <c r="C25" s="24">
        <v>0</v>
      </c>
      <c r="D25" s="23">
        <v>79626000</v>
      </c>
      <c r="E25" s="26"/>
      <c r="F25" s="26"/>
      <c r="G25" s="22">
        <v>201906</v>
      </c>
      <c r="H25" s="23">
        <f t="shared" si="6"/>
        <v>-79013884.79000007</v>
      </c>
      <c r="I25" s="24">
        <v>-204169.23</v>
      </c>
      <c r="J25" s="23">
        <f t="shared" si="4"/>
        <v>-79218054.02000007</v>
      </c>
      <c r="K25" s="26"/>
      <c r="L25" s="26"/>
      <c r="M25" s="22">
        <v>201906</v>
      </c>
      <c r="N25" s="23">
        <f t="shared" si="7"/>
        <v>-110063</v>
      </c>
      <c r="O25" s="24">
        <v>36692</v>
      </c>
      <c r="P25" s="23">
        <f t="shared" si="5"/>
        <v>-73371</v>
      </c>
      <c r="Q25" s="26"/>
      <c r="V25" s="39">
        <f>V23*6</f>
        <v>-1004863.3800000001</v>
      </c>
    </row>
    <row r="26" spans="1:17" ht="12.75">
      <c r="A26" s="22">
        <v>201907</v>
      </c>
      <c r="B26" s="23">
        <v>79626000</v>
      </c>
      <c r="C26" s="24">
        <v>0</v>
      </c>
      <c r="D26" s="23">
        <v>79626000</v>
      </c>
      <c r="E26" s="26"/>
      <c r="F26" s="26"/>
      <c r="G26" s="22">
        <v>201907</v>
      </c>
      <c r="H26" s="23">
        <f t="shared" si="6"/>
        <v>-79218054.02000007</v>
      </c>
      <c r="I26" s="24">
        <v>-204169.23</v>
      </c>
      <c r="J26" s="23">
        <f t="shared" si="4"/>
        <v>-79422223.25000007</v>
      </c>
      <c r="K26" s="26"/>
      <c r="L26" s="26"/>
      <c r="M26" s="22">
        <v>201907</v>
      </c>
      <c r="N26" s="23">
        <f t="shared" si="7"/>
        <v>-73371</v>
      </c>
      <c r="O26" s="24">
        <v>36692</v>
      </c>
      <c r="P26" s="23">
        <f t="shared" si="5"/>
        <v>-36679</v>
      </c>
      <c r="Q26" s="26"/>
    </row>
    <row r="27" spans="1:22" ht="12.75">
      <c r="A27" s="22">
        <v>201908</v>
      </c>
      <c r="B27" s="23">
        <v>79626000</v>
      </c>
      <c r="C27" s="24">
        <v>0</v>
      </c>
      <c r="D27" s="23">
        <v>79626000</v>
      </c>
      <c r="E27" s="26"/>
      <c r="F27" s="26"/>
      <c r="G27" s="22">
        <v>201908</v>
      </c>
      <c r="H27" s="23">
        <f t="shared" si="6"/>
        <v>-79422223.25000007</v>
      </c>
      <c r="I27" s="24">
        <v>-204169.23</v>
      </c>
      <c r="J27" s="23">
        <f t="shared" si="4"/>
        <v>-79626392.48000008</v>
      </c>
      <c r="K27" s="26"/>
      <c r="L27" s="26"/>
      <c r="M27" s="22">
        <v>201908</v>
      </c>
      <c r="N27" s="23">
        <f t="shared" si="7"/>
        <v>-36679</v>
      </c>
      <c r="O27" s="24">
        <v>36679</v>
      </c>
      <c r="P27" s="23">
        <f t="shared" si="5"/>
        <v>0</v>
      </c>
      <c r="Q27" s="26"/>
      <c r="V27" s="40" t="e">
        <f>#REF!/V23</f>
        <v>#REF!</v>
      </c>
    </row>
    <row r="28" spans="1:17" ht="12.75">
      <c r="A28" s="22">
        <v>201909</v>
      </c>
      <c r="B28" s="23">
        <v>79626000</v>
      </c>
      <c r="C28" s="23">
        <v>-79626000</v>
      </c>
      <c r="D28" s="23">
        <v>0</v>
      </c>
      <c r="E28" s="26"/>
      <c r="F28" s="26"/>
      <c r="G28" s="22">
        <v>201909</v>
      </c>
      <c r="H28" s="23">
        <f t="shared" si="6"/>
        <v>-79626392.48000008</v>
      </c>
      <c r="I28" s="24">
        <v>79626392.48</v>
      </c>
      <c r="J28" s="23">
        <f t="shared" si="4"/>
        <v>0</v>
      </c>
      <c r="K28" s="26"/>
      <c r="L28" s="26"/>
      <c r="M28" s="22">
        <v>201909</v>
      </c>
      <c r="N28" s="23">
        <f t="shared" si="7"/>
        <v>0</v>
      </c>
      <c r="O28" s="24">
        <v>0</v>
      </c>
      <c r="P28" s="23">
        <f t="shared" si="5"/>
        <v>0</v>
      </c>
      <c r="Q28" s="26"/>
    </row>
    <row r="29" spans="1:17" ht="12.75">
      <c r="A29" s="22">
        <v>201910</v>
      </c>
      <c r="B29" s="23">
        <v>0</v>
      </c>
      <c r="C29" s="24">
        <v>0</v>
      </c>
      <c r="D29" s="23">
        <v>0</v>
      </c>
      <c r="E29" s="26"/>
      <c r="F29" s="26"/>
      <c r="G29" s="22">
        <v>201910</v>
      </c>
      <c r="H29" s="23">
        <f t="shared" si="6"/>
        <v>0</v>
      </c>
      <c r="I29" s="24">
        <v>0</v>
      </c>
      <c r="J29" s="23">
        <f t="shared" si="4"/>
        <v>0</v>
      </c>
      <c r="K29" s="26"/>
      <c r="L29" s="26"/>
      <c r="M29" s="22">
        <v>201910</v>
      </c>
      <c r="N29" s="23">
        <f t="shared" si="7"/>
        <v>0</v>
      </c>
      <c r="O29" s="24">
        <v>0</v>
      </c>
      <c r="P29" s="23">
        <f t="shared" si="5"/>
        <v>0</v>
      </c>
      <c r="Q29" s="26"/>
    </row>
    <row r="30" spans="1:16" ht="12.75">
      <c r="A30" s="22">
        <v>201911</v>
      </c>
      <c r="B30" s="23">
        <v>0</v>
      </c>
      <c r="C30" s="24">
        <v>0</v>
      </c>
      <c r="D30" s="23">
        <v>0</v>
      </c>
      <c r="G30" s="22">
        <v>201911</v>
      </c>
      <c r="H30" s="23">
        <f t="shared" si="6"/>
        <v>0</v>
      </c>
      <c r="I30" s="24">
        <v>0</v>
      </c>
      <c r="J30" s="23">
        <f t="shared" si="4"/>
        <v>0</v>
      </c>
      <c r="M30" s="22">
        <v>201911</v>
      </c>
      <c r="N30" s="23">
        <f t="shared" si="7"/>
        <v>0</v>
      </c>
      <c r="O30" s="24">
        <v>0</v>
      </c>
      <c r="P30" s="23">
        <f t="shared" si="5"/>
        <v>0</v>
      </c>
    </row>
    <row r="31" spans="1:24" ht="12.75">
      <c r="A31" s="22">
        <v>201912</v>
      </c>
      <c r="B31" s="23">
        <v>0</v>
      </c>
      <c r="C31" s="24">
        <v>0</v>
      </c>
      <c r="D31" s="34">
        <v>0</v>
      </c>
      <c r="G31" s="22">
        <v>201912</v>
      </c>
      <c r="H31" s="23">
        <f t="shared" si="6"/>
        <v>0</v>
      </c>
      <c r="I31" s="24">
        <v>0</v>
      </c>
      <c r="J31" s="23">
        <f t="shared" si="4"/>
        <v>0</v>
      </c>
      <c r="M31" s="22">
        <v>201912</v>
      </c>
      <c r="N31" s="23">
        <f t="shared" si="7"/>
        <v>0</v>
      </c>
      <c r="O31" s="24">
        <v>0</v>
      </c>
      <c r="P31" s="23">
        <f t="shared" si="5"/>
        <v>0</v>
      </c>
      <c r="V31" s="42">
        <f>P43+J43</f>
        <v>-55955413.935000055</v>
      </c>
      <c r="W31" s="8">
        <v>2016</v>
      </c>
      <c r="X31" s="8" t="s">
        <v>28</v>
      </c>
    </row>
    <row r="32" spans="3:24" ht="12.75">
      <c r="C32" s="31">
        <f>SUM(C20:C31)</f>
        <v>-79626000</v>
      </c>
      <c r="I32" s="38">
        <f>SUM(I20:I31)</f>
        <v>77993038.64</v>
      </c>
      <c r="O32" s="38">
        <f>SUM(O20:O31)</f>
        <v>293523</v>
      </c>
      <c r="V32" s="42">
        <f>I32+O32</f>
        <v>78286561.64</v>
      </c>
      <c r="W32" s="8">
        <v>2017</v>
      </c>
      <c r="X32" s="8" t="s">
        <v>28</v>
      </c>
    </row>
    <row r="33" spans="22:24" ht="13.5" thickBot="1">
      <c r="V33" s="42">
        <f>V32</f>
        <v>78286561.64</v>
      </c>
      <c r="W33" s="8">
        <v>2018</v>
      </c>
      <c r="X33" s="8" t="s">
        <v>28</v>
      </c>
    </row>
    <row r="34" spans="8:24" ht="13.5" thickBot="1">
      <c r="H34" s="46" t="s">
        <v>36</v>
      </c>
      <c r="I34" s="47">
        <f>SUM(I20:I27)</f>
        <v>-1633353.84</v>
      </c>
      <c r="V34" s="42"/>
      <c r="X34" s="8" t="s">
        <v>28</v>
      </c>
    </row>
    <row r="35" ht="12.75">
      <c r="W35" s="8" t="s">
        <v>29</v>
      </c>
    </row>
    <row r="36" spans="1:16" ht="12.75">
      <c r="A36" s="10" t="s">
        <v>7</v>
      </c>
      <c r="C36" s="9"/>
      <c r="D36" s="11">
        <f>D17+D31</f>
        <v>79626000</v>
      </c>
      <c r="G36" s="10" t="s">
        <v>7</v>
      </c>
      <c r="I36" s="9"/>
      <c r="J36" s="11">
        <f>J17+J31</f>
        <v>-77993038.64000005</v>
      </c>
      <c r="M36" s="10" t="s">
        <v>7</v>
      </c>
      <c r="O36" s="9"/>
      <c r="P36" s="11">
        <f>P17+P31</f>
        <v>-293523</v>
      </c>
    </row>
    <row r="37" spans="1:22" ht="12.75">
      <c r="A37" s="10" t="s">
        <v>11</v>
      </c>
      <c r="C37" s="9"/>
      <c r="D37" s="12" t="s">
        <v>12</v>
      </c>
      <c r="G37" s="10" t="s">
        <v>11</v>
      </c>
      <c r="I37" s="9"/>
      <c r="J37" s="12" t="s">
        <v>12</v>
      </c>
      <c r="M37" s="10" t="s">
        <v>11</v>
      </c>
      <c r="O37" s="9"/>
      <c r="P37" s="12" t="s">
        <v>12</v>
      </c>
      <c r="V37" s="42">
        <f>SUM(V31:V35)</f>
        <v>100617709.34499994</v>
      </c>
    </row>
    <row r="38" spans="1:16" ht="12.75">
      <c r="A38" s="15" t="s">
        <v>13</v>
      </c>
      <c r="C38" s="16"/>
      <c r="D38" s="17">
        <f>D36/2</f>
        <v>39813000</v>
      </c>
      <c r="G38" s="15" t="s">
        <v>13</v>
      </c>
      <c r="I38" s="16"/>
      <c r="J38" s="17">
        <f>J36/2</f>
        <v>-38996519.32000002</v>
      </c>
      <c r="M38" s="15" t="s">
        <v>13</v>
      </c>
      <c r="O38" s="16"/>
      <c r="P38" s="17">
        <f>P36/2</f>
        <v>-146761.5</v>
      </c>
    </row>
    <row r="39" spans="1:16" ht="12.75">
      <c r="A39" s="15"/>
      <c r="C39" s="16"/>
      <c r="D39" s="17"/>
      <c r="G39" s="15"/>
      <c r="I39" s="16"/>
      <c r="J39" s="17"/>
      <c r="M39" s="15"/>
      <c r="O39" s="16"/>
      <c r="P39" s="17"/>
    </row>
    <row r="40" spans="1:16" ht="12.75">
      <c r="A40" s="8" t="s">
        <v>7</v>
      </c>
      <c r="C40" s="9"/>
      <c r="D40" s="13">
        <f>SUM(D20:D30)+D38</f>
        <v>676821000</v>
      </c>
      <c r="G40" s="8" t="s">
        <v>7</v>
      </c>
      <c r="I40" s="9"/>
      <c r="J40" s="13">
        <f>SUM(J20:J30)+J38</f>
        <v>-670290920.7200006</v>
      </c>
      <c r="M40" s="8" t="s">
        <v>7</v>
      </c>
      <c r="O40" s="9"/>
      <c r="P40" s="13">
        <f>SUM(P20:P30)+P38</f>
        <v>-1174046.5</v>
      </c>
    </row>
    <row r="41" spans="1:24" ht="12.75">
      <c r="A41" s="8" t="s">
        <v>8</v>
      </c>
      <c r="C41" s="9"/>
      <c r="D41" s="12" t="s">
        <v>9</v>
      </c>
      <c r="G41" s="8" t="s">
        <v>8</v>
      </c>
      <c r="I41" s="9"/>
      <c r="J41" s="12" t="s">
        <v>9</v>
      </c>
      <c r="M41" s="8" t="s">
        <v>8</v>
      </c>
      <c r="O41" s="9"/>
      <c r="P41" s="12" t="s">
        <v>9</v>
      </c>
      <c r="X41" s="39"/>
    </row>
    <row r="42" spans="3:24" ht="12.75">
      <c r="C42" s="9"/>
      <c r="D42" s="13"/>
      <c r="I42" s="9"/>
      <c r="J42" s="13"/>
      <c r="O42" s="9"/>
      <c r="P42" s="13"/>
      <c r="X42" s="43"/>
    </row>
    <row r="43" spans="1:16" ht="12.75">
      <c r="A43" s="8" t="s">
        <v>10</v>
      </c>
      <c r="C43" s="9"/>
      <c r="D43" s="14">
        <f>D40/12</f>
        <v>56401750</v>
      </c>
      <c r="G43" s="8" t="s">
        <v>10</v>
      </c>
      <c r="I43" s="9"/>
      <c r="J43" s="14">
        <f>J40/12</f>
        <v>-55857576.72666672</v>
      </c>
      <c r="M43" s="8" t="s">
        <v>10</v>
      </c>
      <c r="O43" s="9"/>
      <c r="P43" s="14">
        <f>P40/12</f>
        <v>-97837.20833333333</v>
      </c>
    </row>
    <row r="52" spans="1:3" ht="13.5">
      <c r="A52" s="41" t="s">
        <v>30</v>
      </c>
      <c r="B52" s="41"/>
      <c r="C52" s="41"/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70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Anderson, Joel</cp:lastModifiedBy>
  <cp:lastPrinted>2018-10-15T20:41:58Z</cp:lastPrinted>
  <dcterms:created xsi:type="dcterms:W3CDTF">2003-04-10T16:57:11Z</dcterms:created>
  <dcterms:modified xsi:type="dcterms:W3CDTF">2020-04-15T16:19:10Z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UE</vt:lpwstr>
  </property>
  <property fmtid="{D5CDD505-2E9C-101B-9397-08002B2CF9AE}" pid="12" name="IndustryCo">
    <vt:lpwstr>140</vt:lpwstr>
  </property>
  <property fmtid="{D5CDD505-2E9C-101B-9397-08002B2CF9AE}" pid="13" name="CaseStat">
    <vt:lpwstr>Formal</vt:lpwstr>
  </property>
</Properties>
</file>