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800" windowWidth="19320" windowHeight="12630"/>
  </bookViews>
  <sheets>
    <sheet name="Exhibit No. JAP-9" sheetId="4" r:id="rId1"/>
  </sheets>
  <definedNames>
    <definedName name="__123Graph_ECURRENT" hidden="1">#N/A</definedName>
    <definedName name="_Fill" hidden="1">#REF!</definedName>
    <definedName name="_Order1" hidden="1">255</definedName>
    <definedName name="_Order2" hidden="1">255</definedName>
    <definedName name="a" hidden="1">{#N/A,#N/A,FALSE,"Coversheet";#N/A,#N/A,FALSE,"QA"}</definedName>
    <definedName name="AccessDatabase" hidden="1">"I:\COMTREL\FINICLE\TradeSummary.mdb"</definedName>
    <definedName name="B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_xlnm.Print_Area" localSheetId="0">'Exhibit No. JAP-9'!$F$5:$BC$59</definedName>
    <definedName name="_xlnm.Print_Titles" localSheetId="0">'Exhibit No. JAP-9'!$A:$E,'Exhibit No. JAP-9'!$1:$4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xxx" hidden="1">{#N/A,#N/A,FALSE,"Coversheet";#N/A,#N/A,FALSE,"QA"}</definedName>
  </definedNames>
  <calcPr calcId="125725" iterate="1" calcOnSave="0"/>
</workbook>
</file>

<file path=xl/calcChain.xml><?xml version="1.0" encoding="utf-8"?>
<calcChain xmlns="http://schemas.openxmlformats.org/spreadsheetml/2006/main">
  <c r="G4" i="4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  <c r="AG4" s="1"/>
  <c r="AH4" s="1"/>
  <c r="AI4" s="1"/>
  <c r="AJ4" s="1"/>
  <c r="AK4" s="1"/>
  <c r="AL4" s="1"/>
  <c r="AM4" s="1"/>
  <c r="AN4" s="1"/>
  <c r="AO4" s="1"/>
  <c r="AP4" s="1"/>
  <c r="AQ4" s="1"/>
  <c r="AR4" s="1"/>
  <c r="AS4" s="1"/>
  <c r="AT4" s="1"/>
  <c r="AU4" s="1"/>
  <c r="AV4" s="1"/>
  <c r="AW4" s="1"/>
  <c r="AX4" s="1"/>
  <c r="AY4" s="1"/>
  <c r="AZ4" s="1"/>
  <c r="BA4" s="1"/>
  <c r="A5"/>
  <c r="A6"/>
  <c r="A7"/>
  <c r="F10"/>
  <c r="H10"/>
  <c r="J10"/>
  <c r="L10"/>
  <c r="N10"/>
  <c r="P10"/>
  <c r="R10"/>
  <c r="T10"/>
  <c r="V10"/>
  <c r="X10"/>
  <c r="Z10"/>
  <c r="AB10"/>
  <c r="AD10"/>
  <c r="AF10"/>
  <c r="AH10"/>
  <c r="AJ10"/>
  <c r="AL10"/>
  <c r="AN10"/>
  <c r="AP10"/>
  <c r="AR10"/>
  <c r="AT10"/>
  <c r="AV10"/>
  <c r="AX10"/>
  <c r="AZ10"/>
  <c r="BC7"/>
  <c r="A8"/>
  <c r="BC8"/>
  <c r="A9"/>
  <c r="BC9"/>
  <c r="A10"/>
  <c r="E10"/>
  <c r="G10"/>
  <c r="I10"/>
  <c r="K10"/>
  <c r="M10"/>
  <c r="O10"/>
  <c r="Q10"/>
  <c r="S10"/>
  <c r="U10"/>
  <c r="W10"/>
  <c r="Y10"/>
  <c r="AA10"/>
  <c r="AC10"/>
  <c r="AE10"/>
  <c r="AG10"/>
  <c r="AI10"/>
  <c r="AK10"/>
  <c r="AM10"/>
  <c r="AO10"/>
  <c r="AQ10"/>
  <c r="AS10"/>
  <c r="AU10"/>
  <c r="AW10"/>
  <c r="AY10"/>
  <c r="BA10"/>
  <c r="A11"/>
  <c r="A12"/>
  <c r="A13"/>
  <c r="E16" s="1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A14"/>
  <c r="E14"/>
  <c r="F14"/>
  <c r="F20" s="1"/>
  <c r="G20" s="1"/>
  <c r="G14"/>
  <c r="H14"/>
  <c r="H20" s="1"/>
  <c r="I20" s="1"/>
  <c r="I14"/>
  <c r="J14"/>
  <c r="J20" s="1"/>
  <c r="K20" s="1"/>
  <c r="K14"/>
  <c r="L14"/>
  <c r="L20" s="1"/>
  <c r="M20" s="1"/>
  <c r="M14"/>
  <c r="N14"/>
  <c r="N20" s="1"/>
  <c r="O20" s="1"/>
  <c r="O14"/>
  <c r="P14"/>
  <c r="P20" s="1"/>
  <c r="Q20" s="1"/>
  <c r="Q14"/>
  <c r="R14"/>
  <c r="R20" s="1"/>
  <c r="S20" s="1"/>
  <c r="S43" s="1"/>
  <c r="S14"/>
  <c r="T14"/>
  <c r="T20" s="1"/>
  <c r="U20" s="1"/>
  <c r="U43" s="1"/>
  <c r="U14"/>
  <c r="V14"/>
  <c r="V20" s="1"/>
  <c r="W20" s="1"/>
  <c r="W43" s="1"/>
  <c r="W14"/>
  <c r="X14"/>
  <c r="X20" s="1"/>
  <c r="Y20" s="1"/>
  <c r="Y43" s="1"/>
  <c r="Y14"/>
  <c r="Z14"/>
  <c r="Z20" s="1"/>
  <c r="AA20" s="1"/>
  <c r="AA43" s="1"/>
  <c r="AA14"/>
  <c r="AB14"/>
  <c r="AB20" s="1"/>
  <c r="AC20" s="1"/>
  <c r="AC43" s="1"/>
  <c r="AC14"/>
  <c r="AD14"/>
  <c r="AD20" s="1"/>
  <c r="AE20" s="1"/>
  <c r="AE43" s="1"/>
  <c r="AE14"/>
  <c r="AF14"/>
  <c r="AF20" s="1"/>
  <c r="AG20" s="1"/>
  <c r="AG43" s="1"/>
  <c r="AG14"/>
  <c r="AH14"/>
  <c r="AH20" s="1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A15"/>
  <c r="E21" s="1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A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A17"/>
  <c r="A18"/>
  <c r="A19"/>
  <c r="F19"/>
  <c r="G19" s="1"/>
  <c r="A20"/>
  <c r="E20"/>
  <c r="A21"/>
  <c r="F21"/>
  <c r="G21" s="1"/>
  <c r="H21" s="1"/>
  <c r="I21" s="1"/>
  <c r="J21" s="1"/>
  <c r="K21" s="1"/>
  <c r="L21" s="1"/>
  <c r="M21" s="1"/>
  <c r="N21" s="1"/>
  <c r="O21" s="1"/>
  <c r="P21" s="1"/>
  <c r="Q21" s="1"/>
  <c r="R21" s="1"/>
  <c r="A22"/>
  <c r="E22"/>
  <c r="A23"/>
  <c r="A24"/>
  <c r="A25"/>
  <c r="A26"/>
  <c r="E26"/>
  <c r="F26"/>
  <c r="G26"/>
  <c r="AI35" s="1"/>
  <c r="H26"/>
  <c r="I26"/>
  <c r="J26"/>
  <c r="K26"/>
  <c r="L26"/>
  <c r="M26"/>
  <c r="N26"/>
  <c r="O26"/>
  <c r="P26"/>
  <c r="Q26"/>
  <c r="A27"/>
  <c r="E27"/>
  <c r="F27"/>
  <c r="G27"/>
  <c r="AH36" s="1"/>
  <c r="H27"/>
  <c r="I27"/>
  <c r="J27"/>
  <c r="K27"/>
  <c r="L27"/>
  <c r="M27"/>
  <c r="N27"/>
  <c r="O27"/>
  <c r="P27"/>
  <c r="Q27"/>
  <c r="A28"/>
  <c r="E28"/>
  <c r="F28"/>
  <c r="G28"/>
  <c r="AI37" s="1"/>
  <c r="H28"/>
  <c r="I28"/>
  <c r="J28"/>
  <c r="K28"/>
  <c r="L28"/>
  <c r="M28"/>
  <c r="N28"/>
  <c r="O28"/>
  <c r="P28"/>
  <c r="Q28"/>
  <c r="A29"/>
  <c r="E29"/>
  <c r="F29"/>
  <c r="G29"/>
  <c r="H29"/>
  <c r="I29"/>
  <c r="J29"/>
  <c r="K29"/>
  <c r="L29"/>
  <c r="M29"/>
  <c r="N29"/>
  <c r="O29"/>
  <c r="P29"/>
  <c r="Q29"/>
  <c r="A30"/>
  <c r="A31"/>
  <c r="A32"/>
  <c r="A33"/>
  <c r="A34"/>
  <c r="A35"/>
  <c r="E38" s="1"/>
  <c r="AH35"/>
  <c r="AJ35"/>
  <c r="AL35"/>
  <c r="AN35"/>
  <c r="AP35"/>
  <c r="AR35"/>
  <c r="AT35"/>
  <c r="AV35"/>
  <c r="AX35"/>
  <c r="AZ35"/>
  <c r="A36"/>
  <c r="AI36"/>
  <c r="AK36"/>
  <c r="AM36"/>
  <c r="AO36"/>
  <c r="AQ36"/>
  <c r="AS36"/>
  <c r="AU36"/>
  <c r="AW36"/>
  <c r="AY36"/>
  <c r="BA36"/>
  <c r="A37"/>
  <c r="E44" s="1"/>
  <c r="AH37"/>
  <c r="AJ37"/>
  <c r="AL37"/>
  <c r="AN37"/>
  <c r="AP37"/>
  <c r="AR37"/>
  <c r="AT37"/>
  <c r="AV37"/>
  <c r="AX37"/>
  <c r="AZ37"/>
  <c r="A38"/>
  <c r="AI38"/>
  <c r="A39"/>
  <c r="A40"/>
  <c r="A41"/>
  <c r="A42"/>
  <c r="E42"/>
  <c r="A43"/>
  <c r="E45" s="1"/>
  <c r="E43"/>
  <c r="R43"/>
  <c r="T43"/>
  <c r="V43"/>
  <c r="X43"/>
  <c r="Z43"/>
  <c r="AB43"/>
  <c r="AD43"/>
  <c r="AF43"/>
  <c r="A44"/>
  <c r="A45"/>
  <c r="A46"/>
  <c r="A47"/>
  <c r="A48"/>
  <c r="A49"/>
  <c r="S49"/>
  <c r="T49" s="1"/>
  <c r="U49" s="1"/>
  <c r="V49" s="1"/>
  <c r="W49" s="1"/>
  <c r="X49" s="1"/>
  <c r="Y49" s="1"/>
  <c r="Z49" s="1"/>
  <c r="AA49" s="1"/>
  <c r="AB49" s="1"/>
  <c r="AC49" s="1"/>
  <c r="AD49" s="1"/>
  <c r="AE49" s="1"/>
  <c r="AF49" s="1"/>
  <c r="AG49" s="1"/>
  <c r="AH49" s="1"/>
  <c r="AI49" s="1"/>
  <c r="AJ49" s="1"/>
  <c r="AK49" s="1"/>
  <c r="AL49" s="1"/>
  <c r="AM49" s="1"/>
  <c r="AN49" s="1"/>
  <c r="AO49" s="1"/>
  <c r="AP49" s="1"/>
  <c r="AQ49" s="1"/>
  <c r="AR49" s="1"/>
  <c r="AS49" s="1"/>
  <c r="AT49" s="1"/>
  <c r="AU49" s="1"/>
  <c r="AV49" s="1"/>
  <c r="AW49" s="1"/>
  <c r="AX49" s="1"/>
  <c r="AY49" s="1"/>
  <c r="AZ49" s="1"/>
  <c r="BA49" s="1"/>
  <c r="A50"/>
  <c r="S50"/>
  <c r="A51"/>
  <c r="S5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AN51" s="1"/>
  <c r="AO51" s="1"/>
  <c r="AP51" s="1"/>
  <c r="AQ51" s="1"/>
  <c r="AR51" s="1"/>
  <c r="AS51" s="1"/>
  <c r="AT51" s="1"/>
  <c r="AU51" s="1"/>
  <c r="AV51" s="1"/>
  <c r="AW51" s="1"/>
  <c r="AX51" s="1"/>
  <c r="AY51" s="1"/>
  <c r="AZ51" s="1"/>
  <c r="BA51" s="1"/>
  <c r="A52"/>
  <c r="A53"/>
  <c r="A54"/>
  <c r="A55"/>
  <c r="E55"/>
  <c r="A56"/>
  <c r="E56"/>
  <c r="A57"/>
  <c r="E57"/>
  <c r="A58"/>
  <c r="E58"/>
  <c r="A59"/>
  <c r="T50" l="1"/>
  <c r="U50" s="1"/>
  <c r="S56"/>
  <c r="T56"/>
  <c r="E35"/>
  <c r="E37"/>
  <c r="BC10"/>
  <c r="S21"/>
  <c r="R44"/>
  <c r="R57" s="1"/>
  <c r="H19"/>
  <c r="G22"/>
  <c r="AI20"/>
  <c r="AI43" s="1"/>
  <c r="R56"/>
  <c r="AH43"/>
  <c r="E36"/>
  <c r="AT38"/>
  <c r="AL38"/>
  <c r="AH38"/>
  <c r="AJ20"/>
  <c r="BA37"/>
  <c r="AY37"/>
  <c r="AW37"/>
  <c r="AU37"/>
  <c r="AS37"/>
  <c r="AQ37"/>
  <c r="AO37"/>
  <c r="AM37"/>
  <c r="AK37"/>
  <c r="BC37" s="1"/>
  <c r="AZ36"/>
  <c r="AZ38" s="1"/>
  <c r="AX36"/>
  <c r="AX38" s="1"/>
  <c r="AV36"/>
  <c r="AV38" s="1"/>
  <c r="AT36"/>
  <c r="AR36"/>
  <c r="AR38" s="1"/>
  <c r="AP36"/>
  <c r="AP38" s="1"/>
  <c r="AN36"/>
  <c r="AN38" s="1"/>
  <c r="AL36"/>
  <c r="AJ36"/>
  <c r="AJ38" s="1"/>
  <c r="BA35"/>
  <c r="BA38" s="1"/>
  <c r="AY35"/>
  <c r="AY38" s="1"/>
  <c r="AW35"/>
  <c r="AW38" s="1"/>
  <c r="AU35"/>
  <c r="AU38" s="1"/>
  <c r="AS35"/>
  <c r="AS38" s="1"/>
  <c r="AQ35"/>
  <c r="AQ38" s="1"/>
  <c r="AO35"/>
  <c r="AO38" s="1"/>
  <c r="AM35"/>
  <c r="AM38" s="1"/>
  <c r="AK35"/>
  <c r="AK38" s="1"/>
  <c r="F22"/>
  <c r="E19"/>
  <c r="AK20" l="1"/>
  <c r="AJ43"/>
  <c r="I19"/>
  <c r="H22"/>
  <c r="V50"/>
  <c r="U56"/>
  <c r="BC36"/>
  <c r="BC38"/>
  <c r="T21"/>
  <c r="S44"/>
  <c r="S57" s="1"/>
  <c r="BC35"/>
  <c r="U21" l="1"/>
  <c r="T44"/>
  <c r="T57" s="1"/>
  <c r="W50"/>
  <c r="V56"/>
  <c r="J19"/>
  <c r="I22"/>
  <c r="AK43"/>
  <c r="AL20"/>
  <c r="AM20" l="1"/>
  <c r="AL43"/>
  <c r="K19"/>
  <c r="J22"/>
  <c r="X50"/>
  <c r="W56"/>
  <c r="V21"/>
  <c r="U44"/>
  <c r="U57" s="1"/>
  <c r="W21" l="1"/>
  <c r="V44"/>
  <c r="V57" s="1"/>
  <c r="Y50"/>
  <c r="X56"/>
  <c r="L19"/>
  <c r="K22"/>
  <c r="AM43"/>
  <c r="AN20"/>
  <c r="AO20" l="1"/>
  <c r="AN43"/>
  <c r="M19"/>
  <c r="L22"/>
  <c r="Z50"/>
  <c r="Y56"/>
  <c r="X21"/>
  <c r="W44"/>
  <c r="W57" s="1"/>
  <c r="Y21" l="1"/>
  <c r="X44"/>
  <c r="X57" s="1"/>
  <c r="AA50"/>
  <c r="Z56"/>
  <c r="N19"/>
  <c r="M22"/>
  <c r="AO43"/>
  <c r="AP20"/>
  <c r="AQ20" l="1"/>
  <c r="AP43"/>
  <c r="O19"/>
  <c r="N22"/>
  <c r="AB50"/>
  <c r="AA56"/>
  <c r="Z21"/>
  <c r="Y44"/>
  <c r="Y57" s="1"/>
  <c r="AA21" l="1"/>
  <c r="Z44"/>
  <c r="Z57" s="1"/>
  <c r="AC50"/>
  <c r="AB56"/>
  <c r="P19"/>
  <c r="O22"/>
  <c r="AQ43"/>
  <c r="AR20"/>
  <c r="AS20" l="1"/>
  <c r="AR43"/>
  <c r="Q19"/>
  <c r="P22"/>
  <c r="AD50"/>
  <c r="AC56"/>
  <c r="AB21"/>
  <c r="AA44"/>
  <c r="AA57" s="1"/>
  <c r="AC21" l="1"/>
  <c r="AB44"/>
  <c r="AB57" s="1"/>
  <c r="AE50"/>
  <c r="AD56"/>
  <c r="R19"/>
  <c r="Q22"/>
  <c r="AS43"/>
  <c r="AT20"/>
  <c r="BC20"/>
  <c r="AU20" l="1"/>
  <c r="AT43"/>
  <c r="BC43"/>
  <c r="S19"/>
  <c r="R22"/>
  <c r="R42"/>
  <c r="AF50"/>
  <c r="AE56"/>
  <c r="AD21"/>
  <c r="AC44"/>
  <c r="AC57" s="1"/>
  <c r="AE21" l="1"/>
  <c r="AD44"/>
  <c r="AD57" s="1"/>
  <c r="AG50"/>
  <c r="AF56"/>
  <c r="R45"/>
  <c r="R55"/>
  <c r="R58" s="1"/>
  <c r="T19"/>
  <c r="S22"/>
  <c r="S42"/>
  <c r="AU43"/>
  <c r="AV20"/>
  <c r="AW20" l="1"/>
  <c r="AV43"/>
  <c r="S45"/>
  <c r="S55"/>
  <c r="S58" s="1"/>
  <c r="U19"/>
  <c r="T22"/>
  <c r="T42"/>
  <c r="AH50"/>
  <c r="AG56"/>
  <c r="AF21"/>
  <c r="AE44"/>
  <c r="AE57" s="1"/>
  <c r="AG21" l="1"/>
  <c r="AF44"/>
  <c r="AF57" s="1"/>
  <c r="AI50"/>
  <c r="AH56"/>
  <c r="T55"/>
  <c r="T58" s="1"/>
  <c r="T45"/>
  <c r="V19"/>
  <c r="U22"/>
  <c r="U42"/>
  <c r="AW43"/>
  <c r="AX20"/>
  <c r="AY20" l="1"/>
  <c r="AX43"/>
  <c r="U45"/>
  <c r="U55"/>
  <c r="U58" s="1"/>
  <c r="W19"/>
  <c r="V22"/>
  <c r="V42"/>
  <c r="AJ50"/>
  <c r="AI56"/>
  <c r="AH21"/>
  <c r="AG44"/>
  <c r="AG57" s="1"/>
  <c r="AI21" l="1"/>
  <c r="AH44"/>
  <c r="AK50"/>
  <c r="AJ56"/>
  <c r="V45"/>
  <c r="V55"/>
  <c r="V58" s="1"/>
  <c r="X19"/>
  <c r="W22"/>
  <c r="W42"/>
  <c r="AY43"/>
  <c r="AZ20"/>
  <c r="BA20" l="1"/>
  <c r="BA43" s="1"/>
  <c r="AZ43"/>
  <c r="W45"/>
  <c r="W55"/>
  <c r="W58" s="1"/>
  <c r="Y19"/>
  <c r="X22"/>
  <c r="X42"/>
  <c r="AL50"/>
  <c r="AK56"/>
  <c r="AH57"/>
  <c r="AJ21"/>
  <c r="AI44"/>
  <c r="AI57" s="1"/>
  <c r="AK21" l="1"/>
  <c r="AJ44"/>
  <c r="AM50"/>
  <c r="AL56"/>
  <c r="X55"/>
  <c r="X58" s="1"/>
  <c r="X45"/>
  <c r="Z19"/>
  <c r="Y22"/>
  <c r="Y42"/>
  <c r="Y45" l="1"/>
  <c r="Y55"/>
  <c r="Y58" s="1"/>
  <c r="AA19"/>
  <c r="Z22"/>
  <c r="Z42"/>
  <c r="AN50"/>
  <c r="AM56"/>
  <c r="AJ57"/>
  <c r="AL21"/>
  <c r="AK44"/>
  <c r="AK57" s="1"/>
  <c r="AM21" l="1"/>
  <c r="AL44"/>
  <c r="AL57" s="1"/>
  <c r="AO50"/>
  <c r="AN56"/>
  <c r="Z45"/>
  <c r="Z55"/>
  <c r="Z58" s="1"/>
  <c r="AB19"/>
  <c r="AA22"/>
  <c r="AA42"/>
  <c r="AA45" l="1"/>
  <c r="AA55"/>
  <c r="AA58" s="1"/>
  <c r="AC19"/>
  <c r="AB22"/>
  <c r="AB42"/>
  <c r="AP50"/>
  <c r="AO56"/>
  <c r="AN21"/>
  <c r="AM44"/>
  <c r="AM57" l="1"/>
  <c r="AB55"/>
  <c r="AB58" s="1"/>
  <c r="AB45"/>
  <c r="AD19"/>
  <c r="AC22"/>
  <c r="AC42"/>
  <c r="AO21"/>
  <c r="AN44"/>
  <c r="AN57" s="1"/>
  <c r="AQ50"/>
  <c r="AP56"/>
  <c r="AP21" l="1"/>
  <c r="AO44"/>
  <c r="AR50"/>
  <c r="AQ56"/>
  <c r="AC45"/>
  <c r="AC55"/>
  <c r="AC58" s="1"/>
  <c r="AE19"/>
  <c r="AD22"/>
  <c r="AD42"/>
  <c r="AO57" l="1"/>
  <c r="AD45"/>
  <c r="AD55"/>
  <c r="AD58" s="1"/>
  <c r="AF19"/>
  <c r="AE22"/>
  <c r="AE42"/>
  <c r="AS50"/>
  <c r="AR56"/>
  <c r="AQ21"/>
  <c r="AP44"/>
  <c r="AP57" s="1"/>
  <c r="AR21" l="1"/>
  <c r="AQ44"/>
  <c r="AQ57" s="1"/>
  <c r="AT50"/>
  <c r="AS56"/>
  <c r="BC56" s="1"/>
  <c r="BC50" s="1"/>
  <c r="AE55"/>
  <c r="AE58" s="1"/>
  <c r="AE45"/>
  <c r="AG19"/>
  <c r="AF22"/>
  <c r="AF42"/>
  <c r="AF45" l="1"/>
  <c r="AF55"/>
  <c r="AF58" s="1"/>
  <c r="AH19"/>
  <c r="AG22"/>
  <c r="AG42"/>
  <c r="AU50"/>
  <c r="AT56"/>
  <c r="AS21"/>
  <c r="AR44"/>
  <c r="AR57" s="1"/>
  <c r="AT21" l="1"/>
  <c r="AS44"/>
  <c r="BC21"/>
  <c r="AV50"/>
  <c r="AU56"/>
  <c r="AG55"/>
  <c r="AG58" s="1"/>
  <c r="AG45"/>
  <c r="AI19"/>
  <c r="AH22"/>
  <c r="AH42"/>
  <c r="AH45" l="1"/>
  <c r="AH55"/>
  <c r="AJ19"/>
  <c r="AI22"/>
  <c r="AI42"/>
  <c r="AW50"/>
  <c r="AV56"/>
  <c r="AS57"/>
  <c r="BC57" s="1"/>
  <c r="BC44"/>
  <c r="AU21"/>
  <c r="AT44"/>
  <c r="AT57" s="1"/>
  <c r="AI55" l="1"/>
  <c r="AI58" s="1"/>
  <c r="AI45"/>
  <c r="AK19"/>
  <c r="AJ22"/>
  <c r="AJ42"/>
  <c r="AV21"/>
  <c r="AU44"/>
  <c r="AU57" s="1"/>
  <c r="AX50"/>
  <c r="AW56"/>
  <c r="AH58"/>
  <c r="BC51"/>
  <c r="AY50" l="1"/>
  <c r="AX56"/>
  <c r="AW21"/>
  <c r="AV44"/>
  <c r="AV57" s="1"/>
  <c r="AJ45"/>
  <c r="AJ55"/>
  <c r="AL19"/>
  <c r="AK22"/>
  <c r="AK42"/>
  <c r="AJ58" l="1"/>
  <c r="AK55"/>
  <c r="AK58" s="1"/>
  <c r="AK45"/>
  <c r="AM19"/>
  <c r="AL22"/>
  <c r="AL42"/>
  <c r="AX21"/>
  <c r="AW44"/>
  <c r="AW57" s="1"/>
  <c r="AZ50"/>
  <c r="AY56"/>
  <c r="BA50" l="1"/>
  <c r="BA56" s="1"/>
  <c r="AZ56"/>
  <c r="AY21"/>
  <c r="AX44"/>
  <c r="AX57" s="1"/>
  <c r="AL45"/>
  <c r="AL55"/>
  <c r="AL58" s="1"/>
  <c r="AN19"/>
  <c r="AM22"/>
  <c r="AM42"/>
  <c r="AM55" l="1"/>
  <c r="AM58" s="1"/>
  <c r="AM45"/>
  <c r="AO19"/>
  <c r="AN22"/>
  <c r="AN42"/>
  <c r="AZ21"/>
  <c r="AY44"/>
  <c r="AY57" s="1"/>
  <c r="BA21" l="1"/>
  <c r="BA44" s="1"/>
  <c r="BA57" s="1"/>
  <c r="AZ44"/>
  <c r="AZ57" s="1"/>
  <c r="AN45"/>
  <c r="AN55"/>
  <c r="AP19"/>
  <c r="AO22"/>
  <c r="AO42"/>
  <c r="AN58" l="1"/>
  <c r="AO55"/>
  <c r="AO58" s="1"/>
  <c r="AO45"/>
  <c r="AQ19"/>
  <c r="AP22"/>
  <c r="AP42"/>
  <c r="AP45" l="1"/>
  <c r="AP55"/>
  <c r="AP58" s="1"/>
  <c r="AR19"/>
  <c r="AQ22"/>
  <c r="AQ42"/>
  <c r="AQ55" l="1"/>
  <c r="AQ58" s="1"/>
  <c r="AQ45"/>
  <c r="AS19"/>
  <c r="AR22"/>
  <c r="AR42"/>
  <c r="AR45" l="1"/>
  <c r="AR55"/>
  <c r="AR58" s="1"/>
  <c r="AT19"/>
  <c r="AS22"/>
  <c r="BC22" s="1"/>
  <c r="AS42"/>
  <c r="BC19"/>
  <c r="AS55" l="1"/>
  <c r="AS45"/>
  <c r="BC45" s="1"/>
  <c r="BC42"/>
  <c r="AU19"/>
  <c r="AT22"/>
  <c r="AT42"/>
  <c r="AT45" l="1"/>
  <c r="AT55"/>
  <c r="AT58" s="1"/>
  <c r="AV19"/>
  <c r="AU22"/>
  <c r="AU42"/>
  <c r="AS58"/>
  <c r="BC58" s="1"/>
  <c r="BC55"/>
  <c r="BC49" s="1"/>
  <c r="AU55" l="1"/>
  <c r="AU58" s="1"/>
  <c r="AU45"/>
  <c r="AW19"/>
  <c r="AV22"/>
  <c r="AV42"/>
  <c r="AV45" l="1"/>
  <c r="AV55"/>
  <c r="AV58" s="1"/>
  <c r="AX19"/>
  <c r="AW22"/>
  <c r="AW42"/>
  <c r="AW55" l="1"/>
  <c r="AW58" s="1"/>
  <c r="AW45"/>
  <c r="AY19"/>
  <c r="AX22"/>
  <c r="AX42"/>
  <c r="AX45" l="1"/>
  <c r="AX55"/>
  <c r="AX58" s="1"/>
  <c r="AZ19"/>
  <c r="AY22"/>
  <c r="AY42"/>
  <c r="AY55" l="1"/>
  <c r="AY58" s="1"/>
  <c r="AY45"/>
  <c r="BA19"/>
  <c r="AZ22"/>
  <c r="AZ42"/>
  <c r="AZ45" l="1"/>
  <c r="AZ55"/>
  <c r="AZ58" s="1"/>
  <c r="BA22"/>
  <c r="BA42"/>
  <c r="BA55" l="1"/>
  <c r="BA58" s="1"/>
  <c r="BA45"/>
</calcChain>
</file>

<file path=xl/sharedStrings.xml><?xml version="1.0" encoding="utf-8"?>
<sst xmlns="http://schemas.openxmlformats.org/spreadsheetml/2006/main" count="91" uniqueCount="27">
  <si>
    <t>Total</t>
  </si>
  <si>
    <t>Schedules 40, 46, 49, 448-449, 458-459</t>
  </si>
  <si>
    <t>Schedules 24-26, 29, 31, 35, 43 &amp; 57</t>
  </si>
  <si>
    <t>Schedule 7</t>
  </si>
  <si>
    <t>Impact of Company-Sponsored Energy Efficiency on PSE's Ability to Recover Electric Costs</t>
  </si>
  <si>
    <t>Exh. JAP-13,Input</t>
  </si>
  <si>
    <t>Average Unit Volumetric Rates Unrelated to Power Costs ($/kWh)</t>
  </si>
  <si>
    <t>Conservation Savings Since January 2010 Reducing Rate Revenues That Are Unrelated to Power Costs (kWh)</t>
  </si>
  <si>
    <t>* Savings are first accumulated through 12-31-10 (i.e., the end of the test year).  These net conservation savings are then reflected in rates when they become effective (May 2012).</t>
  </si>
  <si>
    <t>2011 Rate Case*</t>
  </si>
  <si>
    <t>Conservation Savings Since January 2010 Reflected in Rates and Unrelated to Power Costs (kWh)</t>
  </si>
  <si>
    <t>* Amounts are accumulated during the test year.</t>
  </si>
  <si>
    <t>Phase-In of Test Period Conservation (kWh)*</t>
  </si>
  <si>
    <t>Conservation Savings Reducing Revenues Unrelated to Power Costs</t>
  </si>
  <si>
    <t>Schedules 24-26, 29, 31, 35, 43 &amp; 57*</t>
  </si>
  <si>
    <t>Cumulative Monthly Conservation Savings Since Jan. 2010 (kWh)</t>
  </si>
  <si>
    <t>Incremental Monthly Conservation Savings (kWh)</t>
  </si>
  <si>
    <t>Exh. JAP-11,Input</t>
  </si>
  <si>
    <t>Total First-Year Conservation Savings (kWh)</t>
  </si>
  <si>
    <t>Development of Cumulative Conservation Savings</t>
  </si>
  <si>
    <t>(May 12 - Apr 13)</t>
  </si>
  <si>
    <t>Row</t>
  </si>
  <si>
    <t>Rate Year</t>
  </si>
  <si>
    <t>UE-11XXXX</t>
  </si>
  <si>
    <t>UE-090704</t>
  </si>
  <si>
    <t>GRC Rate Years</t>
  </si>
  <si>
    <t>Test Years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</si>
</sst>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  <numFmt numFmtId="169" formatCode="_(&quot;$&quot;* #,##0.00000000_);_(&quot;$&quot;* \(#,##0.00000000\);_(&quot;$&quot;* &quot;-&quot;??_);_(@_)"/>
    <numFmt numFmtId="170" formatCode="_(* #,##0.0_);_(* \(#,##0.0\);_(* &quot;-&quot;??_);_(@_)"/>
    <numFmt numFmtId="171" formatCode="[$-409]mmm\-yy;@"/>
    <numFmt numFmtId="172" formatCode="0.000000"/>
    <numFmt numFmtId="173" formatCode="_(* #,##0.00000_);_(* \(#,##0.00000\);_(* &quot;-&quot;??_);_(@_)"/>
    <numFmt numFmtId="174" formatCode="0.0000000"/>
    <numFmt numFmtId="175" formatCode="d\.mmm\.yy"/>
    <numFmt numFmtId="176" formatCode="#."/>
    <numFmt numFmtId="177" formatCode="_(* ###0_);_(* \(###0\);_(* &quot;-&quot;_);_(@_)"/>
    <numFmt numFmtId="178" formatCode="_(&quot;$&quot;* #,##0.000000_);_(&quot;$&quot;* \(#,##0.000000\);_(&quot;$&quot;* &quot;-&quot;??????_);_(@_)"/>
    <numFmt numFmtId="179" formatCode="&quot;$&quot;#,##0;\-&quot;$&quot;#,##0"/>
    <numFmt numFmtId="180" formatCode="_(&quot;$&quot;* #,##0.0000_);_(&quot;$&quot;* \(#,##0.0000\);_(&quot;$&quot;* &quot;-&quot;????_);_(@_)"/>
    <numFmt numFmtId="181" formatCode="_(* #,##0.0_);_(* \(#,##0.0\);_(* &quot;-&quot;_);_(@_)"/>
    <numFmt numFmtId="182" formatCode="0.000%"/>
    <numFmt numFmtId="183" formatCode="&quot;$&quot;#,##0.00"/>
  </numFmts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u/>
      <sz val="10"/>
      <name val="Arial"/>
      <family val="2"/>
    </font>
    <font>
      <i/>
      <u/>
      <sz val="10"/>
      <name val="Arial"/>
      <family val="2"/>
    </font>
    <font>
      <b/>
      <sz val="10"/>
      <color indexed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0"/>
      <color indexed="2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408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4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4" fontId="1" fillId="0" borderId="0">
      <alignment horizontal="left" wrapText="1"/>
    </xf>
    <xf numFmtId="174" fontId="1" fillId="0" borderId="0">
      <alignment horizontal="left" wrapText="1"/>
    </xf>
    <xf numFmtId="174" fontId="1" fillId="0" borderId="0">
      <alignment horizontal="left" wrapText="1"/>
    </xf>
    <xf numFmtId="174" fontId="1" fillId="0" borderId="0">
      <alignment horizontal="left" wrapText="1"/>
    </xf>
    <xf numFmtId="174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0" fontId="8" fillId="0" borderId="0"/>
    <xf numFmtId="173" fontId="1" fillId="0" borderId="0">
      <alignment horizontal="left" wrapText="1"/>
    </xf>
    <xf numFmtId="173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0" fontId="1" fillId="0" borderId="0"/>
    <xf numFmtId="174" fontId="1" fillId="0" borderId="0">
      <alignment horizontal="left" wrapText="1"/>
    </xf>
    <xf numFmtId="174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0" fontId="8" fillId="0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5" fontId="10" fillId="0" borderId="0" applyFill="0" applyBorder="0" applyAlignment="0"/>
    <xf numFmtId="41" fontId="1" fillId="14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12" fillId="0" borderId="0"/>
    <xf numFmtId="0" fontId="12" fillId="0" borderId="0"/>
    <xf numFmtId="0" fontId="13" fillId="0" borderId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176" fontId="15" fillId="0" borderId="0">
      <protection locked="0"/>
    </xf>
    <xf numFmtId="0" fontId="13" fillId="0" borderId="0"/>
    <xf numFmtId="0" fontId="16" fillId="0" borderId="0" applyNumberFormat="0" applyAlignment="0">
      <alignment horizontal="left"/>
    </xf>
    <xf numFmtId="0" fontId="17" fillId="0" borderId="0" applyNumberFormat="0" applyAlignment="0"/>
    <xf numFmtId="0" fontId="12" fillId="0" borderId="0"/>
    <xf numFmtId="0" fontId="13" fillId="0" borderId="0"/>
    <xf numFmtId="0" fontId="12" fillId="0" borderId="0"/>
    <xf numFmtId="0" fontId="1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8" fillId="0" borderId="0" applyFont="0" applyFill="0" applyBorder="0" applyAlignment="0" applyProtection="0"/>
    <xf numFmtId="172" fontId="1" fillId="0" borderId="0"/>
    <xf numFmtId="2" fontId="11" fillId="0" borderId="0" applyFont="0" applyFill="0" applyBorder="0" applyAlignment="0" applyProtection="0"/>
    <xf numFmtId="0" fontId="12" fillId="0" borderId="0"/>
    <xf numFmtId="38" fontId="19" fillId="14" borderId="0" applyNumberFormat="0" applyBorder="0" applyAlignment="0" applyProtection="0"/>
    <xf numFmtId="38" fontId="19" fillId="14" borderId="0" applyNumberFormat="0" applyBorder="0" applyAlignment="0" applyProtection="0"/>
    <xf numFmtId="38" fontId="19" fillId="14" borderId="0" applyNumberFormat="0" applyBorder="0" applyAlignment="0" applyProtection="0"/>
    <xf numFmtId="38" fontId="19" fillId="14" borderId="0" applyNumberFormat="0" applyBorder="0" applyAlignment="0" applyProtection="0"/>
    <xf numFmtId="38" fontId="19" fillId="14" borderId="0" applyNumberFormat="0" applyBorder="0" applyAlignment="0" applyProtection="0"/>
    <xf numFmtId="0" fontId="20" fillId="0" borderId="12" applyNumberFormat="0" applyAlignment="0" applyProtection="0">
      <alignment horizontal="left"/>
    </xf>
    <xf numFmtId="0" fontId="20" fillId="0" borderId="13">
      <alignment horizontal="left"/>
    </xf>
    <xf numFmtId="38" fontId="21" fillId="0" borderId="0"/>
    <xf numFmtId="40" fontId="21" fillId="0" borderId="0"/>
    <xf numFmtId="10" fontId="19" fillId="15" borderId="14" applyNumberFormat="0" applyBorder="0" applyAlignment="0" applyProtection="0"/>
    <xf numFmtId="10" fontId="19" fillId="15" borderId="14" applyNumberFormat="0" applyBorder="0" applyAlignment="0" applyProtection="0"/>
    <xf numFmtId="10" fontId="19" fillId="15" borderId="14" applyNumberFormat="0" applyBorder="0" applyAlignment="0" applyProtection="0"/>
    <xf numFmtId="10" fontId="19" fillId="15" borderId="14" applyNumberFormat="0" applyBorder="0" applyAlignment="0" applyProtection="0"/>
    <xf numFmtId="10" fontId="19" fillId="15" borderId="14" applyNumberFormat="0" applyBorder="0" applyAlignment="0" applyProtection="0"/>
    <xf numFmtId="41" fontId="22" fillId="16" borderId="15">
      <alignment horizontal="left"/>
      <protection locked="0"/>
    </xf>
    <xf numFmtId="10" fontId="22" fillId="16" borderId="15">
      <alignment horizontal="right"/>
      <protection locked="0"/>
    </xf>
    <xf numFmtId="0" fontId="19" fillId="14" borderId="0"/>
    <xf numFmtId="3" fontId="23" fillId="0" borderId="0" applyFill="0" applyBorder="0" applyAlignment="0" applyProtection="0"/>
    <xf numFmtId="44" fontId="2" fillId="0" borderId="16" applyNumberFormat="0" applyFont="0" applyAlignment="0">
      <alignment horizontal="center"/>
    </xf>
    <xf numFmtId="44" fontId="2" fillId="0" borderId="16" applyNumberFormat="0" applyFont="0" applyAlignment="0">
      <alignment horizontal="center"/>
    </xf>
    <xf numFmtId="44" fontId="2" fillId="0" borderId="16" applyNumberFormat="0" applyFont="0" applyAlignment="0">
      <alignment horizontal="center"/>
    </xf>
    <xf numFmtId="44" fontId="2" fillId="0" borderId="16" applyNumberFormat="0" applyFont="0" applyAlignment="0">
      <alignment horizontal="center"/>
    </xf>
    <xf numFmtId="44" fontId="2" fillId="0" borderId="17" applyNumberFormat="0" applyFont="0" applyAlignment="0">
      <alignment horizontal="center"/>
    </xf>
    <xf numFmtId="44" fontId="2" fillId="0" borderId="17" applyNumberFormat="0" applyFont="0" applyAlignment="0">
      <alignment horizontal="center"/>
    </xf>
    <xf numFmtId="44" fontId="2" fillId="0" borderId="17" applyNumberFormat="0" applyFont="0" applyAlignment="0">
      <alignment horizontal="center"/>
    </xf>
    <xf numFmtId="44" fontId="2" fillId="0" borderId="17" applyNumberFormat="0" applyFont="0" applyAlignment="0">
      <alignment horizontal="center"/>
    </xf>
    <xf numFmtId="37" fontId="24" fillId="0" borderId="0"/>
    <xf numFmtId="178" fontId="25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17" borderId="18" applyNumberFormat="0" applyFont="0" applyAlignment="0" applyProtection="0"/>
    <xf numFmtId="0" fontId="9" fillId="17" borderId="18" applyNumberFormat="0" applyFont="0" applyAlignment="0" applyProtection="0"/>
    <xf numFmtId="0" fontId="9" fillId="17" borderId="18" applyNumberFormat="0" applyFont="0" applyAlignment="0" applyProtection="0"/>
    <xf numFmtId="0" fontId="9" fillId="17" borderId="18" applyNumberFormat="0" applyFont="0" applyAlignment="0" applyProtection="0"/>
    <xf numFmtId="0" fontId="9" fillId="17" borderId="18" applyNumberFormat="0" applyFont="0" applyAlignment="0" applyProtection="0"/>
    <xf numFmtId="0" fontId="9" fillId="17" borderId="18" applyNumberFormat="0" applyFont="0" applyAlignment="0" applyProtection="0"/>
    <xf numFmtId="0" fontId="9" fillId="17" borderId="18" applyNumberFormat="0" applyFont="0" applyAlignment="0" applyProtection="0"/>
    <xf numFmtId="0" fontId="9" fillId="17" borderId="18" applyNumberFormat="0" applyFont="0" applyAlignment="0" applyProtection="0"/>
    <xf numFmtId="0" fontId="9" fillId="17" borderId="18" applyNumberFormat="0" applyFont="0" applyAlignment="0" applyProtection="0"/>
    <xf numFmtId="0" fontId="9" fillId="17" borderId="18" applyNumberFormat="0" applyFont="0" applyAlignment="0" applyProtection="0"/>
    <xf numFmtId="0" fontId="12" fillId="0" borderId="0"/>
    <xf numFmtId="0" fontId="12" fillId="0" borderId="0"/>
    <xf numFmtId="0" fontId="13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18" borderId="15"/>
    <xf numFmtId="0" fontId="26" fillId="0" borderId="0" applyNumberFormat="0" applyFont="0" applyFill="0" applyBorder="0" applyAlignment="0" applyProtection="0">
      <alignment horizontal="left"/>
    </xf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27" fillId="0" borderId="19">
      <alignment horizontal="center"/>
    </xf>
    <xf numFmtId="3" fontId="26" fillId="0" borderId="0" applyFont="0" applyFill="0" applyBorder="0" applyAlignment="0" applyProtection="0"/>
    <xf numFmtId="0" fontId="26" fillId="19" borderId="0" applyNumberFormat="0" applyFont="0" applyBorder="0" applyAlignment="0" applyProtection="0"/>
    <xf numFmtId="0" fontId="13" fillId="0" borderId="0"/>
    <xf numFmtId="3" fontId="28" fillId="0" borderId="0" applyFill="0" applyBorder="0" applyAlignment="0" applyProtection="0"/>
    <xf numFmtId="0" fontId="29" fillId="0" borderId="0"/>
    <xf numFmtId="3" fontId="28" fillId="0" borderId="0" applyFill="0" applyBorder="0" applyAlignment="0" applyProtection="0"/>
    <xf numFmtId="42" fontId="1" fillId="15" borderId="0"/>
    <xf numFmtId="42" fontId="1" fillId="15" borderId="20">
      <alignment vertical="center"/>
    </xf>
    <xf numFmtId="0" fontId="2" fillId="15" borderId="3" applyNumberFormat="0">
      <alignment horizontal="center" vertical="center" wrapText="1"/>
    </xf>
    <xf numFmtId="10" fontId="1" fillId="15" borderId="0"/>
    <xf numFmtId="180" fontId="1" fillId="15" borderId="0"/>
    <xf numFmtId="42" fontId="1" fillId="15" borderId="0"/>
    <xf numFmtId="165" fontId="21" fillId="0" borderId="0" applyBorder="0" applyAlignment="0"/>
    <xf numFmtId="42" fontId="1" fillId="15" borderId="10">
      <alignment horizontal="left"/>
    </xf>
    <xf numFmtId="180" fontId="30" fillId="15" borderId="10">
      <alignment horizontal="left"/>
    </xf>
    <xf numFmtId="165" fontId="21" fillId="0" borderId="0" applyBorder="0" applyAlignment="0"/>
    <xf numFmtId="14" fontId="25" fillId="0" borderId="0" applyNumberFormat="0" applyFill="0" applyBorder="0" applyAlignment="0" applyProtection="0">
      <alignment horizontal="left"/>
    </xf>
    <xf numFmtId="181" fontId="1" fillId="0" borderId="0" applyFont="0" applyFill="0" applyAlignment="0">
      <alignment horizontal="right"/>
    </xf>
    <xf numFmtId="4" fontId="31" fillId="16" borderId="21" applyNumberFormat="0" applyProtection="0">
      <alignment vertical="center"/>
    </xf>
    <xf numFmtId="4" fontId="31" fillId="16" borderId="21" applyNumberFormat="0" applyProtection="0">
      <alignment horizontal="left" vertical="center" indent="1"/>
    </xf>
    <xf numFmtId="0" fontId="1" fillId="20" borderId="21" applyNumberFormat="0" applyProtection="0">
      <alignment horizontal="left" vertical="center" indent="1"/>
    </xf>
    <xf numFmtId="4" fontId="32" fillId="21" borderId="21" applyNumberFormat="0" applyProtection="0">
      <alignment horizontal="left" vertical="center" indent="1"/>
    </xf>
    <xf numFmtId="4" fontId="31" fillId="22" borderId="22" applyNumberFormat="0" applyProtection="0">
      <alignment horizontal="left" vertical="center" indent="1"/>
    </xf>
    <xf numFmtId="4" fontId="31" fillId="22" borderId="21" applyNumberFormat="0" applyProtection="0">
      <alignment horizontal="left" vertical="center" indent="1"/>
    </xf>
    <xf numFmtId="4" fontId="31" fillId="23" borderId="21" applyNumberFormat="0" applyProtection="0">
      <alignment horizontal="left" vertical="center" indent="1"/>
    </xf>
    <xf numFmtId="0" fontId="1" fillId="23" borderId="21" applyNumberFormat="0" applyProtection="0">
      <alignment horizontal="left" vertical="center" indent="1"/>
    </xf>
    <xf numFmtId="4" fontId="31" fillId="22" borderId="21" applyNumberFormat="0" applyProtection="0">
      <alignment horizontal="right" vertical="center"/>
    </xf>
    <xf numFmtId="0" fontId="1" fillId="20" borderId="21" applyNumberFormat="0" applyProtection="0">
      <alignment horizontal="left" vertical="center" indent="1"/>
    </xf>
    <xf numFmtId="0" fontId="1" fillId="20" borderId="21" applyNumberFormat="0" applyProtection="0">
      <alignment horizontal="left" vertical="center" indent="1"/>
    </xf>
    <xf numFmtId="0" fontId="33" fillId="0" borderId="0"/>
    <xf numFmtId="39" fontId="1" fillId="24" borderId="0"/>
    <xf numFmtId="38" fontId="19" fillId="0" borderId="23"/>
    <xf numFmtId="38" fontId="19" fillId="0" borderId="23"/>
    <xf numFmtId="38" fontId="19" fillId="0" borderId="23"/>
    <xf numFmtId="38" fontId="19" fillId="0" borderId="23"/>
    <xf numFmtId="38" fontId="19" fillId="0" borderId="23"/>
    <xf numFmtId="38" fontId="21" fillId="0" borderId="10"/>
    <xf numFmtId="39" fontId="25" fillId="25" borderId="0"/>
    <xf numFmtId="18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40" fontId="34" fillId="0" borderId="0" applyBorder="0">
      <alignment horizontal="right"/>
    </xf>
    <xf numFmtId="41" fontId="35" fillId="15" borderId="0">
      <alignment horizontal="left"/>
    </xf>
    <xf numFmtId="183" fontId="36" fillId="15" borderId="0">
      <alignment horizontal="left" vertical="center"/>
    </xf>
    <xf numFmtId="0" fontId="2" fillId="15" borderId="0">
      <alignment horizontal="left" wrapText="1"/>
    </xf>
    <xf numFmtId="0" fontId="37" fillId="0" borderId="0">
      <alignment horizontal="left" vertical="center"/>
    </xf>
    <xf numFmtId="0" fontId="13" fillId="0" borderId="24"/>
  </cellStyleXfs>
  <cellXfs count="132">
    <xf numFmtId="0" fontId="0" fillId="0" borderId="0" xfId="0"/>
    <xf numFmtId="0" fontId="1" fillId="2" borderId="0" xfId="1" applyFill="1"/>
    <xf numFmtId="0" fontId="2" fillId="2" borderId="0" xfId="1" applyFont="1" applyFill="1"/>
    <xf numFmtId="0" fontId="1" fillId="2" borderId="0" xfId="1" applyFill="1" applyAlignment="1">
      <alignment horizontal="center"/>
    </xf>
    <xf numFmtId="164" fontId="0" fillId="2" borderId="0" xfId="2" applyNumberFormat="1" applyFont="1" applyFill="1"/>
    <xf numFmtId="0" fontId="1" fillId="0" borderId="0" xfId="1"/>
    <xf numFmtId="165" fontId="2" fillId="2" borderId="0" xfId="1" applyNumberFormat="1" applyFont="1" applyFill="1"/>
    <xf numFmtId="166" fontId="2" fillId="2" borderId="1" xfId="3" applyNumberFormat="1" applyFont="1" applyFill="1" applyBorder="1"/>
    <xf numFmtId="0" fontId="2" fillId="2" borderId="2" xfId="1" applyFont="1" applyFill="1" applyBorder="1"/>
    <xf numFmtId="166" fontId="2" fillId="2" borderId="3" xfId="3" applyNumberFormat="1" applyFont="1" applyFill="1" applyBorder="1"/>
    <xf numFmtId="166" fontId="2" fillId="2" borderId="4" xfId="3" applyNumberFormat="1" applyFont="1" applyFill="1" applyBorder="1"/>
    <xf numFmtId="167" fontId="2" fillId="2" borderId="3" xfId="3" applyNumberFormat="1" applyFont="1" applyFill="1" applyBorder="1"/>
    <xf numFmtId="167" fontId="2" fillId="2" borderId="4" xfId="3" applyNumberFormat="1" applyFont="1" applyFill="1" applyBorder="1"/>
    <xf numFmtId="167" fontId="2" fillId="2" borderId="1" xfId="3" applyNumberFormat="1" applyFont="1" applyFill="1" applyBorder="1"/>
    <xf numFmtId="0" fontId="2" fillId="2" borderId="3" xfId="1" applyFont="1" applyFill="1" applyBorder="1" applyAlignment="1">
      <alignment horizontal="center"/>
    </xf>
    <xf numFmtId="0" fontId="2" fillId="2" borderId="3" xfId="1" applyFont="1" applyFill="1" applyBorder="1"/>
    <xf numFmtId="0" fontId="1" fillId="2" borderId="3" xfId="1" applyFont="1" applyFill="1" applyBorder="1"/>
    <xf numFmtId="0" fontId="2" fillId="2" borderId="5" xfId="1" applyFont="1" applyFill="1" applyBorder="1" applyAlignment="1">
      <alignment horizontal="left" vertical="center"/>
    </xf>
    <xf numFmtId="43" fontId="0" fillId="2" borderId="0" xfId="4" applyFont="1" applyFill="1"/>
    <xf numFmtId="166" fontId="2" fillId="2" borderId="5" xfId="3" applyNumberFormat="1" applyFont="1" applyFill="1" applyBorder="1"/>
    <xf numFmtId="0" fontId="1" fillId="2" borderId="6" xfId="1" applyFont="1" applyFill="1" applyBorder="1"/>
    <xf numFmtId="166" fontId="1" fillId="2" borderId="5" xfId="3" applyNumberFormat="1" applyFont="1" applyFill="1" applyBorder="1"/>
    <xf numFmtId="166" fontId="1" fillId="2" borderId="0" xfId="3" applyNumberFormat="1" applyFont="1" applyFill="1" applyBorder="1"/>
    <xf numFmtId="166" fontId="1" fillId="2" borderId="7" xfId="3" applyNumberFormat="1" applyFont="1" applyFill="1" applyBorder="1"/>
    <xf numFmtId="0" fontId="1" fillId="2" borderId="0" xfId="1" applyFont="1" applyFill="1" applyBorder="1" applyAlignment="1">
      <alignment horizontal="center"/>
    </xf>
    <xf numFmtId="0" fontId="1" fillId="2" borderId="0" xfId="1" applyFont="1" applyFill="1" applyBorder="1"/>
    <xf numFmtId="166" fontId="3" fillId="2" borderId="5" xfId="3" applyNumberFormat="1" applyFont="1" applyFill="1" applyBorder="1"/>
    <xf numFmtId="166" fontId="4" fillId="2" borderId="5" xfId="3" applyNumberFormat="1" applyFont="1" applyFill="1" applyBorder="1"/>
    <xf numFmtId="166" fontId="4" fillId="2" borderId="0" xfId="3" applyNumberFormat="1" applyFont="1" applyFill="1" applyBorder="1"/>
    <xf numFmtId="166" fontId="4" fillId="2" borderId="7" xfId="3" applyNumberFormat="1" applyFont="1" applyFill="1" applyBorder="1"/>
    <xf numFmtId="0" fontId="1" fillId="2" borderId="0" xfId="1" applyFill="1" applyBorder="1"/>
    <xf numFmtId="0" fontId="2" fillId="2" borderId="5" xfId="1" applyFont="1" applyFill="1" applyBorder="1"/>
    <xf numFmtId="0" fontId="1" fillId="2" borderId="5" xfId="1" applyFont="1" applyFill="1" applyBorder="1"/>
    <xf numFmtId="0" fontId="1" fillId="2" borderId="7" xfId="1" applyFont="1" applyFill="1" applyBorder="1"/>
    <xf numFmtId="0" fontId="2" fillId="2" borderId="1" xfId="1" applyFont="1" applyFill="1" applyBorder="1"/>
    <xf numFmtId="0" fontId="1" fillId="2" borderId="2" xfId="1" applyFill="1" applyBorder="1"/>
    <xf numFmtId="164" fontId="2" fillId="2" borderId="3" xfId="2" applyNumberFormat="1" applyFont="1" applyFill="1" applyBorder="1"/>
    <xf numFmtId="164" fontId="2" fillId="2" borderId="4" xfId="2" applyNumberFormat="1" applyFont="1" applyFill="1" applyBorder="1"/>
    <xf numFmtId="164" fontId="2" fillId="2" borderId="1" xfId="2" applyNumberFormat="1" applyFont="1" applyFill="1" applyBorder="1"/>
    <xf numFmtId="0" fontId="1" fillId="2" borderId="4" xfId="1" applyFill="1" applyBorder="1"/>
    <xf numFmtId="168" fontId="2" fillId="2" borderId="5" xfId="1" applyNumberFormat="1" applyFont="1" applyFill="1" applyBorder="1"/>
    <xf numFmtId="168" fontId="1" fillId="2" borderId="5" xfId="1" applyNumberFormat="1" applyFont="1" applyFill="1" applyBorder="1"/>
    <xf numFmtId="168" fontId="1" fillId="2" borderId="0" xfId="1" applyNumberFormat="1" applyFont="1" applyFill="1" applyBorder="1"/>
    <xf numFmtId="168" fontId="1" fillId="2" borderId="7" xfId="1" applyNumberFormat="1" applyFont="1" applyFill="1" applyBorder="1"/>
    <xf numFmtId="169" fontId="1" fillId="2" borderId="7" xfId="1" applyNumberFormat="1" applyFont="1" applyFill="1" applyBorder="1"/>
    <xf numFmtId="0" fontId="1" fillId="2" borderId="0" xfId="1" applyFill="1" applyBorder="1" applyAlignment="1">
      <alignment horizontal="center"/>
    </xf>
    <xf numFmtId="0" fontId="1" fillId="2" borderId="7" xfId="1" quotePrefix="1" applyFont="1" applyFill="1" applyBorder="1" applyAlignment="1">
      <alignment horizontal="left"/>
    </xf>
    <xf numFmtId="0" fontId="1" fillId="2" borderId="6" xfId="1" applyFill="1" applyBorder="1"/>
    <xf numFmtId="0" fontId="1" fillId="2" borderId="5" xfId="1" applyFill="1" applyBorder="1"/>
    <xf numFmtId="0" fontId="1" fillId="2" borderId="7" xfId="1" applyFill="1" applyBorder="1"/>
    <xf numFmtId="170" fontId="0" fillId="2" borderId="1" xfId="4" applyNumberFormat="1" applyFont="1" applyFill="1" applyBorder="1"/>
    <xf numFmtId="170" fontId="0" fillId="2" borderId="3" xfId="4" applyNumberFormat="1" applyFont="1" applyFill="1" applyBorder="1"/>
    <xf numFmtId="170" fontId="0" fillId="2" borderId="4" xfId="4" applyNumberFormat="1" applyFont="1" applyFill="1" applyBorder="1"/>
    <xf numFmtId="0" fontId="1" fillId="2" borderId="3" xfId="1" applyFill="1" applyBorder="1" applyAlignment="1">
      <alignment horizontal="center"/>
    </xf>
    <xf numFmtId="0" fontId="1" fillId="2" borderId="3" xfId="1" applyFill="1" applyBorder="1"/>
    <xf numFmtId="165" fontId="1" fillId="2" borderId="0" xfId="1" applyNumberFormat="1" applyFill="1"/>
    <xf numFmtId="165" fontId="2" fillId="2" borderId="5" xfId="1" applyNumberFormat="1" applyFont="1" applyFill="1" applyBorder="1"/>
    <xf numFmtId="0" fontId="2" fillId="2" borderId="6" xfId="1" applyFont="1" applyFill="1" applyBorder="1"/>
    <xf numFmtId="165" fontId="2" fillId="2" borderId="0" xfId="1" applyNumberFormat="1" applyFont="1" applyFill="1" applyBorder="1"/>
    <xf numFmtId="165" fontId="2" fillId="2" borderId="7" xfId="1" applyNumberFormat="1" applyFont="1" applyFill="1" applyBorder="1"/>
    <xf numFmtId="0" fontId="2" fillId="2" borderId="0" xfId="1" quotePrefix="1" applyFont="1" applyFill="1" applyAlignment="1">
      <alignment horizontal="center"/>
    </xf>
    <xf numFmtId="165" fontId="3" fillId="2" borderId="5" xfId="1" applyNumberFormat="1" applyFont="1" applyFill="1" applyBorder="1"/>
    <xf numFmtId="165" fontId="3" fillId="2" borderId="0" xfId="1" applyNumberFormat="1" applyFont="1" applyFill="1" applyBorder="1"/>
    <xf numFmtId="165" fontId="3" fillId="2" borderId="7" xfId="1" applyNumberFormat="1" applyFont="1" applyFill="1" applyBorder="1"/>
    <xf numFmtId="0" fontId="2" fillId="2" borderId="9" xfId="1" applyFont="1" applyFill="1" applyBorder="1"/>
    <xf numFmtId="0" fontId="2" fillId="2" borderId="8" xfId="1" applyFont="1" applyFill="1" applyBorder="1"/>
    <xf numFmtId="0" fontId="2" fillId="2" borderId="10" xfId="1" applyFont="1" applyFill="1" applyBorder="1"/>
    <xf numFmtId="0" fontId="2" fillId="2" borderId="11" xfId="1" applyFont="1" applyFill="1" applyBorder="1"/>
    <xf numFmtId="165" fontId="1" fillId="2" borderId="5" xfId="1" applyNumberFormat="1" applyFill="1" applyBorder="1"/>
    <xf numFmtId="165" fontId="1" fillId="2" borderId="0" xfId="1" applyNumberFormat="1" applyFill="1" applyBorder="1"/>
    <xf numFmtId="165" fontId="1" fillId="2" borderId="7" xfId="1" applyNumberFormat="1" applyFill="1" applyBorder="1"/>
    <xf numFmtId="0" fontId="1" fillId="2" borderId="0" xfId="1" quotePrefix="1" applyFill="1" applyAlignment="1">
      <alignment horizontal="center"/>
    </xf>
    <xf numFmtId="165" fontId="4" fillId="2" borderId="5" xfId="1" applyNumberFormat="1" applyFont="1" applyFill="1" applyBorder="1"/>
    <xf numFmtId="165" fontId="4" fillId="2" borderId="0" xfId="1" applyNumberFormat="1" applyFont="1" applyFill="1" applyBorder="1"/>
    <xf numFmtId="165" fontId="4" fillId="2" borderId="7" xfId="1" applyNumberFormat="1" applyFont="1" applyFill="1" applyBorder="1"/>
    <xf numFmtId="165" fontId="1" fillId="2" borderId="5" xfId="4" applyNumberFormat="1" applyFill="1" applyBorder="1"/>
    <xf numFmtId="165" fontId="1" fillId="2" borderId="0" xfId="4" applyNumberFormat="1" applyFill="1" applyBorder="1"/>
    <xf numFmtId="165" fontId="1" fillId="2" borderId="7" xfId="4" applyNumberFormat="1" applyFill="1" applyBorder="1"/>
    <xf numFmtId="0" fontId="1" fillId="2" borderId="0" xfId="1" applyFill="1" applyAlignment="1">
      <alignment horizontal="left" wrapText="1"/>
    </xf>
    <xf numFmtId="0" fontId="1" fillId="2" borderId="0" xfId="1" applyFont="1" applyFill="1"/>
    <xf numFmtId="0" fontId="1" fillId="2" borderId="0" xfId="1" applyFont="1" applyFill="1" applyAlignment="1">
      <alignment horizontal="center"/>
    </xf>
    <xf numFmtId="3" fontId="2" fillId="2" borderId="5" xfId="1" applyNumberFormat="1" applyFont="1" applyFill="1" applyBorder="1"/>
    <xf numFmtId="0" fontId="1" fillId="2" borderId="7" xfId="1" applyFont="1" applyFill="1" applyBorder="1" applyAlignment="1">
      <alignment wrapText="1"/>
    </xf>
    <xf numFmtId="165" fontId="2" fillId="2" borderId="5" xfId="4" applyNumberFormat="1" applyFont="1" applyFill="1" applyBorder="1"/>
    <xf numFmtId="165" fontId="1" fillId="2" borderId="5" xfId="1" applyNumberFormat="1" applyFont="1" applyFill="1" applyBorder="1"/>
    <xf numFmtId="165" fontId="1" fillId="2" borderId="0" xfId="1" applyNumberFormat="1" applyFont="1" applyFill="1" applyBorder="1"/>
    <xf numFmtId="165" fontId="1" fillId="2" borderId="7" xfId="1" applyNumberFormat="1" applyFont="1" applyFill="1" applyBorder="1"/>
    <xf numFmtId="0" fontId="1" fillId="2" borderId="0" xfId="1" quotePrefix="1" applyFont="1" applyFill="1" applyAlignment="1">
      <alignment horizontal="center"/>
    </xf>
    <xf numFmtId="3" fontId="1" fillId="2" borderId="5" xfId="1" applyNumberFormat="1" applyFont="1" applyFill="1" applyBorder="1"/>
    <xf numFmtId="3" fontId="1" fillId="2" borderId="0" xfId="1" applyNumberFormat="1" applyFont="1" applyFill="1" applyBorder="1"/>
    <xf numFmtId="3" fontId="1" fillId="2" borderId="7" xfId="1" applyNumberFormat="1" applyFont="1" applyFill="1" applyBorder="1"/>
    <xf numFmtId="0" fontId="1" fillId="2" borderId="1" xfId="1" applyFill="1" applyBorder="1"/>
    <xf numFmtId="0" fontId="1" fillId="2" borderId="0" xfId="1" quotePrefix="1" applyFill="1" applyBorder="1" applyAlignment="1">
      <alignment horizontal="center"/>
    </xf>
    <xf numFmtId="165" fontId="4" fillId="2" borderId="5" xfId="4" applyNumberFormat="1" applyFont="1" applyFill="1" applyBorder="1"/>
    <xf numFmtId="165" fontId="4" fillId="2" borderId="0" xfId="4" applyNumberFormat="1" applyFont="1" applyFill="1" applyBorder="1"/>
    <xf numFmtId="165" fontId="4" fillId="2" borderId="7" xfId="4" applyNumberFormat="1" applyFont="1" applyFill="1" applyBorder="1"/>
    <xf numFmtId="165" fontId="3" fillId="2" borderId="5" xfId="4" applyNumberFormat="1" applyFont="1" applyFill="1" applyBorder="1"/>
    <xf numFmtId="3" fontId="3" fillId="2" borderId="5" xfId="1" applyNumberFormat="1" applyFont="1" applyFill="1" applyBorder="1"/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5" fillId="2" borderId="7" xfId="1" applyFont="1" applyFill="1" applyBorder="1"/>
    <xf numFmtId="0" fontId="1" fillId="2" borderId="8" xfId="1" applyFill="1" applyBorder="1"/>
    <xf numFmtId="0" fontId="1" fillId="2" borderId="9" xfId="1" applyFill="1" applyBorder="1"/>
    <xf numFmtId="0" fontId="1" fillId="2" borderId="10" xfId="1" applyFill="1" applyBorder="1"/>
    <xf numFmtId="0" fontId="1" fillId="2" borderId="11" xfId="1" applyFill="1" applyBorder="1"/>
    <xf numFmtId="0" fontId="1" fillId="2" borderId="10" xfId="1" applyFill="1" applyBorder="1" applyAlignment="1">
      <alignment horizontal="center"/>
    </xf>
    <xf numFmtId="0" fontId="2" fillId="2" borderId="9" xfId="1" applyFont="1" applyFill="1" applyBorder="1" applyAlignment="1">
      <alignment horizontal="left" vertical="center"/>
    </xf>
    <xf numFmtId="0" fontId="2" fillId="2" borderId="0" xfId="1" applyNumberFormat="1" applyFont="1" applyFill="1" applyBorder="1" applyAlignment="1">
      <alignment horizontal="center"/>
    </xf>
    <xf numFmtId="171" fontId="2" fillId="2" borderId="0" xfId="1" applyNumberFormat="1" applyFont="1" applyFill="1" applyBorder="1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2" fillId="2" borderId="3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2" fillId="2" borderId="0" xfId="1" applyFont="1" applyFill="1" applyAlignment="1">
      <alignment horizontal="left"/>
    </xf>
    <xf numFmtId="0" fontId="2" fillId="3" borderId="0" xfId="1" applyFont="1" applyFill="1" applyBorder="1" applyAlignment="1">
      <alignment horizontal="center"/>
    </xf>
    <xf numFmtId="0" fontId="1" fillId="3" borderId="0" xfId="1" applyFill="1"/>
    <xf numFmtId="0" fontId="2" fillId="3" borderId="0" xfId="1" applyFont="1" applyFill="1" applyAlignment="1">
      <alignment horizontal="center"/>
    </xf>
    <xf numFmtId="0" fontId="1" fillId="3" borderId="0" xfId="1" applyFill="1" applyAlignment="1">
      <alignment horizontal="center"/>
    </xf>
    <xf numFmtId="0" fontId="2" fillId="3" borderId="0" xfId="1" applyFont="1" applyFill="1" applyAlignment="1">
      <alignment horizontal="left"/>
    </xf>
    <xf numFmtId="0" fontId="5" fillId="2" borderId="7" xfId="1" applyFont="1" applyFill="1" applyBorder="1" applyAlignment="1">
      <alignment horizontal="left" wrapText="1"/>
    </xf>
    <xf numFmtId="0" fontId="5" fillId="2" borderId="0" xfId="1" applyFont="1" applyFill="1" applyAlignment="1">
      <alignment horizontal="left" wrapText="1"/>
    </xf>
    <xf numFmtId="0" fontId="5" fillId="2" borderId="11" xfId="1" applyFont="1" applyFill="1" applyBorder="1" applyAlignment="1">
      <alignment horizontal="left" wrapText="1"/>
    </xf>
    <xf numFmtId="0" fontId="5" fillId="2" borderId="10" xfId="1" applyFont="1" applyFill="1" applyBorder="1" applyAlignment="1">
      <alignment horizontal="left" wrapText="1"/>
    </xf>
    <xf numFmtId="0" fontId="1" fillId="2" borderId="0" xfId="1" applyFont="1" applyFill="1" applyAlignment="1">
      <alignment horizontal="left" wrapText="1"/>
    </xf>
    <xf numFmtId="0" fontId="1" fillId="2" borderId="5" xfId="1" applyFont="1" applyFill="1" applyBorder="1" applyAlignment="1">
      <alignment horizontal="left" wrapText="1"/>
    </xf>
    <xf numFmtId="0" fontId="2" fillId="2" borderId="8" xfId="1" applyFont="1" applyFill="1" applyBorder="1" applyAlignment="1">
      <alignment horizontal="center" vertical="center" textRotation="90" wrapText="1"/>
    </xf>
    <xf numFmtId="0" fontId="2" fillId="2" borderId="6" xfId="1" applyFont="1" applyFill="1" applyBorder="1" applyAlignment="1">
      <alignment horizontal="center" vertical="center" textRotation="90" wrapText="1"/>
    </xf>
    <xf numFmtId="0" fontId="2" fillId="2" borderId="2" xfId="1" applyFont="1" applyFill="1" applyBorder="1" applyAlignment="1">
      <alignment horizontal="center" vertical="center" textRotation="90" wrapText="1"/>
    </xf>
    <xf numFmtId="0" fontId="5" fillId="2" borderId="0" xfId="1" applyFont="1" applyFill="1" applyBorder="1" applyAlignment="1">
      <alignment horizontal="left" wrapText="1"/>
    </xf>
    <xf numFmtId="0" fontId="1" fillId="2" borderId="0" xfId="1" applyFill="1" applyAlignment="1">
      <alignment horizontal="left" wrapText="1"/>
    </xf>
    <xf numFmtId="0" fontId="6" fillId="2" borderId="0" xfId="1" applyFont="1" applyFill="1" applyAlignment="1">
      <alignment horizontal="left" wrapText="1"/>
    </xf>
  </cellXfs>
  <cellStyles count="408">
    <cellStyle name="_x0013_" xfId="5"/>
    <cellStyle name="_4.06E Pass Throughs" xfId="6"/>
    <cellStyle name="_4.06E Pass Throughs_04 07E Wild Horse Wind Expansion (C) (2)" xfId="7"/>
    <cellStyle name="_4.06E Pass Throughs_04 07E Wild Horse Wind Expansion (C) (2)_JHS-4 through JHS-7 Elec (2009 GRC) " xfId="8"/>
    <cellStyle name="_4.06E Pass Throughs_INPUTS" xfId="9"/>
    <cellStyle name="_4.06E Pass Throughs_JHS-13 Story 09-28-09 (2009 GRC - Supplemental Filing)" xfId="10"/>
    <cellStyle name="_4.06E Pass Throughs_Production Adj 4.37" xfId="11"/>
    <cellStyle name="_4.06E Pass Throughs_Purchased Power Adj 4.03" xfId="12"/>
    <cellStyle name="_4.06E Pass Throughs_ROR &amp; CONV FACTOR" xfId="13"/>
    <cellStyle name="_4.06E Pass Throughs_ROR 5.02" xfId="14"/>
    <cellStyle name="_4.13E Montana Energy Tax" xfId="15"/>
    <cellStyle name="_4.13E Montana Energy Tax_04 07E Wild Horse Wind Expansion (C) (2)" xfId="16"/>
    <cellStyle name="_4.13E Montana Energy Tax_04 07E Wild Horse Wind Expansion (C) (2)_JHS-4 through JHS-7 Elec (2009 GRC) " xfId="17"/>
    <cellStyle name="_4.13E Montana Energy Tax_INPUTS" xfId="18"/>
    <cellStyle name="_4.13E Montana Energy Tax_JHS-13 Story 09-28-09 (2009 GRC - Supplemental Filing)" xfId="19"/>
    <cellStyle name="_4.13E Montana Energy Tax_Production Adj 4.37" xfId="20"/>
    <cellStyle name="_4.13E Montana Energy Tax_Purchased Power Adj 4.03" xfId="21"/>
    <cellStyle name="_4.13E Montana Energy Tax_ROR &amp; CONV FACTOR" xfId="22"/>
    <cellStyle name="_4.13E Montana Energy Tax_ROR 5.02" xfId="23"/>
    <cellStyle name="_Book1" xfId="24"/>
    <cellStyle name="_Book1 (2)" xfId="25"/>
    <cellStyle name="_Book1 (2)_04 07E Wild Horse Wind Expansion (C) (2)" xfId="26"/>
    <cellStyle name="_Book1 (2)_04 07E Wild Horse Wind Expansion (C) (2)_JHS-4 through JHS-7 Elec (2009 GRC) " xfId="27"/>
    <cellStyle name="_Book1 (2)_INPUTS" xfId="28"/>
    <cellStyle name="_Book1 (2)_JHS-13 Story 09-28-09 (2009 GRC - Supplemental Filing)" xfId="29"/>
    <cellStyle name="_Book1 (2)_Production Adj 4.37" xfId="30"/>
    <cellStyle name="_Book1 (2)_Purchased Power Adj 4.03" xfId="31"/>
    <cellStyle name="_Book1 (2)_ROR &amp; CONV FACTOR" xfId="32"/>
    <cellStyle name="_Book1 (2)_ROR 5.02" xfId="33"/>
    <cellStyle name="_Book1_Electric COS Inputs" xfId="34"/>
    <cellStyle name="_Book1_JHS-13 Story 09-28-09 (2009 GRC - Supplemental Filing)" xfId="35"/>
    <cellStyle name="_Book1_Production Adj 4.37" xfId="36"/>
    <cellStyle name="_Book1_Purchased Power Adj 4.03" xfId="37"/>
    <cellStyle name="_Book1_ROR 5.02" xfId="38"/>
    <cellStyle name="_Book2" xfId="39"/>
    <cellStyle name="_Book2_04 07E Wild Horse Wind Expansion (C) (2)" xfId="40"/>
    <cellStyle name="_Book2_04 07E Wild Horse Wind Expansion (C) (2)_JHS-4 through JHS-7 Elec (2009 GRC) " xfId="41"/>
    <cellStyle name="_Book2_INPUTS" xfId="42"/>
    <cellStyle name="_Book2_JHS-13 Story 09-28-09 (2009 GRC - Supplemental Filing)" xfId="43"/>
    <cellStyle name="_Book2_Production Adj 4.37" xfId="44"/>
    <cellStyle name="_Book2_Purchased Power Adj 4.03" xfId="45"/>
    <cellStyle name="_Book2_ROR &amp; CONV FACTOR" xfId="46"/>
    <cellStyle name="_Book2_ROR 5.02" xfId="47"/>
    <cellStyle name="_Chelan Debt Forecast 12.19.05" xfId="48"/>
    <cellStyle name="_Chelan Debt Forecast 12.19.05_INPUTS" xfId="49"/>
    <cellStyle name="_Chelan Debt Forecast 12.19.05_JHS-13 Story 09-28-09 (2009 GRC - Supplemental Filing)" xfId="50"/>
    <cellStyle name="_Chelan Debt Forecast 12.19.05_Production Adj 4.37" xfId="51"/>
    <cellStyle name="_Chelan Debt Forecast 12.19.05_Purchased Power Adj 4.03" xfId="52"/>
    <cellStyle name="_Chelan Debt Forecast 12.19.05_ROR &amp; CONV FACTOR" xfId="53"/>
    <cellStyle name="_Chelan Debt Forecast 12.19.05_ROR 5.02" xfId="54"/>
    <cellStyle name="_Costs not in AURORA 06GRC" xfId="55"/>
    <cellStyle name="_Costs not in AURORA 06GRC_04 07E Wild Horse Wind Expansion (C) (2)" xfId="56"/>
    <cellStyle name="_Costs not in AURORA 06GRC_04 07E Wild Horse Wind Expansion (C) (2)_JHS-4 through JHS-7 Elec (2009 GRC) " xfId="57"/>
    <cellStyle name="_Costs not in AURORA 06GRC_INPUTS" xfId="58"/>
    <cellStyle name="_Costs not in AURORA 06GRC_JHS-13 Story 09-28-09 (2009 GRC - Supplemental Filing)" xfId="59"/>
    <cellStyle name="_Costs not in AURORA 06GRC_Production Adj 4.37" xfId="60"/>
    <cellStyle name="_Costs not in AURORA 06GRC_Purchased Power Adj 4.03" xfId="61"/>
    <cellStyle name="_Costs not in AURORA 06GRC_ROR &amp; CONV FACTOR" xfId="62"/>
    <cellStyle name="_Costs not in AURORA 06GRC_ROR 5.02" xfId="63"/>
    <cellStyle name="_Costs not in AURORA 2006GRC 6.15.06" xfId="64"/>
    <cellStyle name="_Costs not in AURORA 2006GRC 6.15.06_04 07E Wild Horse Wind Expansion (C) (2)" xfId="65"/>
    <cellStyle name="_Costs not in AURORA 2006GRC 6.15.06_04 07E Wild Horse Wind Expansion (C) (2)_JHS-4 through JHS-7 Elec (2009 GRC) " xfId="66"/>
    <cellStyle name="_Costs not in AURORA 2006GRC 6.15.06_INPUTS" xfId="67"/>
    <cellStyle name="_Costs not in AURORA 2006GRC 6.15.06_JHS-13 Story 09-28-09 (2009 GRC - Supplemental Filing)" xfId="68"/>
    <cellStyle name="_Costs not in AURORA 2006GRC 6.15.06_Production Adj 4.37" xfId="69"/>
    <cellStyle name="_Costs not in AURORA 2006GRC 6.15.06_Purchased Power Adj 4.03" xfId="70"/>
    <cellStyle name="_Costs not in AURORA 2006GRC 6.15.06_ROR &amp; CONV FACTOR" xfId="71"/>
    <cellStyle name="_Costs not in AURORA 2006GRC 6.15.06_ROR 5.02" xfId="72"/>
    <cellStyle name="_Costs not in AURORA 2006GRC w gas price updated" xfId="73"/>
    <cellStyle name="_Costs not in AURORA 2006GRC w gas price updated_JHS-4 through JHS-7 Elec (2009 GRC) " xfId="74"/>
    <cellStyle name="_Costs not in AURORA 2007 Rate Case" xfId="75"/>
    <cellStyle name="_Costs not in AURORA 2007 Rate Case_Electric COS Inputs" xfId="76"/>
    <cellStyle name="_Costs not in AURORA 2007 Rate Case_JHS-13 Story 09-28-09 (2009 GRC - Supplemental Filing)" xfId="77"/>
    <cellStyle name="_Costs not in AURORA 2007 Rate Case_Production Adj 4.37" xfId="78"/>
    <cellStyle name="_Costs not in AURORA 2007 Rate Case_Purchased Power Adj 4.03" xfId="79"/>
    <cellStyle name="_Costs not in AURORA 2007 Rate Case_ROR 5.02" xfId="80"/>
    <cellStyle name="_Costs not in KWI3000 '06Budget" xfId="81"/>
    <cellStyle name="_Costs not in KWI3000 '06Budget_INPUTS" xfId="82"/>
    <cellStyle name="_Costs not in KWI3000 '06Budget_JHS-13 Story 09-28-09 (2009 GRC - Supplemental Filing)" xfId="83"/>
    <cellStyle name="_Costs not in KWI3000 '06Budget_Production Adj 4.37" xfId="84"/>
    <cellStyle name="_Costs not in KWI3000 '06Budget_Purchased Power Adj 4.03" xfId="85"/>
    <cellStyle name="_Costs not in KWI3000 '06Budget_ROR &amp; CONV FACTOR" xfId="86"/>
    <cellStyle name="_Costs not in KWI3000 '06Budget_ROR 5.02" xfId="87"/>
    <cellStyle name="_DEM-WP (C) Power Cost 2006GRC Order" xfId="88"/>
    <cellStyle name="_DEM-WP (C) Power Cost 2006GRC Order_04 07E Wild Horse Wind Expansion (C) (2)" xfId="89"/>
    <cellStyle name="_DEM-WP (C) Power Cost 2006GRC Order_04 07E Wild Horse Wind Expansion (C) (2)_JHS-4 through JHS-7 Elec (2009 GRC) " xfId="90"/>
    <cellStyle name="_DEM-WP (C) Power Cost 2006GRC Order_Electric COS Inputs" xfId="91"/>
    <cellStyle name="_DEM-WP (C) Power Cost 2006GRC Order_JHS-13 Story 09-28-09 (2009 GRC - Supplemental Filing)" xfId="92"/>
    <cellStyle name="_DEM-WP (C) Power Cost 2006GRC Order_Production Adj 4.37" xfId="93"/>
    <cellStyle name="_DEM-WP (C) Power Cost 2006GRC Order_Purchased Power Adj 4.03" xfId="94"/>
    <cellStyle name="_DEM-WP (C) Power Cost 2006GRC Order_ROR 5.02" xfId="95"/>
    <cellStyle name="_DEM-WP Revised (HC) Wild Horse 2006GRC" xfId="96"/>
    <cellStyle name="_DEM-WP Revised (HC) Wild Horse 2006GRC_JHS-4 through JHS-7 Elec (2009 GRC) " xfId="97"/>
    <cellStyle name="_DEM-WP(C) Costs not in AURORA 2006GRC" xfId="98"/>
    <cellStyle name="_DEM-WP(C) Costs not in AURORA 2006GRC_Electric COS Inputs" xfId="99"/>
    <cellStyle name="_DEM-WP(C) Costs not in AURORA 2006GRC_JHS-13 Story 09-28-09 (2009 GRC - Supplemental Filing)" xfId="100"/>
    <cellStyle name="_DEM-WP(C) Costs not in AURORA 2006GRC_Production Adj 4.37" xfId="101"/>
    <cellStyle name="_DEM-WP(C) Costs not in AURORA 2006GRC_Purchased Power Adj 4.03" xfId="102"/>
    <cellStyle name="_DEM-WP(C) Costs not in AURORA 2006GRC_ROR 5.02" xfId="103"/>
    <cellStyle name="_DEM-WP(C) Costs not in AURORA 2007GRC" xfId="104"/>
    <cellStyle name="_DEM-WP(C) Costs not in AURORA 2007GRC_JHS-4 through JHS-7 Elec (2009 GRC) " xfId="105"/>
    <cellStyle name="_DEM-WP(C) Costs not in AURORA 2007PCORC-5.07Update" xfId="106"/>
    <cellStyle name="_DEM-WP(C) Costs not in AURORA 2007PCORC-5.07Update_JHS-4 through JHS-7 Elec (2009 GRC) " xfId="107"/>
    <cellStyle name="_DEM-WP(C) Sumas Proforma 11.5.07" xfId="108"/>
    <cellStyle name="_DEM-WP(C) Westside Hydro Data_051007" xfId="109"/>
    <cellStyle name="_DEM-WP(C) Westside Hydro Data_051007_JHS-4 through JHS-7 Elec (2009 GRC) " xfId="110"/>
    <cellStyle name="_Fuel Prices 4-14" xfId="111"/>
    <cellStyle name="_Fuel Prices 4-14_04 07E Wild Horse Wind Expansion (C) (2)" xfId="112"/>
    <cellStyle name="_Fuel Prices 4-14_04 07E Wild Horse Wind Expansion (C) (2)_JHS-4 through JHS-7 Elec (2009 GRC) " xfId="113"/>
    <cellStyle name="_Fuel Prices 4-14_Direct Assignment Distribution Plant 2008" xfId="114"/>
    <cellStyle name="_Fuel Prices 4-14_Electric COS Inputs" xfId="115"/>
    <cellStyle name="_Fuel Prices 4-14_Electric Rate Spread and Rate Design 3.23.09" xfId="116"/>
    <cellStyle name="_Fuel Prices 4-14_INPUTS" xfId="117"/>
    <cellStyle name="_Fuel Prices 4-14_JHS-13 Story 09-28-09 (2009 GRC - Supplemental Filing)" xfId="118"/>
    <cellStyle name="_Fuel Prices 4-14_Leased Transformer &amp; Substation Plant &amp; Rev 12-2009" xfId="119"/>
    <cellStyle name="_Fuel Prices 4-14_Peak Credit Exhibits for 2009 GRC" xfId="120"/>
    <cellStyle name="_Fuel Prices 4-14_Production Adj 4.37" xfId="121"/>
    <cellStyle name="_Fuel Prices 4-14_Purchased Power Adj 4.03" xfId="122"/>
    <cellStyle name="_Fuel Prices 4-14_Rate Design Sch 24" xfId="123"/>
    <cellStyle name="_Fuel Prices 4-14_Rate Design Sch 25" xfId="124"/>
    <cellStyle name="_Fuel Prices 4-14_Rate Design Sch 26" xfId="125"/>
    <cellStyle name="_Fuel Prices 4-14_Rate Design Sch 31" xfId="126"/>
    <cellStyle name="_Fuel Prices 4-14_Rate Design Sch 43" xfId="127"/>
    <cellStyle name="_Fuel Prices 4-14_Rate Design Sch 448-449" xfId="128"/>
    <cellStyle name="_Fuel Prices 4-14_Rate Design Sch 46" xfId="129"/>
    <cellStyle name="_Fuel Prices 4-14_Rate Spread" xfId="130"/>
    <cellStyle name="_Fuel Prices 4-14_ROR 5.02" xfId="131"/>
    <cellStyle name="_x0013__JHS-4 through JHS-7 Elec (2009 GRC) " xfId="132"/>
    <cellStyle name="_NIM 06 Base Case Current Trends" xfId="133"/>
    <cellStyle name="_NIM 06 Base Case Current Trends_JHS-4 through JHS-7 Elec (2009 GRC) " xfId="134"/>
    <cellStyle name="_Portfolio SPlan Base Case.xls Chart 1" xfId="135"/>
    <cellStyle name="_Portfolio SPlan Base Case.xls Chart 1_JHS-4 through JHS-7 Elec (2009 GRC) " xfId="136"/>
    <cellStyle name="_Portfolio SPlan Base Case.xls Chart 2" xfId="137"/>
    <cellStyle name="_Portfolio SPlan Base Case.xls Chart 2_JHS-4 through JHS-7 Elec (2009 GRC) " xfId="138"/>
    <cellStyle name="_Portfolio SPlan Base Case.xls Chart 3" xfId="139"/>
    <cellStyle name="_Portfolio SPlan Base Case.xls Chart 3_JHS-4 through JHS-7 Elec (2009 GRC) " xfId="140"/>
    <cellStyle name="_Power Cost Value Copy 11.30.05 gas 1.09.06 AURORA at 1.10.06" xfId="141"/>
    <cellStyle name="_Power Cost Value Copy 11.30.05 gas 1.09.06 AURORA at 1.10.06_04 07E Wild Horse Wind Expansion (C) (2)" xfId="142"/>
    <cellStyle name="_Power Cost Value Copy 11.30.05 gas 1.09.06 AURORA at 1.10.06_04 07E Wild Horse Wind Expansion (C) (2)_JHS-4 through JHS-7 Elec (2009 GRC) " xfId="143"/>
    <cellStyle name="_Power Cost Value Copy 11.30.05 gas 1.09.06 AURORA at 1.10.06_Direct Assignment Distribution Plant 2008" xfId="144"/>
    <cellStyle name="_Power Cost Value Copy 11.30.05 gas 1.09.06 AURORA at 1.10.06_Electric COS Inputs" xfId="145"/>
    <cellStyle name="_Power Cost Value Copy 11.30.05 gas 1.09.06 AURORA at 1.10.06_Electric Rate Spread and Rate Design 3.23.09" xfId="146"/>
    <cellStyle name="_Power Cost Value Copy 11.30.05 gas 1.09.06 AURORA at 1.10.06_INPUTS" xfId="147"/>
    <cellStyle name="_Power Cost Value Copy 11.30.05 gas 1.09.06 AURORA at 1.10.06_JHS-13 Story 09-28-09 (2009 GRC - Supplemental Filing)" xfId="148"/>
    <cellStyle name="_Power Cost Value Copy 11.30.05 gas 1.09.06 AURORA at 1.10.06_Leased Transformer &amp; Substation Plant &amp; Rev 12-2009" xfId="149"/>
    <cellStyle name="_Power Cost Value Copy 11.30.05 gas 1.09.06 AURORA at 1.10.06_Production Adj 4.37" xfId="150"/>
    <cellStyle name="_Power Cost Value Copy 11.30.05 gas 1.09.06 AURORA at 1.10.06_Purchased Power Adj 4.03" xfId="151"/>
    <cellStyle name="_Power Cost Value Copy 11.30.05 gas 1.09.06 AURORA at 1.10.06_Rate Design Sch 24" xfId="152"/>
    <cellStyle name="_Power Cost Value Copy 11.30.05 gas 1.09.06 AURORA at 1.10.06_Rate Design Sch 25" xfId="153"/>
    <cellStyle name="_Power Cost Value Copy 11.30.05 gas 1.09.06 AURORA at 1.10.06_Rate Design Sch 26" xfId="154"/>
    <cellStyle name="_Power Cost Value Copy 11.30.05 gas 1.09.06 AURORA at 1.10.06_Rate Design Sch 31" xfId="155"/>
    <cellStyle name="_Power Cost Value Copy 11.30.05 gas 1.09.06 AURORA at 1.10.06_Rate Design Sch 43" xfId="156"/>
    <cellStyle name="_Power Cost Value Copy 11.30.05 gas 1.09.06 AURORA at 1.10.06_Rate Design Sch 448-449" xfId="157"/>
    <cellStyle name="_Power Cost Value Copy 11.30.05 gas 1.09.06 AURORA at 1.10.06_Rate Design Sch 46" xfId="158"/>
    <cellStyle name="_Power Cost Value Copy 11.30.05 gas 1.09.06 AURORA at 1.10.06_Rate Spread" xfId="159"/>
    <cellStyle name="_Power Cost Value Copy 11.30.05 gas 1.09.06 AURORA at 1.10.06_ROR 5.02" xfId="160"/>
    <cellStyle name="_Recon to Darrin's 5.11.05 proforma" xfId="161"/>
    <cellStyle name="_Recon to Darrin's 5.11.05 proforma_INPUTS" xfId="162"/>
    <cellStyle name="_Recon to Darrin's 5.11.05 proforma_JHS-13 Story 09-28-09 (2009 GRC - Supplemental Filing)" xfId="163"/>
    <cellStyle name="_Recon to Darrin's 5.11.05 proforma_Production Adj 4.37" xfId="164"/>
    <cellStyle name="_Recon to Darrin's 5.11.05 proforma_Purchased Power Adj 4.03" xfId="165"/>
    <cellStyle name="_Recon to Darrin's 5.11.05 proforma_ROR &amp; CONV FACTOR" xfId="166"/>
    <cellStyle name="_Recon to Darrin's 5.11.05 proforma_ROR 5.02" xfId="167"/>
    <cellStyle name="_Tenaska Comparison" xfId="168"/>
    <cellStyle name="_Tenaska Comparison_Electric COS Inputs" xfId="169"/>
    <cellStyle name="_Tenaska Comparison_JHS-13 Story 09-28-09 (2009 GRC - Supplemental Filing)" xfId="170"/>
    <cellStyle name="_Tenaska Comparison_Production Adj 4.37" xfId="171"/>
    <cellStyle name="_Tenaska Comparison_Purchased Power Adj 4.03" xfId="172"/>
    <cellStyle name="_Tenaska Comparison_ROR 5.02" xfId="173"/>
    <cellStyle name="_Value Copy 11 30 05 gas 12 09 05 AURORA at 12 14 05" xfId="174"/>
    <cellStyle name="_Value Copy 11 30 05 gas 12 09 05 AURORA at 12 14 05_04 07E Wild Horse Wind Expansion (C) (2)" xfId="175"/>
    <cellStyle name="_Value Copy 11 30 05 gas 12 09 05 AURORA at 12 14 05_04 07E Wild Horse Wind Expansion (C) (2)_JHS-4 through JHS-7 Elec (2009 GRC) " xfId="176"/>
    <cellStyle name="_Value Copy 11 30 05 gas 12 09 05 AURORA at 12 14 05_Direct Assignment Distribution Plant 2008" xfId="177"/>
    <cellStyle name="_Value Copy 11 30 05 gas 12 09 05 AURORA at 12 14 05_Electric COS Inputs" xfId="178"/>
    <cellStyle name="_Value Copy 11 30 05 gas 12 09 05 AURORA at 12 14 05_Electric Rate Spread and Rate Design 3.23.09" xfId="179"/>
    <cellStyle name="_Value Copy 11 30 05 gas 12 09 05 AURORA at 12 14 05_INPUTS" xfId="180"/>
    <cellStyle name="_Value Copy 11 30 05 gas 12 09 05 AURORA at 12 14 05_JHS-13 Story 09-28-09 (2009 GRC - Supplemental Filing)" xfId="181"/>
    <cellStyle name="_Value Copy 11 30 05 gas 12 09 05 AURORA at 12 14 05_Leased Transformer &amp; Substation Plant &amp; Rev 12-2009" xfId="182"/>
    <cellStyle name="_Value Copy 11 30 05 gas 12 09 05 AURORA at 12 14 05_Production Adj 4.37" xfId="183"/>
    <cellStyle name="_Value Copy 11 30 05 gas 12 09 05 AURORA at 12 14 05_Purchased Power Adj 4.03" xfId="184"/>
    <cellStyle name="_Value Copy 11 30 05 gas 12 09 05 AURORA at 12 14 05_Rate Design Sch 24" xfId="185"/>
    <cellStyle name="_Value Copy 11 30 05 gas 12 09 05 AURORA at 12 14 05_Rate Design Sch 25" xfId="186"/>
    <cellStyle name="_Value Copy 11 30 05 gas 12 09 05 AURORA at 12 14 05_Rate Design Sch 26" xfId="187"/>
    <cellStyle name="_Value Copy 11 30 05 gas 12 09 05 AURORA at 12 14 05_Rate Design Sch 31" xfId="188"/>
    <cellStyle name="_Value Copy 11 30 05 gas 12 09 05 AURORA at 12 14 05_Rate Design Sch 43" xfId="189"/>
    <cellStyle name="_Value Copy 11 30 05 gas 12 09 05 AURORA at 12 14 05_Rate Design Sch 448-449" xfId="190"/>
    <cellStyle name="_Value Copy 11 30 05 gas 12 09 05 AURORA at 12 14 05_Rate Design Sch 46" xfId="191"/>
    <cellStyle name="_Value Copy 11 30 05 gas 12 09 05 AURORA at 12 14 05_Rate Spread" xfId="192"/>
    <cellStyle name="_Value Copy 11 30 05 gas 12 09 05 AURORA at 12 14 05_ROR 5.02" xfId="193"/>
    <cellStyle name="_VC 6.15.06 update on 06GRC power costs.xls Chart 1" xfId="194"/>
    <cellStyle name="_VC 6.15.06 update on 06GRC power costs.xls Chart 1_04 07E Wild Horse Wind Expansion (C) (2)" xfId="195"/>
    <cellStyle name="_VC 6.15.06 update on 06GRC power costs.xls Chart 1_04 07E Wild Horse Wind Expansion (C) (2)_JHS-4 through JHS-7 Elec (2009 GRC) " xfId="196"/>
    <cellStyle name="_VC 6.15.06 update on 06GRC power costs.xls Chart 1_INPUTS" xfId="197"/>
    <cellStyle name="_VC 6.15.06 update on 06GRC power costs.xls Chart 1_JHS-13 Story 09-28-09 (2009 GRC - Supplemental Filing)" xfId="198"/>
    <cellStyle name="_VC 6.15.06 update on 06GRC power costs.xls Chart 1_Production Adj 4.37" xfId="199"/>
    <cellStyle name="_VC 6.15.06 update on 06GRC power costs.xls Chart 1_Purchased Power Adj 4.03" xfId="200"/>
    <cellStyle name="_VC 6.15.06 update on 06GRC power costs.xls Chart 1_ROR &amp; CONV FACTOR" xfId="201"/>
    <cellStyle name="_VC 6.15.06 update on 06GRC power costs.xls Chart 1_ROR 5.02" xfId="202"/>
    <cellStyle name="_VC 6.15.06 update on 06GRC power costs.xls Chart 2" xfId="203"/>
    <cellStyle name="_VC 6.15.06 update on 06GRC power costs.xls Chart 2_04 07E Wild Horse Wind Expansion (C) (2)" xfId="204"/>
    <cellStyle name="_VC 6.15.06 update on 06GRC power costs.xls Chart 2_04 07E Wild Horse Wind Expansion (C) (2)_JHS-4 through JHS-7 Elec (2009 GRC) " xfId="205"/>
    <cellStyle name="_VC 6.15.06 update on 06GRC power costs.xls Chart 2_INPUTS" xfId="206"/>
    <cellStyle name="_VC 6.15.06 update on 06GRC power costs.xls Chart 2_JHS-13 Story 09-28-09 (2009 GRC - Supplemental Filing)" xfId="207"/>
    <cellStyle name="_VC 6.15.06 update on 06GRC power costs.xls Chart 2_Production Adj 4.37" xfId="208"/>
    <cellStyle name="_VC 6.15.06 update on 06GRC power costs.xls Chart 2_Purchased Power Adj 4.03" xfId="209"/>
    <cellStyle name="_VC 6.15.06 update on 06GRC power costs.xls Chart 2_ROR &amp; CONV FACTOR" xfId="210"/>
    <cellStyle name="_VC 6.15.06 update on 06GRC power costs.xls Chart 2_ROR 5.02" xfId="211"/>
    <cellStyle name="_VC 6.15.06 update on 06GRC power costs.xls Chart 3" xfId="212"/>
    <cellStyle name="_VC 6.15.06 update on 06GRC power costs.xls Chart 3_04 07E Wild Horse Wind Expansion (C) (2)" xfId="213"/>
    <cellStyle name="_VC 6.15.06 update on 06GRC power costs.xls Chart 3_04 07E Wild Horse Wind Expansion (C) (2)_JHS-4 through JHS-7 Elec (2009 GRC) " xfId="214"/>
    <cellStyle name="_VC 6.15.06 update on 06GRC power costs.xls Chart 3_INPUTS" xfId="215"/>
    <cellStyle name="_VC 6.15.06 update on 06GRC power costs.xls Chart 3_JHS-13 Story 09-28-09 (2009 GRC - Supplemental Filing)" xfId="216"/>
    <cellStyle name="_VC 6.15.06 update on 06GRC power costs.xls Chart 3_Production Adj 4.37" xfId="217"/>
    <cellStyle name="_VC 6.15.06 update on 06GRC power costs.xls Chart 3_Purchased Power Adj 4.03" xfId="218"/>
    <cellStyle name="_VC 6.15.06 update on 06GRC power costs.xls Chart 3_ROR &amp; CONV FACTOR" xfId="219"/>
    <cellStyle name="_VC 6.15.06 update on 06GRC power costs.xls Chart 3_ROR 5.02" xfId="220"/>
    <cellStyle name="0,0_x000d__x000a_NA_x000d__x000a_" xfId="221"/>
    <cellStyle name="20% - Accent1 2" xfId="222"/>
    <cellStyle name="20% - Accent1 3" xfId="223"/>
    <cellStyle name="20% - Accent2 2" xfId="224"/>
    <cellStyle name="20% - Accent2 3" xfId="225"/>
    <cellStyle name="20% - Accent3 2" xfId="226"/>
    <cellStyle name="20% - Accent3 3" xfId="227"/>
    <cellStyle name="20% - Accent4 2" xfId="228"/>
    <cellStyle name="20% - Accent4 3" xfId="229"/>
    <cellStyle name="20% - Accent5 2" xfId="230"/>
    <cellStyle name="20% - Accent5 3" xfId="231"/>
    <cellStyle name="20% - Accent6 2" xfId="232"/>
    <cellStyle name="20% - Accent6 3" xfId="233"/>
    <cellStyle name="40% - Accent1 2" xfId="234"/>
    <cellStyle name="40% - Accent1 3" xfId="235"/>
    <cellStyle name="40% - Accent2 2" xfId="236"/>
    <cellStyle name="40% - Accent2 3" xfId="237"/>
    <cellStyle name="40% - Accent3 2" xfId="238"/>
    <cellStyle name="40% - Accent3 3" xfId="239"/>
    <cellStyle name="40% - Accent4 2" xfId="240"/>
    <cellStyle name="40% - Accent4 3" xfId="241"/>
    <cellStyle name="40% - Accent5 2" xfId="242"/>
    <cellStyle name="40% - Accent5 3" xfId="243"/>
    <cellStyle name="40% - Accent6 2" xfId="244"/>
    <cellStyle name="40% - Accent6 3" xfId="245"/>
    <cellStyle name="Calc Currency (0)" xfId="246"/>
    <cellStyle name="CheckCell" xfId="247"/>
    <cellStyle name="Comma 2" xfId="4"/>
    <cellStyle name="Comma 2 2" xfId="248"/>
    <cellStyle name="Comma 3" xfId="249"/>
    <cellStyle name="Comma 4" xfId="250"/>
    <cellStyle name="Comma 5" xfId="251"/>
    <cellStyle name="Comma 6" xfId="252"/>
    <cellStyle name="Comma 7" xfId="253"/>
    <cellStyle name="Comma 8" xfId="254"/>
    <cellStyle name="Comma0" xfId="255"/>
    <cellStyle name="Comma0 - Style2" xfId="256"/>
    <cellStyle name="Comma0 - Style4" xfId="257"/>
    <cellStyle name="Comma0 - Style5" xfId="258"/>
    <cellStyle name="Comma0 2" xfId="259"/>
    <cellStyle name="Comma0 3" xfId="260"/>
    <cellStyle name="Comma0 4" xfId="261"/>
    <cellStyle name="Comma0_00COS Ind Allocators" xfId="262"/>
    <cellStyle name="Comma1 - Style1" xfId="263"/>
    <cellStyle name="Copied" xfId="264"/>
    <cellStyle name="COST1" xfId="265"/>
    <cellStyle name="Curren - Style1" xfId="266"/>
    <cellStyle name="Curren - Style2" xfId="267"/>
    <cellStyle name="Curren - Style5" xfId="268"/>
    <cellStyle name="Curren - Style6" xfId="269"/>
    <cellStyle name="Currency 2" xfId="3"/>
    <cellStyle name="Currency 3" xfId="270"/>
    <cellStyle name="Currency 4" xfId="271"/>
    <cellStyle name="Currency 5" xfId="272"/>
    <cellStyle name="Currency 6" xfId="273"/>
    <cellStyle name="Currency 7" xfId="274"/>
    <cellStyle name="Currency 8" xfId="275"/>
    <cellStyle name="Currency0" xfId="276"/>
    <cellStyle name="Date" xfId="277"/>
    <cellStyle name="Date 2" xfId="278"/>
    <cellStyle name="Date 3" xfId="279"/>
    <cellStyle name="Date 4" xfId="280"/>
    <cellStyle name="Date_903 SAP 2-6-09" xfId="281"/>
    <cellStyle name="Entered" xfId="282"/>
    <cellStyle name="Fixed" xfId="283"/>
    <cellStyle name="Fixed3 - Style3" xfId="284"/>
    <cellStyle name="Grey" xfId="285"/>
    <cellStyle name="Grey 2" xfId="286"/>
    <cellStyle name="Grey 3" xfId="287"/>
    <cellStyle name="Grey 4" xfId="288"/>
    <cellStyle name="Grey_Direct Assignment Distribution Plant 2008" xfId="289"/>
    <cellStyle name="Header1" xfId="290"/>
    <cellStyle name="Header2" xfId="291"/>
    <cellStyle name="Heading1" xfId="292"/>
    <cellStyle name="Heading2" xfId="293"/>
    <cellStyle name="Input [yellow]" xfId="294"/>
    <cellStyle name="Input [yellow] 2" xfId="295"/>
    <cellStyle name="Input [yellow] 3" xfId="296"/>
    <cellStyle name="Input [yellow] 4" xfId="297"/>
    <cellStyle name="Input [yellow]_Direct Assignment Distribution Plant 2008" xfId="298"/>
    <cellStyle name="Input Cells" xfId="299"/>
    <cellStyle name="Input Cells Percent" xfId="300"/>
    <cellStyle name="Lines" xfId="301"/>
    <cellStyle name="LINKED" xfId="302"/>
    <cellStyle name="modified border" xfId="303"/>
    <cellStyle name="modified border 2" xfId="304"/>
    <cellStyle name="modified border 3" xfId="305"/>
    <cellStyle name="modified border 4" xfId="306"/>
    <cellStyle name="modified border1" xfId="307"/>
    <cellStyle name="modified border1 2" xfId="308"/>
    <cellStyle name="modified border1 3" xfId="309"/>
    <cellStyle name="modified border1 4" xfId="310"/>
    <cellStyle name="no dec" xfId="311"/>
    <cellStyle name="Normal" xfId="0" builtinId="0"/>
    <cellStyle name="Normal - Style1" xfId="312"/>
    <cellStyle name="Normal - Style1 2" xfId="313"/>
    <cellStyle name="Normal - Style1 3" xfId="314"/>
    <cellStyle name="Normal - Style1 4" xfId="315"/>
    <cellStyle name="Normal - Style1_903 SAP 2-6-09" xfId="316"/>
    <cellStyle name="Normal 10" xfId="317"/>
    <cellStyle name="Normal 2" xfId="1"/>
    <cellStyle name="Normal 2 2" xfId="318"/>
    <cellStyle name="Normal 2 2 2" xfId="319"/>
    <cellStyle name="Normal 2 2 3" xfId="320"/>
    <cellStyle name="Normal 2 2_4.14E Miscellaneous Operating Expense working file" xfId="321"/>
    <cellStyle name="Normal 2 3" xfId="322"/>
    <cellStyle name="Normal 2 4" xfId="323"/>
    <cellStyle name="Normal 2 5" xfId="324"/>
    <cellStyle name="Normal 2 6" xfId="325"/>
    <cellStyle name="Normal 2_GRC 2009 Load Research Rate Schedule Statistics - v2 2-26-2009" xfId="326"/>
    <cellStyle name="Normal 3" xfId="327"/>
    <cellStyle name="Normal 3 2" xfId="328"/>
    <cellStyle name="Normal 3 3" xfId="329"/>
    <cellStyle name="Normal 4" xfId="330"/>
    <cellStyle name="Normal 5" xfId="331"/>
    <cellStyle name="Normal 6" xfId="332"/>
    <cellStyle name="Normal 7" xfId="333"/>
    <cellStyle name="Normal 8" xfId="334"/>
    <cellStyle name="Normal 9" xfId="335"/>
    <cellStyle name="Note 10" xfId="336"/>
    <cellStyle name="Note 11" xfId="337"/>
    <cellStyle name="Note 2" xfId="338"/>
    <cellStyle name="Note 3" xfId="339"/>
    <cellStyle name="Note 4" xfId="340"/>
    <cellStyle name="Note 5" xfId="341"/>
    <cellStyle name="Note 6" xfId="342"/>
    <cellStyle name="Note 7" xfId="343"/>
    <cellStyle name="Note 8" xfId="344"/>
    <cellStyle name="Note 9" xfId="345"/>
    <cellStyle name="Percen - Style1" xfId="346"/>
    <cellStyle name="Percen - Style2" xfId="347"/>
    <cellStyle name="Percen - Style3" xfId="348"/>
    <cellStyle name="Percent [2]" xfId="349"/>
    <cellStyle name="Percent 2" xfId="2"/>
    <cellStyle name="Percent 3" xfId="350"/>
    <cellStyle name="Percent 4" xfId="351"/>
    <cellStyle name="Percent 5" xfId="352"/>
    <cellStyle name="Percent 6" xfId="353"/>
    <cellStyle name="Processing" xfId="354"/>
    <cellStyle name="PSChar" xfId="355"/>
    <cellStyle name="PSDate" xfId="356"/>
    <cellStyle name="PSDec" xfId="357"/>
    <cellStyle name="PSHeading" xfId="358"/>
    <cellStyle name="PSInt" xfId="359"/>
    <cellStyle name="PSSpacer" xfId="360"/>
    <cellStyle name="purple - Style8" xfId="361"/>
    <cellStyle name="RED" xfId="362"/>
    <cellStyle name="Red - Style7" xfId="363"/>
    <cellStyle name="RED_04 07E Wild Horse Wind Expansion (C) (2)" xfId="364"/>
    <cellStyle name="Report" xfId="365"/>
    <cellStyle name="Report Bar" xfId="366"/>
    <cellStyle name="Report Heading" xfId="367"/>
    <cellStyle name="Report Percent" xfId="368"/>
    <cellStyle name="Report Unit Cost" xfId="369"/>
    <cellStyle name="Report_JHS-4 through JHS-7 Elec (2009 GRC) " xfId="370"/>
    <cellStyle name="Reports" xfId="371"/>
    <cellStyle name="Reports Total" xfId="372"/>
    <cellStyle name="Reports Unit Cost Total" xfId="373"/>
    <cellStyle name="Reports_JHS-4 through JHS-7 Elec (2009 GRC) " xfId="374"/>
    <cellStyle name="RevList" xfId="375"/>
    <cellStyle name="round100" xfId="376"/>
    <cellStyle name="SAPBEXaggData" xfId="377"/>
    <cellStyle name="SAPBEXaggItem" xfId="378"/>
    <cellStyle name="SAPBEXchaText" xfId="379"/>
    <cellStyle name="SAPBEXfilterDrill" xfId="380"/>
    <cellStyle name="SAPBEXfilterItem" xfId="381"/>
    <cellStyle name="SAPBEXheaderItem" xfId="382"/>
    <cellStyle name="SAPBEXheaderText" xfId="383"/>
    <cellStyle name="SAPBEXHLevel0X" xfId="384"/>
    <cellStyle name="SAPBEXstdData" xfId="385"/>
    <cellStyle name="SAPBEXstdItem" xfId="386"/>
    <cellStyle name="SAPBEXstdItemX" xfId="387"/>
    <cellStyle name="SAPBEXtitle" xfId="388"/>
    <cellStyle name="shade" xfId="389"/>
    <cellStyle name="StmtTtl1" xfId="390"/>
    <cellStyle name="StmtTtl1 2" xfId="391"/>
    <cellStyle name="StmtTtl1 3" xfId="392"/>
    <cellStyle name="StmtTtl1 4" xfId="393"/>
    <cellStyle name="StmtTtl1_Direct Assignment Distribution Plant 2008" xfId="394"/>
    <cellStyle name="StmtTtl2" xfId="395"/>
    <cellStyle name="STYL1 - Style1" xfId="396"/>
    <cellStyle name="Style 1" xfId="397"/>
    <cellStyle name="Style 1 2" xfId="398"/>
    <cellStyle name="Style 1 3" xfId="399"/>
    <cellStyle name="Style 1 4" xfId="400"/>
    <cellStyle name="Style 1_4.14E Miscellaneous Operating Expense working file" xfId="401"/>
    <cellStyle name="Subtotal" xfId="402"/>
    <cellStyle name="Sub-total" xfId="403"/>
    <cellStyle name="Title: Major" xfId="404"/>
    <cellStyle name="Title: Minor" xfId="405"/>
    <cellStyle name="Title: Worksheet" xfId="406"/>
    <cellStyle name="Total4 - Style4" xfId="4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74"/>
  <sheetViews>
    <sheetView tabSelected="1" zoomScaleNormal="100" zoomScaleSheetLayoutView="100" workbookViewId="0">
      <pane xSplit="5" ySplit="4" topLeftCell="F5" activePane="bottomRight" state="frozenSplit"/>
      <selection pane="topRight" activeCell="P1" sqref="P1"/>
      <selection pane="bottomLeft" activeCell="A3" sqref="A3"/>
      <selection pane="bottomRight" activeCell="D2" sqref="D2"/>
    </sheetView>
  </sheetViews>
  <sheetFormatPr defaultRowHeight="12.75"/>
  <cols>
    <col min="1" max="1" width="4.7109375" style="1" customWidth="1"/>
    <col min="2" max="2" width="6.85546875" style="1" customWidth="1"/>
    <col min="3" max="3" width="3.42578125" style="1" customWidth="1"/>
    <col min="4" max="4" width="34.28515625" style="1" customWidth="1"/>
    <col min="5" max="5" width="25.5703125" style="3" customWidth="1"/>
    <col min="6" max="6" width="12.7109375" style="1" bestFit="1" customWidth="1"/>
    <col min="7" max="53" width="13.42578125" style="1" customWidth="1"/>
    <col min="54" max="54" width="2.140625" style="1" customWidth="1"/>
    <col min="55" max="55" width="16.42578125" style="2" customWidth="1"/>
    <col min="56" max="56" width="16.140625" style="1" bestFit="1" customWidth="1"/>
    <col min="57" max="16384" width="9.140625" style="1"/>
  </cols>
  <sheetData>
    <row r="1" spans="1:55">
      <c r="A1" s="119" t="s">
        <v>26</v>
      </c>
      <c r="B1" s="119"/>
      <c r="C1" s="116"/>
      <c r="D1" s="116"/>
      <c r="E1" s="118"/>
      <c r="F1" s="117" t="s">
        <v>23</v>
      </c>
      <c r="G1" s="117" t="s">
        <v>23</v>
      </c>
      <c r="H1" s="117" t="s">
        <v>23</v>
      </c>
      <c r="I1" s="117" t="s">
        <v>23</v>
      </c>
      <c r="J1" s="117" t="s">
        <v>23</v>
      </c>
      <c r="K1" s="117" t="s">
        <v>23</v>
      </c>
      <c r="L1" s="117" t="s">
        <v>23</v>
      </c>
      <c r="M1" s="117" t="s">
        <v>23</v>
      </c>
      <c r="N1" s="117" t="s">
        <v>23</v>
      </c>
      <c r="O1" s="117" t="s">
        <v>23</v>
      </c>
      <c r="P1" s="117" t="s">
        <v>23</v>
      </c>
      <c r="Q1" s="117" t="s">
        <v>23</v>
      </c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6"/>
      <c r="BC1" s="115"/>
    </row>
    <row r="2" spans="1:55">
      <c r="A2" s="119" t="s">
        <v>25</v>
      </c>
      <c r="B2" s="119"/>
      <c r="C2" s="116"/>
      <c r="D2" s="116"/>
      <c r="E2" s="118"/>
      <c r="F2" s="116"/>
      <c r="G2" s="116"/>
      <c r="H2" s="116"/>
      <c r="I2" s="117" t="s">
        <v>24</v>
      </c>
      <c r="J2" s="117" t="s">
        <v>24</v>
      </c>
      <c r="K2" s="117" t="s">
        <v>24</v>
      </c>
      <c r="L2" s="117" t="s">
        <v>24</v>
      </c>
      <c r="M2" s="117" t="s">
        <v>24</v>
      </c>
      <c r="N2" s="117" t="s">
        <v>24</v>
      </c>
      <c r="O2" s="117" t="s">
        <v>24</v>
      </c>
      <c r="P2" s="117" t="s">
        <v>24</v>
      </c>
      <c r="Q2" s="117" t="s">
        <v>24</v>
      </c>
      <c r="R2" s="117" t="s">
        <v>24</v>
      </c>
      <c r="S2" s="117" t="s">
        <v>24</v>
      </c>
      <c r="T2" s="117" t="s">
        <v>24</v>
      </c>
      <c r="U2" s="116"/>
      <c r="V2" s="116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 t="s">
        <v>23</v>
      </c>
      <c r="AI2" s="117" t="s">
        <v>23</v>
      </c>
      <c r="AJ2" s="117" t="s">
        <v>23</v>
      </c>
      <c r="AK2" s="117" t="s">
        <v>23</v>
      </c>
      <c r="AL2" s="117" t="s">
        <v>23</v>
      </c>
      <c r="AM2" s="117" t="s">
        <v>23</v>
      </c>
      <c r="AN2" s="117" t="s">
        <v>23</v>
      </c>
      <c r="AO2" s="117" t="s">
        <v>23</v>
      </c>
      <c r="AP2" s="117" t="s">
        <v>23</v>
      </c>
      <c r="AQ2" s="117" t="s">
        <v>23</v>
      </c>
      <c r="AR2" s="117" t="s">
        <v>23</v>
      </c>
      <c r="AS2" s="117" t="s">
        <v>23</v>
      </c>
      <c r="AT2" s="117"/>
      <c r="AU2" s="117"/>
      <c r="AV2" s="117"/>
      <c r="AW2" s="117"/>
      <c r="AX2" s="117"/>
      <c r="AY2" s="117"/>
      <c r="AZ2" s="117"/>
      <c r="BA2" s="117"/>
      <c r="BB2" s="116"/>
      <c r="BC2" s="115"/>
    </row>
    <row r="3" spans="1:55">
      <c r="A3" s="114"/>
      <c r="B3" s="114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C3" s="112" t="s">
        <v>22</v>
      </c>
    </row>
    <row r="4" spans="1:55">
      <c r="A4" s="111" t="s">
        <v>21</v>
      </c>
      <c r="B4" s="111"/>
      <c r="C4" s="110"/>
      <c r="D4" s="110"/>
      <c r="E4" s="109"/>
      <c r="F4" s="108">
        <v>40179</v>
      </c>
      <c r="G4" s="108">
        <f t="shared" ref="G4:BA4" si="0">EDATE(F4,1)</f>
        <v>40210</v>
      </c>
      <c r="H4" s="108">
        <f t="shared" si="0"/>
        <v>40238</v>
      </c>
      <c r="I4" s="108">
        <f t="shared" si="0"/>
        <v>40269</v>
      </c>
      <c r="J4" s="108">
        <f t="shared" si="0"/>
        <v>40299</v>
      </c>
      <c r="K4" s="108">
        <f t="shared" si="0"/>
        <v>40330</v>
      </c>
      <c r="L4" s="108">
        <f t="shared" si="0"/>
        <v>40360</v>
      </c>
      <c r="M4" s="108">
        <f t="shared" si="0"/>
        <v>40391</v>
      </c>
      <c r="N4" s="108">
        <f t="shared" si="0"/>
        <v>40422</v>
      </c>
      <c r="O4" s="108">
        <f t="shared" si="0"/>
        <v>40452</v>
      </c>
      <c r="P4" s="108">
        <f t="shared" si="0"/>
        <v>40483</v>
      </c>
      <c r="Q4" s="108">
        <f t="shared" si="0"/>
        <v>40513</v>
      </c>
      <c r="R4" s="108">
        <f t="shared" si="0"/>
        <v>40544</v>
      </c>
      <c r="S4" s="108">
        <f t="shared" si="0"/>
        <v>40575</v>
      </c>
      <c r="T4" s="108">
        <f t="shared" si="0"/>
        <v>40603</v>
      </c>
      <c r="U4" s="108">
        <f t="shared" si="0"/>
        <v>40634</v>
      </c>
      <c r="V4" s="108">
        <f t="shared" si="0"/>
        <v>40664</v>
      </c>
      <c r="W4" s="108">
        <f t="shared" si="0"/>
        <v>40695</v>
      </c>
      <c r="X4" s="108">
        <f t="shared" si="0"/>
        <v>40725</v>
      </c>
      <c r="Y4" s="108">
        <f t="shared" si="0"/>
        <v>40756</v>
      </c>
      <c r="Z4" s="108">
        <f t="shared" si="0"/>
        <v>40787</v>
      </c>
      <c r="AA4" s="108">
        <f t="shared" si="0"/>
        <v>40817</v>
      </c>
      <c r="AB4" s="108">
        <f t="shared" si="0"/>
        <v>40848</v>
      </c>
      <c r="AC4" s="108">
        <f t="shared" si="0"/>
        <v>40878</v>
      </c>
      <c r="AD4" s="108">
        <f t="shared" si="0"/>
        <v>40909</v>
      </c>
      <c r="AE4" s="108">
        <f t="shared" si="0"/>
        <v>40940</v>
      </c>
      <c r="AF4" s="108">
        <f t="shared" si="0"/>
        <v>40969</v>
      </c>
      <c r="AG4" s="108">
        <f t="shared" si="0"/>
        <v>41000</v>
      </c>
      <c r="AH4" s="108">
        <f t="shared" si="0"/>
        <v>41030</v>
      </c>
      <c r="AI4" s="108">
        <f t="shared" si="0"/>
        <v>41061</v>
      </c>
      <c r="AJ4" s="108">
        <f t="shared" si="0"/>
        <v>41091</v>
      </c>
      <c r="AK4" s="108">
        <f t="shared" si="0"/>
        <v>41122</v>
      </c>
      <c r="AL4" s="108">
        <f t="shared" si="0"/>
        <v>41153</v>
      </c>
      <c r="AM4" s="108">
        <f t="shared" si="0"/>
        <v>41183</v>
      </c>
      <c r="AN4" s="108">
        <f t="shared" si="0"/>
        <v>41214</v>
      </c>
      <c r="AO4" s="108">
        <f t="shared" si="0"/>
        <v>41244</v>
      </c>
      <c r="AP4" s="108">
        <f t="shared" si="0"/>
        <v>41275</v>
      </c>
      <c r="AQ4" s="108">
        <f t="shared" si="0"/>
        <v>41306</v>
      </c>
      <c r="AR4" s="108">
        <f t="shared" si="0"/>
        <v>41334</v>
      </c>
      <c r="AS4" s="108">
        <f t="shared" si="0"/>
        <v>41365</v>
      </c>
      <c r="AT4" s="108">
        <f t="shared" si="0"/>
        <v>41395</v>
      </c>
      <c r="AU4" s="108">
        <f t="shared" si="0"/>
        <v>41426</v>
      </c>
      <c r="AV4" s="108">
        <f t="shared" si="0"/>
        <v>41456</v>
      </c>
      <c r="AW4" s="108">
        <f t="shared" si="0"/>
        <v>41487</v>
      </c>
      <c r="AX4" s="108">
        <f t="shared" si="0"/>
        <v>41518</v>
      </c>
      <c r="AY4" s="108">
        <f t="shared" si="0"/>
        <v>41548</v>
      </c>
      <c r="AZ4" s="108">
        <f t="shared" si="0"/>
        <v>41579</v>
      </c>
      <c r="BA4" s="108">
        <f t="shared" si="0"/>
        <v>41609</v>
      </c>
      <c r="BB4" s="108"/>
      <c r="BC4" s="107" t="s">
        <v>20</v>
      </c>
    </row>
    <row r="5" spans="1:55" ht="12.75" customHeight="1">
      <c r="A5" s="106">
        <f>ROW()</f>
        <v>5</v>
      </c>
      <c r="B5" s="126" t="s">
        <v>19</v>
      </c>
      <c r="C5" s="104"/>
      <c r="D5" s="103"/>
      <c r="E5" s="105"/>
      <c r="F5" s="104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2"/>
      <c r="R5" s="104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2"/>
      <c r="AD5" s="104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2"/>
      <c r="AP5" s="104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2"/>
      <c r="BB5" s="101"/>
      <c r="BC5" s="64"/>
    </row>
    <row r="6" spans="1:55">
      <c r="A6" s="17">
        <f>ROW()</f>
        <v>6</v>
      </c>
      <c r="B6" s="127"/>
      <c r="C6" s="100" t="s">
        <v>18</v>
      </c>
      <c r="D6" s="99"/>
      <c r="E6" s="98"/>
      <c r="F6" s="49"/>
      <c r="G6" s="30"/>
      <c r="H6" s="30"/>
      <c r="I6" s="30"/>
      <c r="J6" s="30"/>
      <c r="K6" s="30"/>
      <c r="L6" s="30"/>
      <c r="M6" s="30"/>
      <c r="N6" s="30"/>
      <c r="O6" s="30"/>
      <c r="P6" s="30"/>
      <c r="Q6" s="48"/>
      <c r="R6" s="49"/>
      <c r="S6" s="30"/>
      <c r="T6" s="30"/>
      <c r="U6" s="30"/>
      <c r="V6" s="30"/>
      <c r="W6" s="30"/>
      <c r="X6" s="30"/>
      <c r="Y6" s="30"/>
      <c r="Z6" s="30"/>
      <c r="AA6" s="30"/>
      <c r="AB6" s="30"/>
      <c r="AC6" s="48"/>
      <c r="AD6" s="49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8"/>
      <c r="AP6" s="49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48"/>
      <c r="BB6" s="47"/>
      <c r="BC6" s="31"/>
    </row>
    <row r="7" spans="1:55">
      <c r="A7" s="17">
        <f>ROW()</f>
        <v>7</v>
      </c>
      <c r="B7" s="127"/>
      <c r="C7" s="49"/>
      <c r="D7" s="30" t="s">
        <v>3</v>
      </c>
      <c r="E7" s="45" t="s">
        <v>17</v>
      </c>
      <c r="F7" s="77">
        <v>15187004.148914419</v>
      </c>
      <c r="G7" s="76">
        <v>8379197.14891442</v>
      </c>
      <c r="H7" s="76">
        <v>12836504.418914419</v>
      </c>
      <c r="I7" s="76">
        <v>9109385.1489144191</v>
      </c>
      <c r="J7" s="76">
        <v>9476841.1489144191</v>
      </c>
      <c r="K7" s="76">
        <v>9087686.1489144191</v>
      </c>
      <c r="L7" s="76">
        <v>8996458.2189144194</v>
      </c>
      <c r="M7" s="76">
        <v>8739199.9409683533</v>
      </c>
      <c r="N7" s="76">
        <v>8365241.9409683524</v>
      </c>
      <c r="O7" s="76">
        <v>8160545.9409683524</v>
      </c>
      <c r="P7" s="76">
        <v>7603670.9409683524</v>
      </c>
      <c r="Q7" s="75">
        <v>11046746.940968353</v>
      </c>
      <c r="R7" s="77">
        <v>12446683.148914421</v>
      </c>
      <c r="S7" s="76">
        <v>12446683.148914421</v>
      </c>
      <c r="T7" s="76">
        <v>12446683.148914421</v>
      </c>
      <c r="U7" s="76">
        <v>12446683.148914421</v>
      </c>
      <c r="V7" s="76">
        <v>12446683.148914421</v>
      </c>
      <c r="W7" s="76">
        <v>12446683.148914421</v>
      </c>
      <c r="X7" s="76">
        <v>12446683.148914421</v>
      </c>
      <c r="Y7" s="76">
        <v>12446683.148914421</v>
      </c>
      <c r="Z7" s="76">
        <v>12446683.148914421</v>
      </c>
      <c r="AA7" s="76">
        <v>12446683.148914421</v>
      </c>
      <c r="AB7" s="76">
        <v>12446683.148914421</v>
      </c>
      <c r="AC7" s="75">
        <v>12446683.148914421</v>
      </c>
      <c r="AD7" s="77">
        <v>13235760</v>
      </c>
      <c r="AE7" s="76">
        <v>12381840</v>
      </c>
      <c r="AF7" s="76">
        <v>13235760</v>
      </c>
      <c r="AG7" s="76">
        <v>12808800</v>
      </c>
      <c r="AH7" s="76">
        <v>13235760</v>
      </c>
      <c r="AI7" s="76">
        <v>12808800</v>
      </c>
      <c r="AJ7" s="76">
        <v>13235760</v>
      </c>
      <c r="AK7" s="76">
        <v>13235760</v>
      </c>
      <c r="AL7" s="76">
        <v>12808800</v>
      </c>
      <c r="AM7" s="76">
        <v>13235760</v>
      </c>
      <c r="AN7" s="76">
        <v>12808800</v>
      </c>
      <c r="AO7" s="75">
        <v>13235760</v>
      </c>
      <c r="AP7" s="77">
        <v>11305823.999999998</v>
      </c>
      <c r="AQ7" s="76">
        <v>10211712</v>
      </c>
      <c r="AR7" s="76">
        <v>11305823.999999998</v>
      </c>
      <c r="AS7" s="76">
        <v>10941119.999999998</v>
      </c>
      <c r="AT7" s="76">
        <v>11305823.999999998</v>
      </c>
      <c r="AU7" s="76">
        <v>10941119.999999998</v>
      </c>
      <c r="AV7" s="76">
        <v>11305823.999999998</v>
      </c>
      <c r="AW7" s="76">
        <v>11305823.999999998</v>
      </c>
      <c r="AX7" s="76">
        <v>10941119.999999998</v>
      </c>
      <c r="AY7" s="76">
        <v>11305823.999999998</v>
      </c>
      <c r="AZ7" s="76">
        <v>10941119.999999998</v>
      </c>
      <c r="BA7" s="75">
        <v>11305823.999999998</v>
      </c>
      <c r="BB7" s="47"/>
      <c r="BC7" s="81">
        <f>SUM($AH7:$AS7)</f>
        <v>148369680</v>
      </c>
    </row>
    <row r="8" spans="1:55">
      <c r="A8" s="17">
        <f>ROW()</f>
        <v>8</v>
      </c>
      <c r="B8" s="127"/>
      <c r="C8" s="49"/>
      <c r="D8" s="30" t="s">
        <v>2</v>
      </c>
      <c r="E8" s="45" t="s">
        <v>17</v>
      </c>
      <c r="F8" s="77">
        <v>12399529.555671697</v>
      </c>
      <c r="G8" s="76">
        <v>10502490.982974816</v>
      </c>
      <c r="H8" s="76">
        <v>14731543.708751012</v>
      </c>
      <c r="I8" s="76">
        <v>16447072.609638372</v>
      </c>
      <c r="J8" s="76">
        <v>13991392.463633489</v>
      </c>
      <c r="K8" s="76">
        <v>10167858.054292951</v>
      </c>
      <c r="L8" s="76">
        <v>10860500.831516154</v>
      </c>
      <c r="M8" s="76">
        <v>6448846.220288761</v>
      </c>
      <c r="N8" s="76">
        <v>8479884.5020092689</v>
      </c>
      <c r="O8" s="76">
        <v>13638898.202942619</v>
      </c>
      <c r="P8" s="76">
        <v>11467863.404843168</v>
      </c>
      <c r="Q8" s="75">
        <v>28094647.569525607</v>
      </c>
      <c r="R8" s="77">
        <v>14484574.481569918</v>
      </c>
      <c r="S8" s="76">
        <v>14484574.481569918</v>
      </c>
      <c r="T8" s="76">
        <v>14484574.481569918</v>
      </c>
      <c r="U8" s="76">
        <v>14484574.481569918</v>
      </c>
      <c r="V8" s="76">
        <v>14484574.481569918</v>
      </c>
      <c r="W8" s="76">
        <v>14484574.481569918</v>
      </c>
      <c r="X8" s="76">
        <v>14484574.481569918</v>
      </c>
      <c r="Y8" s="76">
        <v>14484574.481569918</v>
      </c>
      <c r="Z8" s="76">
        <v>14484574.481569918</v>
      </c>
      <c r="AA8" s="76">
        <v>14484574.481569918</v>
      </c>
      <c r="AB8" s="76">
        <v>14484574.481569918</v>
      </c>
      <c r="AC8" s="75">
        <v>14484574.481569918</v>
      </c>
      <c r="AD8" s="77">
        <v>11957304.186646696</v>
      </c>
      <c r="AE8" s="76">
        <v>11185865.20686304</v>
      </c>
      <c r="AF8" s="76">
        <v>11957304.186646696</v>
      </c>
      <c r="AG8" s="76">
        <v>11571584.696754869</v>
      </c>
      <c r="AH8" s="76">
        <v>11957304.186646696</v>
      </c>
      <c r="AI8" s="76">
        <v>11571584.696754869</v>
      </c>
      <c r="AJ8" s="76">
        <v>11957304.186646696</v>
      </c>
      <c r="AK8" s="76">
        <v>11957304.186646696</v>
      </c>
      <c r="AL8" s="76">
        <v>11571584.696754869</v>
      </c>
      <c r="AM8" s="76">
        <v>11957304.186646696</v>
      </c>
      <c r="AN8" s="76">
        <v>11571584.696754869</v>
      </c>
      <c r="AO8" s="75">
        <v>11957304.186646696</v>
      </c>
      <c r="AP8" s="77">
        <v>13697178.592935577</v>
      </c>
      <c r="AQ8" s="76">
        <v>12371645.180716008</v>
      </c>
      <c r="AR8" s="76">
        <v>13697178.592935577</v>
      </c>
      <c r="AS8" s="76">
        <v>13255334.122195719</v>
      </c>
      <c r="AT8" s="76">
        <v>13697178.592935577</v>
      </c>
      <c r="AU8" s="76">
        <v>13255334.122195719</v>
      </c>
      <c r="AV8" s="76">
        <v>13697178.592935577</v>
      </c>
      <c r="AW8" s="76">
        <v>13697178.592935577</v>
      </c>
      <c r="AX8" s="76">
        <v>13255334.122195719</v>
      </c>
      <c r="AY8" s="76">
        <v>13697178.592935577</v>
      </c>
      <c r="AZ8" s="76">
        <v>13255334.122195719</v>
      </c>
      <c r="BA8" s="75">
        <v>13697178.592935577</v>
      </c>
      <c r="BB8" s="47"/>
      <c r="BC8" s="81">
        <f>SUM($AH8:$AS8)</f>
        <v>147522611.512281</v>
      </c>
    </row>
    <row r="9" spans="1:55">
      <c r="A9" s="17">
        <f>ROW()</f>
        <v>9</v>
      </c>
      <c r="B9" s="127"/>
      <c r="C9" s="49"/>
      <c r="D9" s="30" t="s">
        <v>1</v>
      </c>
      <c r="E9" s="45" t="s">
        <v>17</v>
      </c>
      <c r="F9" s="95">
        <v>355842.08996078424</v>
      </c>
      <c r="G9" s="94">
        <v>23165.201444097198</v>
      </c>
      <c r="H9" s="94">
        <v>1335683.1626349173</v>
      </c>
      <c r="I9" s="94">
        <v>2637840.5051397639</v>
      </c>
      <c r="J9" s="94">
        <v>151881.84968248432</v>
      </c>
      <c r="K9" s="94">
        <v>947113.16100037564</v>
      </c>
      <c r="L9" s="94">
        <v>607981.40290275915</v>
      </c>
      <c r="M9" s="94">
        <v>0</v>
      </c>
      <c r="N9" s="94">
        <v>246693.81325352739</v>
      </c>
      <c r="O9" s="94">
        <v>913.53777427062255</v>
      </c>
      <c r="P9" s="94">
        <v>744265.51566366979</v>
      </c>
      <c r="Q9" s="93">
        <v>4476581.5460996842</v>
      </c>
      <c r="R9" s="95">
        <v>1061992.3695156574</v>
      </c>
      <c r="S9" s="94">
        <v>1061992.3695156574</v>
      </c>
      <c r="T9" s="94">
        <v>1061992.3695156574</v>
      </c>
      <c r="U9" s="94">
        <v>1061992.3695156574</v>
      </c>
      <c r="V9" s="94">
        <v>1061992.3695156574</v>
      </c>
      <c r="W9" s="94">
        <v>1061992.3695156574</v>
      </c>
      <c r="X9" s="94">
        <v>1061992.3695156574</v>
      </c>
      <c r="Y9" s="94">
        <v>1061992.3695156574</v>
      </c>
      <c r="Z9" s="94">
        <v>1061992.3695156574</v>
      </c>
      <c r="AA9" s="94">
        <v>1061992.3695156574</v>
      </c>
      <c r="AB9" s="94">
        <v>1061992.3695156574</v>
      </c>
      <c r="AC9" s="93">
        <v>1061992.3695156574</v>
      </c>
      <c r="AD9" s="95">
        <v>876695.81335330126</v>
      </c>
      <c r="AE9" s="94">
        <v>820134.79313695931</v>
      </c>
      <c r="AF9" s="94">
        <v>876695.81335330126</v>
      </c>
      <c r="AG9" s="94">
        <v>848415.30324513011</v>
      </c>
      <c r="AH9" s="94">
        <v>876695.81335330126</v>
      </c>
      <c r="AI9" s="94">
        <v>848415.30324513011</v>
      </c>
      <c r="AJ9" s="94">
        <v>876695.81335330126</v>
      </c>
      <c r="AK9" s="94">
        <v>876695.81335330126</v>
      </c>
      <c r="AL9" s="94">
        <v>848415.30324513011</v>
      </c>
      <c r="AM9" s="94">
        <v>876695.81335330126</v>
      </c>
      <c r="AN9" s="94">
        <v>848415.30324513011</v>
      </c>
      <c r="AO9" s="93">
        <v>876695.81335330126</v>
      </c>
      <c r="AP9" s="95">
        <v>1004261.4070644191</v>
      </c>
      <c r="AQ9" s="94">
        <v>907074.8192839917</v>
      </c>
      <c r="AR9" s="94">
        <v>1004261.4070644191</v>
      </c>
      <c r="AS9" s="94">
        <v>971865.87780427665</v>
      </c>
      <c r="AT9" s="94">
        <v>1004261.4070644191</v>
      </c>
      <c r="AU9" s="94">
        <v>971865.87780427665</v>
      </c>
      <c r="AV9" s="94">
        <v>1004261.4070644191</v>
      </c>
      <c r="AW9" s="94">
        <v>1004261.4070644191</v>
      </c>
      <c r="AX9" s="94">
        <v>971865.87780427665</v>
      </c>
      <c r="AY9" s="94">
        <v>1004261.4070644191</v>
      </c>
      <c r="AZ9" s="94">
        <v>971865.87780427665</v>
      </c>
      <c r="BA9" s="93">
        <v>1004261.4070644191</v>
      </c>
      <c r="BB9" s="47"/>
      <c r="BC9" s="97">
        <f>SUM($AH9:$AS9)</f>
        <v>10816188.487719003</v>
      </c>
    </row>
    <row r="10" spans="1:55">
      <c r="A10" s="17">
        <f>ROW()</f>
        <v>10</v>
      </c>
      <c r="B10" s="127"/>
      <c r="C10" s="49"/>
      <c r="D10" s="30" t="s">
        <v>0</v>
      </c>
      <c r="E10" s="92" t="str">
        <f>"("&amp;A7&amp;")+"&amp;"("&amp;A8&amp;")+"&amp;"("&amp;A9&amp;")"</f>
        <v>(7)+(8)+(9)</v>
      </c>
      <c r="F10" s="77">
        <f t="shared" ref="F10:BA10" si="1">SUM(F7:F9)</f>
        <v>27942375.794546902</v>
      </c>
      <c r="G10" s="76">
        <f t="shared" si="1"/>
        <v>18904853.333333332</v>
      </c>
      <c r="H10" s="76">
        <f t="shared" si="1"/>
        <v>28903731.290300347</v>
      </c>
      <c r="I10" s="76">
        <f t="shared" si="1"/>
        <v>28194298.263692554</v>
      </c>
      <c r="J10" s="76">
        <f t="shared" si="1"/>
        <v>23620115.462230392</v>
      </c>
      <c r="K10" s="76">
        <f t="shared" si="1"/>
        <v>20202657.364207745</v>
      </c>
      <c r="L10" s="76">
        <f t="shared" si="1"/>
        <v>20464940.453333333</v>
      </c>
      <c r="M10" s="76">
        <f t="shared" si="1"/>
        <v>15188046.161257114</v>
      </c>
      <c r="N10" s="76">
        <f t="shared" si="1"/>
        <v>17091820.256231148</v>
      </c>
      <c r="O10" s="76">
        <f t="shared" si="1"/>
        <v>21800357.681685243</v>
      </c>
      <c r="P10" s="76">
        <f t="shared" si="1"/>
        <v>19815799.861475188</v>
      </c>
      <c r="Q10" s="75">
        <f t="shared" si="1"/>
        <v>43617976.056593649</v>
      </c>
      <c r="R10" s="77">
        <f t="shared" si="1"/>
        <v>27993249.999999996</v>
      </c>
      <c r="S10" s="76">
        <f t="shared" si="1"/>
        <v>27993249.999999996</v>
      </c>
      <c r="T10" s="76">
        <f t="shared" si="1"/>
        <v>27993249.999999996</v>
      </c>
      <c r="U10" s="76">
        <f t="shared" si="1"/>
        <v>27993249.999999996</v>
      </c>
      <c r="V10" s="76">
        <f t="shared" si="1"/>
        <v>27993249.999999996</v>
      </c>
      <c r="W10" s="76">
        <f t="shared" si="1"/>
        <v>27993249.999999996</v>
      </c>
      <c r="X10" s="76">
        <f t="shared" si="1"/>
        <v>27993249.999999996</v>
      </c>
      <c r="Y10" s="76">
        <f t="shared" si="1"/>
        <v>27993249.999999996</v>
      </c>
      <c r="Z10" s="76">
        <f t="shared" si="1"/>
        <v>27993249.999999996</v>
      </c>
      <c r="AA10" s="76">
        <f t="shared" si="1"/>
        <v>27993249.999999996</v>
      </c>
      <c r="AB10" s="76">
        <f t="shared" si="1"/>
        <v>27993249.999999996</v>
      </c>
      <c r="AC10" s="75">
        <f t="shared" si="1"/>
        <v>27993249.999999996</v>
      </c>
      <c r="AD10" s="77">
        <f t="shared" si="1"/>
        <v>26069759.999999996</v>
      </c>
      <c r="AE10" s="76">
        <f t="shared" si="1"/>
        <v>24387839.999999996</v>
      </c>
      <c r="AF10" s="76">
        <f t="shared" si="1"/>
        <v>26069759.999999996</v>
      </c>
      <c r="AG10" s="76">
        <f t="shared" si="1"/>
        <v>25228800</v>
      </c>
      <c r="AH10" s="76">
        <f t="shared" si="1"/>
        <v>26069759.999999996</v>
      </c>
      <c r="AI10" s="76">
        <f t="shared" si="1"/>
        <v>25228800</v>
      </c>
      <c r="AJ10" s="76">
        <f t="shared" si="1"/>
        <v>26069759.999999996</v>
      </c>
      <c r="AK10" s="76">
        <f t="shared" si="1"/>
        <v>26069759.999999996</v>
      </c>
      <c r="AL10" s="76">
        <f t="shared" si="1"/>
        <v>25228800</v>
      </c>
      <c r="AM10" s="76">
        <f t="shared" si="1"/>
        <v>26069759.999999996</v>
      </c>
      <c r="AN10" s="76">
        <f t="shared" si="1"/>
        <v>25228800</v>
      </c>
      <c r="AO10" s="75">
        <f t="shared" si="1"/>
        <v>26069759.999999996</v>
      </c>
      <c r="AP10" s="77">
        <f t="shared" si="1"/>
        <v>26007263.999999996</v>
      </c>
      <c r="AQ10" s="76">
        <f t="shared" si="1"/>
        <v>23490432</v>
      </c>
      <c r="AR10" s="76">
        <f t="shared" si="1"/>
        <v>26007263.999999996</v>
      </c>
      <c r="AS10" s="76">
        <f t="shared" si="1"/>
        <v>25168319.999999993</v>
      </c>
      <c r="AT10" s="76">
        <f t="shared" si="1"/>
        <v>26007263.999999996</v>
      </c>
      <c r="AU10" s="76">
        <f t="shared" si="1"/>
        <v>25168319.999999993</v>
      </c>
      <c r="AV10" s="76">
        <f t="shared" si="1"/>
        <v>26007263.999999996</v>
      </c>
      <c r="AW10" s="76">
        <f t="shared" si="1"/>
        <v>26007263.999999996</v>
      </c>
      <c r="AX10" s="76">
        <f t="shared" si="1"/>
        <v>25168319.999999993</v>
      </c>
      <c r="AY10" s="76">
        <f t="shared" si="1"/>
        <v>26007263.999999996</v>
      </c>
      <c r="AZ10" s="76">
        <f t="shared" si="1"/>
        <v>25168319.999999993</v>
      </c>
      <c r="BA10" s="75">
        <f t="shared" si="1"/>
        <v>26007263.999999996</v>
      </c>
      <c r="BB10" s="47"/>
      <c r="BC10" s="81">
        <f>SUM($AH10:$AS10)</f>
        <v>306708480</v>
      </c>
    </row>
    <row r="11" spans="1:55">
      <c r="A11" s="17">
        <f>ROW()</f>
        <v>11</v>
      </c>
      <c r="B11" s="127"/>
      <c r="C11" s="49"/>
      <c r="D11" s="30"/>
      <c r="E11" s="45"/>
      <c r="F11" s="77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5"/>
      <c r="R11" s="77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5"/>
      <c r="AD11" s="77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5"/>
      <c r="AP11" s="77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5"/>
      <c r="BB11" s="47"/>
      <c r="BC11" s="31"/>
    </row>
    <row r="12" spans="1:55">
      <c r="A12" s="17">
        <f>ROW()</f>
        <v>12</v>
      </c>
      <c r="B12" s="127"/>
      <c r="C12" s="120" t="s">
        <v>16</v>
      </c>
      <c r="D12" s="129"/>
      <c r="E12" s="129"/>
      <c r="F12" s="77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5"/>
      <c r="R12" s="77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5"/>
      <c r="AD12" s="77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5"/>
      <c r="AP12" s="77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5"/>
      <c r="BB12" s="47"/>
      <c r="BC12" s="31"/>
    </row>
    <row r="13" spans="1:55">
      <c r="A13" s="17">
        <f>ROW()</f>
        <v>13</v>
      </c>
      <c r="B13" s="127"/>
      <c r="C13" s="49"/>
      <c r="D13" s="30" t="s">
        <v>3</v>
      </c>
      <c r="E13" s="92" t="str">
        <f>"("&amp;A7&amp;") / 12"</f>
        <v>(7) / 12</v>
      </c>
      <c r="F13" s="77">
        <f t="shared" ref="F13:BA13" si="2">F7/12</f>
        <v>1265583.6790762015</v>
      </c>
      <c r="G13" s="76">
        <f t="shared" si="2"/>
        <v>698266.42907620163</v>
      </c>
      <c r="H13" s="76">
        <f t="shared" si="2"/>
        <v>1069708.7015762015</v>
      </c>
      <c r="I13" s="76">
        <f t="shared" si="2"/>
        <v>759115.42907620163</v>
      </c>
      <c r="J13" s="76">
        <f t="shared" si="2"/>
        <v>789736.76240953489</v>
      </c>
      <c r="K13" s="76">
        <f t="shared" si="2"/>
        <v>757307.17907620163</v>
      </c>
      <c r="L13" s="76">
        <f t="shared" si="2"/>
        <v>749704.85157620162</v>
      </c>
      <c r="M13" s="76">
        <f t="shared" si="2"/>
        <v>728266.66174736281</v>
      </c>
      <c r="N13" s="76">
        <f t="shared" si="2"/>
        <v>697103.49508069607</v>
      </c>
      <c r="O13" s="76">
        <f t="shared" si="2"/>
        <v>680045.49508069607</v>
      </c>
      <c r="P13" s="76">
        <f t="shared" si="2"/>
        <v>633639.24508069607</v>
      </c>
      <c r="Q13" s="75">
        <f t="shared" si="2"/>
        <v>920562.24508069607</v>
      </c>
      <c r="R13" s="77">
        <f t="shared" si="2"/>
        <v>1037223.5957428684</v>
      </c>
      <c r="S13" s="76">
        <f t="shared" si="2"/>
        <v>1037223.5957428684</v>
      </c>
      <c r="T13" s="76">
        <f t="shared" si="2"/>
        <v>1037223.5957428684</v>
      </c>
      <c r="U13" s="76">
        <f t="shared" si="2"/>
        <v>1037223.5957428684</v>
      </c>
      <c r="V13" s="76">
        <f t="shared" si="2"/>
        <v>1037223.5957428684</v>
      </c>
      <c r="W13" s="76">
        <f t="shared" si="2"/>
        <v>1037223.5957428684</v>
      </c>
      <c r="X13" s="76">
        <f t="shared" si="2"/>
        <v>1037223.5957428684</v>
      </c>
      <c r="Y13" s="76">
        <f t="shared" si="2"/>
        <v>1037223.5957428684</v>
      </c>
      <c r="Z13" s="76">
        <f t="shared" si="2"/>
        <v>1037223.5957428684</v>
      </c>
      <c r="AA13" s="76">
        <f t="shared" si="2"/>
        <v>1037223.5957428684</v>
      </c>
      <c r="AB13" s="76">
        <f t="shared" si="2"/>
        <v>1037223.5957428684</v>
      </c>
      <c r="AC13" s="75">
        <f t="shared" si="2"/>
        <v>1037223.5957428684</v>
      </c>
      <c r="AD13" s="77">
        <f t="shared" si="2"/>
        <v>1102980</v>
      </c>
      <c r="AE13" s="76">
        <f t="shared" si="2"/>
        <v>1031820</v>
      </c>
      <c r="AF13" s="76">
        <f t="shared" si="2"/>
        <v>1102980</v>
      </c>
      <c r="AG13" s="76">
        <f t="shared" si="2"/>
        <v>1067400</v>
      </c>
      <c r="AH13" s="76">
        <f t="shared" si="2"/>
        <v>1102980</v>
      </c>
      <c r="AI13" s="76">
        <f t="shared" si="2"/>
        <v>1067400</v>
      </c>
      <c r="AJ13" s="76">
        <f t="shared" si="2"/>
        <v>1102980</v>
      </c>
      <c r="AK13" s="76">
        <f t="shared" si="2"/>
        <v>1102980</v>
      </c>
      <c r="AL13" s="76">
        <f t="shared" si="2"/>
        <v>1067400</v>
      </c>
      <c r="AM13" s="76">
        <f t="shared" si="2"/>
        <v>1102980</v>
      </c>
      <c r="AN13" s="76">
        <f t="shared" si="2"/>
        <v>1067400</v>
      </c>
      <c r="AO13" s="75">
        <f t="shared" si="2"/>
        <v>1102980</v>
      </c>
      <c r="AP13" s="77">
        <f t="shared" si="2"/>
        <v>942151.99999999988</v>
      </c>
      <c r="AQ13" s="76">
        <f t="shared" si="2"/>
        <v>850976</v>
      </c>
      <c r="AR13" s="76">
        <f t="shared" si="2"/>
        <v>942151.99999999988</v>
      </c>
      <c r="AS13" s="76">
        <f t="shared" si="2"/>
        <v>911759.99999999988</v>
      </c>
      <c r="AT13" s="76">
        <f t="shared" si="2"/>
        <v>942151.99999999988</v>
      </c>
      <c r="AU13" s="76">
        <f t="shared" si="2"/>
        <v>911759.99999999988</v>
      </c>
      <c r="AV13" s="76">
        <f t="shared" si="2"/>
        <v>942151.99999999988</v>
      </c>
      <c r="AW13" s="76">
        <f t="shared" si="2"/>
        <v>942151.99999999988</v>
      </c>
      <c r="AX13" s="76">
        <f t="shared" si="2"/>
        <v>911759.99999999988</v>
      </c>
      <c r="AY13" s="76">
        <f t="shared" si="2"/>
        <v>942151.99999999988</v>
      </c>
      <c r="AZ13" s="76">
        <f t="shared" si="2"/>
        <v>911759.99999999988</v>
      </c>
      <c r="BA13" s="75">
        <f t="shared" si="2"/>
        <v>942151.99999999988</v>
      </c>
      <c r="BB13" s="47"/>
      <c r="BC13" s="83"/>
    </row>
    <row r="14" spans="1:55">
      <c r="A14" s="17">
        <f>ROW()</f>
        <v>14</v>
      </c>
      <c r="B14" s="127"/>
      <c r="C14" s="49"/>
      <c r="D14" s="30" t="s">
        <v>2</v>
      </c>
      <c r="E14" s="92" t="str">
        <f>"("&amp;A8&amp;") / 12"</f>
        <v>(8) / 12</v>
      </c>
      <c r="F14" s="77">
        <f t="shared" ref="F14:BA14" si="3">F8/12</f>
        <v>1033294.1296393081</v>
      </c>
      <c r="G14" s="76">
        <f t="shared" si="3"/>
        <v>875207.58191456797</v>
      </c>
      <c r="H14" s="76">
        <f t="shared" si="3"/>
        <v>1227628.6423959176</v>
      </c>
      <c r="I14" s="76">
        <f t="shared" si="3"/>
        <v>1370589.384136531</v>
      </c>
      <c r="J14" s="76">
        <f t="shared" si="3"/>
        <v>1165949.3719694575</v>
      </c>
      <c r="K14" s="76">
        <f t="shared" si="3"/>
        <v>847321.50452441256</v>
      </c>
      <c r="L14" s="76">
        <f t="shared" si="3"/>
        <v>905041.73595967947</v>
      </c>
      <c r="M14" s="76">
        <f t="shared" si="3"/>
        <v>537403.85169073008</v>
      </c>
      <c r="N14" s="76">
        <f t="shared" si="3"/>
        <v>706657.04183410574</v>
      </c>
      <c r="O14" s="76">
        <f t="shared" si="3"/>
        <v>1136574.8502452183</v>
      </c>
      <c r="P14" s="76">
        <f t="shared" si="3"/>
        <v>955655.28373693069</v>
      </c>
      <c r="Q14" s="75">
        <f t="shared" si="3"/>
        <v>2341220.6307938006</v>
      </c>
      <c r="R14" s="77">
        <f t="shared" si="3"/>
        <v>1207047.8734641599</v>
      </c>
      <c r="S14" s="76">
        <f t="shared" si="3"/>
        <v>1207047.8734641599</v>
      </c>
      <c r="T14" s="76">
        <f t="shared" si="3"/>
        <v>1207047.8734641599</v>
      </c>
      <c r="U14" s="76">
        <f t="shared" si="3"/>
        <v>1207047.8734641599</v>
      </c>
      <c r="V14" s="76">
        <f t="shared" si="3"/>
        <v>1207047.8734641599</v>
      </c>
      <c r="W14" s="76">
        <f t="shared" si="3"/>
        <v>1207047.8734641599</v>
      </c>
      <c r="X14" s="76">
        <f t="shared" si="3"/>
        <v>1207047.8734641599</v>
      </c>
      <c r="Y14" s="76">
        <f t="shared" si="3"/>
        <v>1207047.8734641599</v>
      </c>
      <c r="Z14" s="76">
        <f t="shared" si="3"/>
        <v>1207047.8734641599</v>
      </c>
      <c r="AA14" s="76">
        <f t="shared" si="3"/>
        <v>1207047.8734641599</v>
      </c>
      <c r="AB14" s="76">
        <f t="shared" si="3"/>
        <v>1207047.8734641599</v>
      </c>
      <c r="AC14" s="75">
        <f t="shared" si="3"/>
        <v>1207047.8734641599</v>
      </c>
      <c r="AD14" s="77">
        <f t="shared" si="3"/>
        <v>996442.01555389131</v>
      </c>
      <c r="AE14" s="76">
        <f t="shared" si="3"/>
        <v>932155.4339052533</v>
      </c>
      <c r="AF14" s="76">
        <f t="shared" si="3"/>
        <v>996442.01555389131</v>
      </c>
      <c r="AG14" s="76">
        <f t="shared" si="3"/>
        <v>964298.72472957242</v>
      </c>
      <c r="AH14" s="76">
        <f t="shared" si="3"/>
        <v>996442.01555389131</v>
      </c>
      <c r="AI14" s="76">
        <f t="shared" si="3"/>
        <v>964298.72472957242</v>
      </c>
      <c r="AJ14" s="76">
        <f t="shared" si="3"/>
        <v>996442.01555389131</v>
      </c>
      <c r="AK14" s="76">
        <f t="shared" si="3"/>
        <v>996442.01555389131</v>
      </c>
      <c r="AL14" s="76">
        <f t="shared" si="3"/>
        <v>964298.72472957242</v>
      </c>
      <c r="AM14" s="76">
        <f t="shared" si="3"/>
        <v>996442.01555389131</v>
      </c>
      <c r="AN14" s="76">
        <f t="shared" si="3"/>
        <v>964298.72472957242</v>
      </c>
      <c r="AO14" s="75">
        <f t="shared" si="3"/>
        <v>996442.01555389131</v>
      </c>
      <c r="AP14" s="77">
        <f t="shared" si="3"/>
        <v>1141431.549411298</v>
      </c>
      <c r="AQ14" s="76">
        <f t="shared" si="3"/>
        <v>1030970.431726334</v>
      </c>
      <c r="AR14" s="76">
        <f t="shared" si="3"/>
        <v>1141431.549411298</v>
      </c>
      <c r="AS14" s="76">
        <f t="shared" si="3"/>
        <v>1104611.1768496432</v>
      </c>
      <c r="AT14" s="76">
        <f t="shared" si="3"/>
        <v>1141431.549411298</v>
      </c>
      <c r="AU14" s="76">
        <f t="shared" si="3"/>
        <v>1104611.1768496432</v>
      </c>
      <c r="AV14" s="76">
        <f t="shared" si="3"/>
        <v>1141431.549411298</v>
      </c>
      <c r="AW14" s="76">
        <f t="shared" si="3"/>
        <v>1141431.549411298</v>
      </c>
      <c r="AX14" s="76">
        <f t="shared" si="3"/>
        <v>1104611.1768496432</v>
      </c>
      <c r="AY14" s="76">
        <f t="shared" si="3"/>
        <v>1141431.549411298</v>
      </c>
      <c r="AZ14" s="76">
        <f t="shared" si="3"/>
        <v>1104611.1768496432</v>
      </c>
      <c r="BA14" s="75">
        <f t="shared" si="3"/>
        <v>1141431.549411298</v>
      </c>
      <c r="BB14" s="47"/>
      <c r="BC14" s="83"/>
    </row>
    <row r="15" spans="1:55">
      <c r="A15" s="17">
        <f>ROW()</f>
        <v>15</v>
      </c>
      <c r="B15" s="127"/>
      <c r="C15" s="49"/>
      <c r="D15" s="30" t="s">
        <v>1</v>
      </c>
      <c r="E15" s="92" t="str">
        <f>"("&amp;A9&amp;") / 12"</f>
        <v>(9) / 12</v>
      </c>
      <c r="F15" s="95">
        <f t="shared" ref="F15:BA15" si="4">F9/12</f>
        <v>29653.507496732022</v>
      </c>
      <c r="G15" s="94">
        <f t="shared" si="4"/>
        <v>1930.4334536747665</v>
      </c>
      <c r="H15" s="94">
        <f t="shared" si="4"/>
        <v>111306.93021957645</v>
      </c>
      <c r="I15" s="94">
        <f t="shared" si="4"/>
        <v>219820.04209498034</v>
      </c>
      <c r="J15" s="94">
        <f t="shared" si="4"/>
        <v>12656.820806873693</v>
      </c>
      <c r="K15" s="94">
        <f t="shared" si="4"/>
        <v>78926.096750031298</v>
      </c>
      <c r="L15" s="94">
        <f t="shared" si="4"/>
        <v>50665.116908563265</v>
      </c>
      <c r="M15" s="94">
        <f t="shared" si="4"/>
        <v>0</v>
      </c>
      <c r="N15" s="94">
        <f t="shared" si="4"/>
        <v>20557.817771127284</v>
      </c>
      <c r="O15" s="94">
        <f t="shared" si="4"/>
        <v>76.128147855885217</v>
      </c>
      <c r="P15" s="94">
        <f t="shared" si="4"/>
        <v>62022.126305305814</v>
      </c>
      <c r="Q15" s="93">
        <f t="shared" si="4"/>
        <v>373048.46217497368</v>
      </c>
      <c r="R15" s="95">
        <f t="shared" si="4"/>
        <v>88499.36412630479</v>
      </c>
      <c r="S15" s="94">
        <f t="shared" si="4"/>
        <v>88499.36412630479</v>
      </c>
      <c r="T15" s="94">
        <f t="shared" si="4"/>
        <v>88499.36412630479</v>
      </c>
      <c r="U15" s="94">
        <f t="shared" si="4"/>
        <v>88499.36412630479</v>
      </c>
      <c r="V15" s="94">
        <f t="shared" si="4"/>
        <v>88499.36412630479</v>
      </c>
      <c r="W15" s="94">
        <f t="shared" si="4"/>
        <v>88499.36412630479</v>
      </c>
      <c r="X15" s="94">
        <f t="shared" si="4"/>
        <v>88499.36412630479</v>
      </c>
      <c r="Y15" s="94">
        <f t="shared" si="4"/>
        <v>88499.36412630479</v>
      </c>
      <c r="Z15" s="94">
        <f t="shared" si="4"/>
        <v>88499.36412630479</v>
      </c>
      <c r="AA15" s="94">
        <f t="shared" si="4"/>
        <v>88499.36412630479</v>
      </c>
      <c r="AB15" s="94">
        <f t="shared" si="4"/>
        <v>88499.36412630479</v>
      </c>
      <c r="AC15" s="93">
        <f t="shared" si="4"/>
        <v>88499.36412630479</v>
      </c>
      <c r="AD15" s="95">
        <f t="shared" si="4"/>
        <v>73057.984446108443</v>
      </c>
      <c r="AE15" s="94">
        <f t="shared" si="4"/>
        <v>68344.566094746609</v>
      </c>
      <c r="AF15" s="94">
        <f t="shared" si="4"/>
        <v>73057.984446108443</v>
      </c>
      <c r="AG15" s="94">
        <f t="shared" si="4"/>
        <v>70701.275270427504</v>
      </c>
      <c r="AH15" s="94">
        <f t="shared" si="4"/>
        <v>73057.984446108443</v>
      </c>
      <c r="AI15" s="94">
        <f t="shared" si="4"/>
        <v>70701.275270427504</v>
      </c>
      <c r="AJ15" s="94">
        <f t="shared" si="4"/>
        <v>73057.984446108443</v>
      </c>
      <c r="AK15" s="94">
        <f t="shared" si="4"/>
        <v>73057.984446108443</v>
      </c>
      <c r="AL15" s="94">
        <f t="shared" si="4"/>
        <v>70701.275270427504</v>
      </c>
      <c r="AM15" s="94">
        <f t="shared" si="4"/>
        <v>73057.984446108443</v>
      </c>
      <c r="AN15" s="94">
        <f t="shared" si="4"/>
        <v>70701.275270427504</v>
      </c>
      <c r="AO15" s="93">
        <f t="shared" si="4"/>
        <v>73057.984446108443</v>
      </c>
      <c r="AP15" s="95">
        <f t="shared" si="4"/>
        <v>83688.450588701598</v>
      </c>
      <c r="AQ15" s="94">
        <f t="shared" si="4"/>
        <v>75589.56827366598</v>
      </c>
      <c r="AR15" s="94">
        <f t="shared" si="4"/>
        <v>83688.450588701598</v>
      </c>
      <c r="AS15" s="94">
        <f t="shared" si="4"/>
        <v>80988.823150356387</v>
      </c>
      <c r="AT15" s="94">
        <f t="shared" si="4"/>
        <v>83688.450588701598</v>
      </c>
      <c r="AU15" s="94">
        <f t="shared" si="4"/>
        <v>80988.823150356387</v>
      </c>
      <c r="AV15" s="94">
        <f t="shared" si="4"/>
        <v>83688.450588701598</v>
      </c>
      <c r="AW15" s="94">
        <f t="shared" si="4"/>
        <v>83688.450588701598</v>
      </c>
      <c r="AX15" s="94">
        <f t="shared" si="4"/>
        <v>80988.823150356387</v>
      </c>
      <c r="AY15" s="94">
        <f t="shared" si="4"/>
        <v>83688.450588701598</v>
      </c>
      <c r="AZ15" s="94">
        <f t="shared" si="4"/>
        <v>80988.823150356387</v>
      </c>
      <c r="BA15" s="93">
        <f t="shared" si="4"/>
        <v>83688.450588701598</v>
      </c>
      <c r="BB15" s="47"/>
      <c r="BC15" s="96"/>
    </row>
    <row r="16" spans="1:55">
      <c r="A16" s="17">
        <f>ROW()</f>
        <v>16</v>
      </c>
      <c r="B16" s="127"/>
      <c r="C16" s="49"/>
      <c r="D16" s="30" t="s">
        <v>0</v>
      </c>
      <c r="E16" s="92" t="str">
        <f>"("&amp;A13&amp;")+"&amp;"("&amp;A14&amp;")+"&amp;"("&amp;A15&amp;")"</f>
        <v>(13)+(14)+(15)</v>
      </c>
      <c r="F16" s="77">
        <f t="shared" ref="F16:BA16" si="5">SUM(F13:F15)</f>
        <v>2328531.3162122415</v>
      </c>
      <c r="G16" s="76">
        <f t="shared" si="5"/>
        <v>1575404.4444444443</v>
      </c>
      <c r="H16" s="76">
        <f t="shared" si="5"/>
        <v>2408644.2741916953</v>
      </c>
      <c r="I16" s="76">
        <f t="shared" si="5"/>
        <v>2349524.8553077132</v>
      </c>
      <c r="J16" s="76">
        <f t="shared" si="5"/>
        <v>1968342.9551858662</v>
      </c>
      <c r="K16" s="76">
        <f t="shared" si="5"/>
        <v>1683554.7803506455</v>
      </c>
      <c r="L16" s="76">
        <f t="shared" si="5"/>
        <v>1705411.7044444443</v>
      </c>
      <c r="M16" s="76">
        <f t="shared" si="5"/>
        <v>1265670.513438093</v>
      </c>
      <c r="N16" s="76">
        <f t="shared" si="5"/>
        <v>1424318.3546859289</v>
      </c>
      <c r="O16" s="76">
        <f t="shared" si="5"/>
        <v>1816696.4734737701</v>
      </c>
      <c r="P16" s="76">
        <f t="shared" si="5"/>
        <v>1651316.6551229325</v>
      </c>
      <c r="Q16" s="75">
        <f t="shared" si="5"/>
        <v>3634831.3380494704</v>
      </c>
      <c r="R16" s="77">
        <f t="shared" si="5"/>
        <v>2332770.833333333</v>
      </c>
      <c r="S16" s="76">
        <f t="shared" si="5"/>
        <v>2332770.833333333</v>
      </c>
      <c r="T16" s="76">
        <f t="shared" si="5"/>
        <v>2332770.833333333</v>
      </c>
      <c r="U16" s="76">
        <f t="shared" si="5"/>
        <v>2332770.833333333</v>
      </c>
      <c r="V16" s="76">
        <f t="shared" si="5"/>
        <v>2332770.833333333</v>
      </c>
      <c r="W16" s="76">
        <f t="shared" si="5"/>
        <v>2332770.833333333</v>
      </c>
      <c r="X16" s="76">
        <f t="shared" si="5"/>
        <v>2332770.833333333</v>
      </c>
      <c r="Y16" s="76">
        <f t="shared" si="5"/>
        <v>2332770.833333333</v>
      </c>
      <c r="Z16" s="76">
        <f t="shared" si="5"/>
        <v>2332770.833333333</v>
      </c>
      <c r="AA16" s="76">
        <f t="shared" si="5"/>
        <v>2332770.833333333</v>
      </c>
      <c r="AB16" s="76">
        <f t="shared" si="5"/>
        <v>2332770.833333333</v>
      </c>
      <c r="AC16" s="75">
        <f t="shared" si="5"/>
        <v>2332770.833333333</v>
      </c>
      <c r="AD16" s="77">
        <f t="shared" si="5"/>
        <v>2172479.9999999995</v>
      </c>
      <c r="AE16" s="76">
        <f t="shared" si="5"/>
        <v>2032319.9999999998</v>
      </c>
      <c r="AF16" s="76">
        <f t="shared" si="5"/>
        <v>2172479.9999999995</v>
      </c>
      <c r="AG16" s="76">
        <f t="shared" si="5"/>
        <v>2102400</v>
      </c>
      <c r="AH16" s="76">
        <f t="shared" si="5"/>
        <v>2172479.9999999995</v>
      </c>
      <c r="AI16" s="76">
        <f t="shared" si="5"/>
        <v>2102400</v>
      </c>
      <c r="AJ16" s="76">
        <f t="shared" si="5"/>
        <v>2172479.9999999995</v>
      </c>
      <c r="AK16" s="76">
        <f t="shared" si="5"/>
        <v>2172479.9999999995</v>
      </c>
      <c r="AL16" s="76">
        <f t="shared" si="5"/>
        <v>2102400</v>
      </c>
      <c r="AM16" s="76">
        <f t="shared" si="5"/>
        <v>2172479.9999999995</v>
      </c>
      <c r="AN16" s="76">
        <f t="shared" si="5"/>
        <v>2102400</v>
      </c>
      <c r="AO16" s="75">
        <f t="shared" si="5"/>
        <v>2172479.9999999995</v>
      </c>
      <c r="AP16" s="77">
        <f t="shared" si="5"/>
        <v>2167271.9999999995</v>
      </c>
      <c r="AQ16" s="76">
        <f t="shared" si="5"/>
        <v>1957536.0000000002</v>
      </c>
      <c r="AR16" s="76">
        <f t="shared" si="5"/>
        <v>2167271.9999999995</v>
      </c>
      <c r="AS16" s="76">
        <f t="shared" si="5"/>
        <v>2097359.9999999995</v>
      </c>
      <c r="AT16" s="76">
        <f t="shared" si="5"/>
        <v>2167271.9999999995</v>
      </c>
      <c r="AU16" s="76">
        <f t="shared" si="5"/>
        <v>2097359.9999999995</v>
      </c>
      <c r="AV16" s="76">
        <f t="shared" si="5"/>
        <v>2167271.9999999995</v>
      </c>
      <c r="AW16" s="76">
        <f t="shared" si="5"/>
        <v>2167271.9999999995</v>
      </c>
      <c r="AX16" s="76">
        <f t="shared" si="5"/>
        <v>2097359.9999999995</v>
      </c>
      <c r="AY16" s="76">
        <f t="shared" si="5"/>
        <v>2167271.9999999995</v>
      </c>
      <c r="AZ16" s="76">
        <f t="shared" si="5"/>
        <v>2097359.9999999995</v>
      </c>
      <c r="BA16" s="75">
        <f t="shared" si="5"/>
        <v>2167271.9999999995</v>
      </c>
      <c r="BB16" s="47"/>
      <c r="BC16" s="81"/>
    </row>
    <row r="17" spans="1:55">
      <c r="A17" s="17">
        <f>ROW()</f>
        <v>17</v>
      </c>
      <c r="B17" s="127"/>
      <c r="C17" s="49"/>
      <c r="D17" s="30"/>
      <c r="E17" s="45"/>
      <c r="F17" s="77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5"/>
      <c r="R17" s="77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5"/>
      <c r="AD17" s="77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5"/>
      <c r="AP17" s="77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5"/>
      <c r="BB17" s="47"/>
      <c r="BC17" s="31"/>
    </row>
    <row r="18" spans="1:55">
      <c r="A18" s="17">
        <f>ROW()</f>
        <v>18</v>
      </c>
      <c r="B18" s="127"/>
      <c r="C18" s="120" t="s">
        <v>15</v>
      </c>
      <c r="D18" s="129"/>
      <c r="E18" s="129"/>
      <c r="F18" s="77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5"/>
      <c r="R18" s="77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5"/>
      <c r="AD18" s="77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5"/>
      <c r="AP18" s="77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5"/>
      <c r="BB18" s="47"/>
      <c r="BC18" s="31"/>
    </row>
    <row r="19" spans="1:55">
      <c r="A19" s="17">
        <f>ROW()</f>
        <v>19</v>
      </c>
      <c r="B19" s="127"/>
      <c r="C19" s="49"/>
      <c r="D19" s="30" t="s">
        <v>3</v>
      </c>
      <c r="E19" s="92" t="str">
        <f>"("&amp;A13&amp;") accumulated"</f>
        <v>(13) accumulated</v>
      </c>
      <c r="F19" s="77">
        <f>F13</f>
        <v>1265583.6790762015</v>
      </c>
      <c r="G19" s="76">
        <f t="shared" ref="G19:BA19" si="6">G13+F19</f>
        <v>1963850.108152403</v>
      </c>
      <c r="H19" s="76">
        <f t="shared" si="6"/>
        <v>3033558.8097286047</v>
      </c>
      <c r="I19" s="76">
        <f t="shared" si="6"/>
        <v>3792674.2388048065</v>
      </c>
      <c r="J19" s="76">
        <f t="shared" si="6"/>
        <v>4582411.0012143413</v>
      </c>
      <c r="K19" s="76">
        <f t="shared" si="6"/>
        <v>5339718.1802905425</v>
      </c>
      <c r="L19" s="76">
        <f t="shared" si="6"/>
        <v>6089423.0318667442</v>
      </c>
      <c r="M19" s="76">
        <f t="shared" si="6"/>
        <v>6817689.6936141066</v>
      </c>
      <c r="N19" s="76">
        <f t="shared" si="6"/>
        <v>7514793.188694803</v>
      </c>
      <c r="O19" s="76">
        <f t="shared" si="6"/>
        <v>8194838.6837754995</v>
      </c>
      <c r="P19" s="76">
        <f t="shared" si="6"/>
        <v>8828477.9288561959</v>
      </c>
      <c r="Q19" s="75">
        <f t="shared" si="6"/>
        <v>9749040.1739368923</v>
      </c>
      <c r="R19" s="77">
        <f t="shared" si="6"/>
        <v>10786263.769679761</v>
      </c>
      <c r="S19" s="76">
        <f t="shared" si="6"/>
        <v>11823487.365422629</v>
      </c>
      <c r="T19" s="76">
        <f t="shared" si="6"/>
        <v>12860710.961165497</v>
      </c>
      <c r="U19" s="76">
        <f t="shared" si="6"/>
        <v>13897934.556908365</v>
      </c>
      <c r="V19" s="76">
        <f t="shared" si="6"/>
        <v>14935158.152651234</v>
      </c>
      <c r="W19" s="76">
        <f t="shared" si="6"/>
        <v>15972381.748394102</v>
      </c>
      <c r="X19" s="76">
        <f t="shared" si="6"/>
        <v>17009605.344136972</v>
      </c>
      <c r="Y19" s="76">
        <f t="shared" si="6"/>
        <v>18046828.939879842</v>
      </c>
      <c r="Z19" s="76">
        <f t="shared" si="6"/>
        <v>19084052.535622712</v>
      </c>
      <c r="AA19" s="76">
        <f t="shared" si="6"/>
        <v>20121276.131365582</v>
      </c>
      <c r="AB19" s="76">
        <f t="shared" si="6"/>
        <v>21158499.727108452</v>
      </c>
      <c r="AC19" s="75">
        <f t="shared" si="6"/>
        <v>22195723.322851323</v>
      </c>
      <c r="AD19" s="77">
        <f t="shared" si="6"/>
        <v>23298703.322851323</v>
      </c>
      <c r="AE19" s="76">
        <f t="shared" si="6"/>
        <v>24330523.322851323</v>
      </c>
      <c r="AF19" s="76">
        <f t="shared" si="6"/>
        <v>25433503.322851323</v>
      </c>
      <c r="AG19" s="76">
        <f t="shared" si="6"/>
        <v>26500903.322851323</v>
      </c>
      <c r="AH19" s="76">
        <f t="shared" si="6"/>
        <v>27603883.322851323</v>
      </c>
      <c r="AI19" s="76">
        <f t="shared" si="6"/>
        <v>28671283.322851323</v>
      </c>
      <c r="AJ19" s="76">
        <f t="shared" si="6"/>
        <v>29774263.322851323</v>
      </c>
      <c r="AK19" s="76">
        <f t="shared" si="6"/>
        <v>30877243.322851323</v>
      </c>
      <c r="AL19" s="76">
        <f t="shared" si="6"/>
        <v>31944643.322851323</v>
      </c>
      <c r="AM19" s="76">
        <f t="shared" si="6"/>
        <v>33047623.322851323</v>
      </c>
      <c r="AN19" s="76">
        <f t="shared" si="6"/>
        <v>34115023.322851323</v>
      </c>
      <c r="AO19" s="75">
        <f t="shared" si="6"/>
        <v>35218003.322851323</v>
      </c>
      <c r="AP19" s="77">
        <f t="shared" si="6"/>
        <v>36160155.322851323</v>
      </c>
      <c r="AQ19" s="76">
        <f t="shared" si="6"/>
        <v>37011131.322851323</v>
      </c>
      <c r="AR19" s="76">
        <f t="shared" si="6"/>
        <v>37953283.322851323</v>
      </c>
      <c r="AS19" s="76">
        <f t="shared" si="6"/>
        <v>38865043.322851323</v>
      </c>
      <c r="AT19" s="76">
        <f t="shared" si="6"/>
        <v>39807195.322851323</v>
      </c>
      <c r="AU19" s="76">
        <f t="shared" si="6"/>
        <v>40718955.322851323</v>
      </c>
      <c r="AV19" s="76">
        <f t="shared" si="6"/>
        <v>41661107.322851323</v>
      </c>
      <c r="AW19" s="76">
        <f t="shared" si="6"/>
        <v>42603259.322851323</v>
      </c>
      <c r="AX19" s="76">
        <f t="shared" si="6"/>
        <v>43515019.322851323</v>
      </c>
      <c r="AY19" s="76">
        <f t="shared" si="6"/>
        <v>44457171.322851323</v>
      </c>
      <c r="AZ19" s="76">
        <f t="shared" si="6"/>
        <v>45368931.322851323</v>
      </c>
      <c r="BA19" s="75">
        <f t="shared" si="6"/>
        <v>46311083.322851323</v>
      </c>
      <c r="BB19" s="47"/>
      <c r="BC19" s="56">
        <f>SUM($AH19:$AS19)</f>
        <v>401241579.87421584</v>
      </c>
    </row>
    <row r="20" spans="1:55">
      <c r="A20" s="17">
        <f>ROW()</f>
        <v>20</v>
      </c>
      <c r="B20" s="127"/>
      <c r="C20" s="49"/>
      <c r="D20" s="30" t="s">
        <v>14</v>
      </c>
      <c r="E20" s="92" t="str">
        <f>"("&amp;A14&amp;") accumulated"</f>
        <v>(14) accumulated</v>
      </c>
      <c r="F20" s="77">
        <f>F14</f>
        <v>1033294.1296393081</v>
      </c>
      <c r="G20" s="76">
        <f t="shared" ref="G20:BA20" si="7">G14+F20</f>
        <v>1908501.7115538761</v>
      </c>
      <c r="H20" s="76">
        <f t="shared" si="7"/>
        <v>3136130.3539497936</v>
      </c>
      <c r="I20" s="76">
        <f t="shared" si="7"/>
        <v>4506719.7380863242</v>
      </c>
      <c r="J20" s="76">
        <f t="shared" si="7"/>
        <v>5672669.1100557819</v>
      </c>
      <c r="K20" s="76">
        <f t="shared" si="7"/>
        <v>6519990.6145801945</v>
      </c>
      <c r="L20" s="76">
        <f t="shared" si="7"/>
        <v>7425032.3505398743</v>
      </c>
      <c r="M20" s="76">
        <f t="shared" si="7"/>
        <v>7962436.2022306044</v>
      </c>
      <c r="N20" s="76">
        <f t="shared" si="7"/>
        <v>8669093.244064711</v>
      </c>
      <c r="O20" s="76">
        <f t="shared" si="7"/>
        <v>9805668.0943099298</v>
      </c>
      <c r="P20" s="76">
        <f t="shared" si="7"/>
        <v>10761323.378046861</v>
      </c>
      <c r="Q20" s="75">
        <f t="shared" si="7"/>
        <v>13102544.008840661</v>
      </c>
      <c r="R20" s="77">
        <f t="shared" si="7"/>
        <v>14309591.882304821</v>
      </c>
      <c r="S20" s="76">
        <f t="shared" si="7"/>
        <v>15516639.755768981</v>
      </c>
      <c r="T20" s="76">
        <f t="shared" si="7"/>
        <v>16723687.62923314</v>
      </c>
      <c r="U20" s="76">
        <f t="shared" si="7"/>
        <v>17930735.5026973</v>
      </c>
      <c r="V20" s="76">
        <f t="shared" si="7"/>
        <v>19137783.37616146</v>
      </c>
      <c r="W20" s="76">
        <f t="shared" si="7"/>
        <v>20344831.24962562</v>
      </c>
      <c r="X20" s="76">
        <f t="shared" si="7"/>
        <v>21551879.123089779</v>
      </c>
      <c r="Y20" s="76">
        <f t="shared" si="7"/>
        <v>22758926.996553939</v>
      </c>
      <c r="Z20" s="76">
        <f t="shared" si="7"/>
        <v>23965974.870018099</v>
      </c>
      <c r="AA20" s="76">
        <f t="shared" si="7"/>
        <v>25173022.743482258</v>
      </c>
      <c r="AB20" s="76">
        <f t="shared" si="7"/>
        <v>26380070.616946418</v>
      </c>
      <c r="AC20" s="75">
        <f t="shared" si="7"/>
        <v>27587118.490410578</v>
      </c>
      <c r="AD20" s="77">
        <f t="shared" si="7"/>
        <v>28583560.505964469</v>
      </c>
      <c r="AE20" s="76">
        <f t="shared" si="7"/>
        <v>29515715.939869724</v>
      </c>
      <c r="AF20" s="76">
        <f t="shared" si="7"/>
        <v>30512157.955423616</v>
      </c>
      <c r="AG20" s="76">
        <f t="shared" si="7"/>
        <v>31476456.680153187</v>
      </c>
      <c r="AH20" s="76">
        <f t="shared" si="7"/>
        <v>32472898.695707079</v>
      </c>
      <c r="AI20" s="76">
        <f t="shared" si="7"/>
        <v>33437197.420436651</v>
      </c>
      <c r="AJ20" s="76">
        <f t="shared" si="7"/>
        <v>34433639.435990542</v>
      </c>
      <c r="AK20" s="76">
        <f t="shared" si="7"/>
        <v>35430081.451544434</v>
      </c>
      <c r="AL20" s="76">
        <f t="shared" si="7"/>
        <v>36394380.176274009</v>
      </c>
      <c r="AM20" s="76">
        <f t="shared" si="7"/>
        <v>37390822.191827901</v>
      </c>
      <c r="AN20" s="76">
        <f t="shared" si="7"/>
        <v>38355120.916557476</v>
      </c>
      <c r="AO20" s="75">
        <f t="shared" si="7"/>
        <v>39351562.932111368</v>
      </c>
      <c r="AP20" s="77">
        <f t="shared" si="7"/>
        <v>40492994.481522664</v>
      </c>
      <c r="AQ20" s="76">
        <f t="shared" si="7"/>
        <v>41523964.913249001</v>
      </c>
      <c r="AR20" s="76">
        <f t="shared" si="7"/>
        <v>42665396.462660298</v>
      </c>
      <c r="AS20" s="76">
        <f t="shared" si="7"/>
        <v>43770007.639509939</v>
      </c>
      <c r="AT20" s="76">
        <f t="shared" si="7"/>
        <v>44911439.188921236</v>
      </c>
      <c r="AU20" s="76">
        <f t="shared" si="7"/>
        <v>46016050.365770876</v>
      </c>
      <c r="AV20" s="76">
        <f t="shared" si="7"/>
        <v>47157481.915182173</v>
      </c>
      <c r="AW20" s="76">
        <f t="shared" si="7"/>
        <v>48298913.46459347</v>
      </c>
      <c r="AX20" s="76">
        <f t="shared" si="7"/>
        <v>49403524.641443111</v>
      </c>
      <c r="AY20" s="76">
        <f t="shared" si="7"/>
        <v>50544956.190854408</v>
      </c>
      <c r="AZ20" s="76">
        <f t="shared" si="7"/>
        <v>51649567.367704049</v>
      </c>
      <c r="BA20" s="75">
        <f t="shared" si="7"/>
        <v>52790998.917115346</v>
      </c>
      <c r="BB20" s="47"/>
      <c r="BC20" s="56">
        <f>SUM($AH20:$AS20)</f>
        <v>455718066.71739137</v>
      </c>
    </row>
    <row r="21" spans="1:55">
      <c r="A21" s="17">
        <f>ROW()</f>
        <v>21</v>
      </c>
      <c r="B21" s="127"/>
      <c r="C21" s="49"/>
      <c r="D21" s="30" t="s">
        <v>1</v>
      </c>
      <c r="E21" s="92" t="str">
        <f>"("&amp;A15&amp;") accumulated"</f>
        <v>(15) accumulated</v>
      </c>
      <c r="F21" s="95">
        <f>F15</f>
        <v>29653.507496732022</v>
      </c>
      <c r="G21" s="94">
        <f t="shared" ref="G21:BA21" si="8">G15+F21</f>
        <v>31583.940950406788</v>
      </c>
      <c r="H21" s="94">
        <f t="shared" si="8"/>
        <v>142890.87116998323</v>
      </c>
      <c r="I21" s="94">
        <f t="shared" si="8"/>
        <v>362710.91326496354</v>
      </c>
      <c r="J21" s="94">
        <f t="shared" si="8"/>
        <v>375367.73407183721</v>
      </c>
      <c r="K21" s="94">
        <f t="shared" si="8"/>
        <v>454293.8308218685</v>
      </c>
      <c r="L21" s="94">
        <f t="shared" si="8"/>
        <v>504958.94773043174</v>
      </c>
      <c r="M21" s="94">
        <f t="shared" si="8"/>
        <v>504958.94773043174</v>
      </c>
      <c r="N21" s="94">
        <f t="shared" si="8"/>
        <v>525516.76550155901</v>
      </c>
      <c r="O21" s="94">
        <f t="shared" si="8"/>
        <v>525592.89364941488</v>
      </c>
      <c r="P21" s="94">
        <f t="shared" si="8"/>
        <v>587615.01995472074</v>
      </c>
      <c r="Q21" s="93">
        <f t="shared" si="8"/>
        <v>960663.48212969443</v>
      </c>
      <c r="R21" s="95">
        <f t="shared" si="8"/>
        <v>1049162.8462559993</v>
      </c>
      <c r="S21" s="94">
        <f t="shared" si="8"/>
        <v>1137662.2103823042</v>
      </c>
      <c r="T21" s="94">
        <f t="shared" si="8"/>
        <v>1226161.574508609</v>
      </c>
      <c r="U21" s="94">
        <f t="shared" si="8"/>
        <v>1314660.9386349139</v>
      </c>
      <c r="V21" s="94">
        <f t="shared" si="8"/>
        <v>1403160.3027612187</v>
      </c>
      <c r="W21" s="94">
        <f t="shared" si="8"/>
        <v>1491659.6668875236</v>
      </c>
      <c r="X21" s="94">
        <f t="shared" si="8"/>
        <v>1580159.0310138285</v>
      </c>
      <c r="Y21" s="94">
        <f t="shared" si="8"/>
        <v>1668658.3951401333</v>
      </c>
      <c r="Z21" s="94">
        <f t="shared" si="8"/>
        <v>1757157.7592664382</v>
      </c>
      <c r="AA21" s="94">
        <f t="shared" si="8"/>
        <v>1845657.1233927431</v>
      </c>
      <c r="AB21" s="94">
        <f t="shared" si="8"/>
        <v>1934156.4875190479</v>
      </c>
      <c r="AC21" s="93">
        <f t="shared" si="8"/>
        <v>2022655.8516453528</v>
      </c>
      <c r="AD21" s="95">
        <f t="shared" si="8"/>
        <v>2095713.8360914611</v>
      </c>
      <c r="AE21" s="94">
        <f t="shared" si="8"/>
        <v>2164058.4021862079</v>
      </c>
      <c r="AF21" s="94">
        <f t="shared" si="8"/>
        <v>2237116.3866323163</v>
      </c>
      <c r="AG21" s="94">
        <f t="shared" si="8"/>
        <v>2307817.6619027439</v>
      </c>
      <c r="AH21" s="94">
        <f t="shared" si="8"/>
        <v>2380875.6463488522</v>
      </c>
      <c r="AI21" s="94">
        <f t="shared" si="8"/>
        <v>2451576.9216192798</v>
      </c>
      <c r="AJ21" s="94">
        <f t="shared" si="8"/>
        <v>2524634.9060653881</v>
      </c>
      <c r="AK21" s="94">
        <f t="shared" si="8"/>
        <v>2597692.8905114965</v>
      </c>
      <c r="AL21" s="94">
        <f t="shared" si="8"/>
        <v>2668394.165781924</v>
      </c>
      <c r="AM21" s="94">
        <f t="shared" si="8"/>
        <v>2741452.1502280324</v>
      </c>
      <c r="AN21" s="94">
        <f t="shared" si="8"/>
        <v>2812153.42549846</v>
      </c>
      <c r="AO21" s="93">
        <f t="shared" si="8"/>
        <v>2885211.4099445683</v>
      </c>
      <c r="AP21" s="95">
        <f t="shared" si="8"/>
        <v>2968899.8605332701</v>
      </c>
      <c r="AQ21" s="94">
        <f t="shared" si="8"/>
        <v>3044489.4288069359</v>
      </c>
      <c r="AR21" s="94">
        <f t="shared" si="8"/>
        <v>3128177.8793956377</v>
      </c>
      <c r="AS21" s="94">
        <f t="shared" si="8"/>
        <v>3209166.702545994</v>
      </c>
      <c r="AT21" s="94">
        <f t="shared" si="8"/>
        <v>3292855.1531346957</v>
      </c>
      <c r="AU21" s="94">
        <f t="shared" si="8"/>
        <v>3373843.976285052</v>
      </c>
      <c r="AV21" s="94">
        <f t="shared" si="8"/>
        <v>3457532.4268737538</v>
      </c>
      <c r="AW21" s="94">
        <f t="shared" si="8"/>
        <v>3541220.8774624555</v>
      </c>
      <c r="AX21" s="94">
        <f t="shared" si="8"/>
        <v>3622209.7006128118</v>
      </c>
      <c r="AY21" s="94">
        <f t="shared" si="8"/>
        <v>3705898.1512015136</v>
      </c>
      <c r="AZ21" s="94">
        <f t="shared" si="8"/>
        <v>3786886.9743518699</v>
      </c>
      <c r="BA21" s="93">
        <f t="shared" si="8"/>
        <v>3870575.4249405717</v>
      </c>
      <c r="BB21" s="47"/>
      <c r="BC21" s="61">
        <f>SUM($AH21:$AS21)</f>
        <v>33412725.387279838</v>
      </c>
    </row>
    <row r="22" spans="1:55">
      <c r="A22" s="17">
        <f>ROW()</f>
        <v>22</v>
      </c>
      <c r="B22" s="127"/>
      <c r="C22" s="49"/>
      <c r="D22" s="30" t="s">
        <v>0</v>
      </c>
      <c r="E22" s="92" t="str">
        <f>"("&amp;A19&amp;")+"&amp;"("&amp;A20&amp;")+"&amp;"("&amp;A21&amp;")"</f>
        <v>(19)+(20)+(21)</v>
      </c>
      <c r="F22" s="77">
        <f t="shared" ref="F22:BA22" si="9">SUM(F19:F21)</f>
        <v>2328531.3162122415</v>
      </c>
      <c r="G22" s="76">
        <f t="shared" si="9"/>
        <v>3903935.7606566856</v>
      </c>
      <c r="H22" s="76">
        <f t="shared" si="9"/>
        <v>6312580.0348483818</v>
      </c>
      <c r="I22" s="76">
        <f t="shared" si="9"/>
        <v>8662104.890156094</v>
      </c>
      <c r="J22" s="76">
        <f t="shared" si="9"/>
        <v>10630447.84534196</v>
      </c>
      <c r="K22" s="76">
        <f t="shared" si="9"/>
        <v>12314002.625692606</v>
      </c>
      <c r="L22" s="76">
        <f t="shared" si="9"/>
        <v>14019414.33013705</v>
      </c>
      <c r="M22" s="76">
        <f t="shared" si="9"/>
        <v>15285084.843575142</v>
      </c>
      <c r="N22" s="76">
        <f t="shared" si="9"/>
        <v>16709403.198261073</v>
      </c>
      <c r="O22" s="76">
        <f t="shared" si="9"/>
        <v>18526099.671734843</v>
      </c>
      <c r="P22" s="76">
        <f t="shared" si="9"/>
        <v>20177416.326857779</v>
      </c>
      <c r="Q22" s="75">
        <f t="shared" si="9"/>
        <v>23812247.664907247</v>
      </c>
      <c r="R22" s="77">
        <f t="shared" si="9"/>
        <v>26145018.498240579</v>
      </c>
      <c r="S22" s="76">
        <f t="shared" si="9"/>
        <v>28477789.331573915</v>
      </c>
      <c r="T22" s="76">
        <f t="shared" si="9"/>
        <v>30810560.164907247</v>
      </c>
      <c r="U22" s="76">
        <f t="shared" si="9"/>
        <v>33143330.998240579</v>
      </c>
      <c r="V22" s="76">
        <f t="shared" si="9"/>
        <v>35476101.831573911</v>
      </c>
      <c r="W22" s="76">
        <f t="shared" si="9"/>
        <v>37808872.664907247</v>
      </c>
      <c r="X22" s="76">
        <f t="shared" si="9"/>
        <v>40141643.498240583</v>
      </c>
      <c r="Y22" s="76">
        <f t="shared" si="9"/>
        <v>42474414.331573911</v>
      </c>
      <c r="Z22" s="76">
        <f t="shared" si="9"/>
        <v>44807185.164907247</v>
      </c>
      <c r="AA22" s="76">
        <f t="shared" si="9"/>
        <v>47139955.99824059</v>
      </c>
      <c r="AB22" s="76">
        <f t="shared" si="9"/>
        <v>49472726.831573918</v>
      </c>
      <c r="AC22" s="75">
        <f t="shared" si="9"/>
        <v>51805497.664907247</v>
      </c>
      <c r="AD22" s="77">
        <f t="shared" si="9"/>
        <v>53977977.664907247</v>
      </c>
      <c r="AE22" s="76">
        <f t="shared" si="9"/>
        <v>56010297.664907254</v>
      </c>
      <c r="AF22" s="76">
        <f t="shared" si="9"/>
        <v>58182777.664907254</v>
      </c>
      <c r="AG22" s="76">
        <f t="shared" si="9"/>
        <v>60285177.664907247</v>
      </c>
      <c r="AH22" s="76">
        <f t="shared" si="9"/>
        <v>62457657.664907247</v>
      </c>
      <c r="AI22" s="76">
        <f t="shared" si="9"/>
        <v>64560057.664907254</v>
      </c>
      <c r="AJ22" s="76">
        <f t="shared" si="9"/>
        <v>66732537.664907254</v>
      </c>
      <c r="AK22" s="76">
        <f t="shared" si="9"/>
        <v>68905017.664907247</v>
      </c>
      <c r="AL22" s="76">
        <f t="shared" si="9"/>
        <v>71007417.664907262</v>
      </c>
      <c r="AM22" s="76">
        <f t="shared" si="9"/>
        <v>73179897.664907262</v>
      </c>
      <c r="AN22" s="76">
        <f t="shared" si="9"/>
        <v>75282297.664907247</v>
      </c>
      <c r="AO22" s="75">
        <f t="shared" si="9"/>
        <v>77454777.664907247</v>
      </c>
      <c r="AP22" s="77">
        <f t="shared" si="9"/>
        <v>79622049.664907247</v>
      </c>
      <c r="AQ22" s="76">
        <f t="shared" si="9"/>
        <v>81579585.664907247</v>
      </c>
      <c r="AR22" s="76">
        <f t="shared" si="9"/>
        <v>83746857.664907247</v>
      </c>
      <c r="AS22" s="76">
        <f t="shared" si="9"/>
        <v>85844217.664907262</v>
      </c>
      <c r="AT22" s="76">
        <f t="shared" si="9"/>
        <v>88011489.664907247</v>
      </c>
      <c r="AU22" s="76">
        <f t="shared" si="9"/>
        <v>90108849.664907262</v>
      </c>
      <c r="AV22" s="76">
        <f t="shared" si="9"/>
        <v>92276121.664907262</v>
      </c>
      <c r="AW22" s="76">
        <f t="shared" si="9"/>
        <v>94443393.664907262</v>
      </c>
      <c r="AX22" s="76">
        <f t="shared" si="9"/>
        <v>96540753.664907247</v>
      </c>
      <c r="AY22" s="76">
        <f t="shared" si="9"/>
        <v>98708025.664907247</v>
      </c>
      <c r="AZ22" s="76">
        <f t="shared" si="9"/>
        <v>100805385.66490723</v>
      </c>
      <c r="BA22" s="75">
        <f t="shared" si="9"/>
        <v>102972657.66490723</v>
      </c>
      <c r="BB22" s="47"/>
      <c r="BC22" s="81">
        <f>SUM($AH22:$AS22)</f>
        <v>890372371.97888684</v>
      </c>
    </row>
    <row r="23" spans="1:55">
      <c r="A23" s="17">
        <f>ROW()</f>
        <v>23</v>
      </c>
      <c r="B23" s="128"/>
      <c r="C23" s="39"/>
      <c r="D23" s="54"/>
      <c r="E23" s="53"/>
      <c r="F23" s="39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91"/>
      <c r="R23" s="39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91"/>
      <c r="AD23" s="39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91"/>
      <c r="AP23" s="39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91"/>
      <c r="BB23" s="35"/>
      <c r="BC23" s="34"/>
    </row>
    <row r="24" spans="1:55">
      <c r="A24" s="17">
        <f>ROW()</f>
        <v>24</v>
      </c>
      <c r="B24" s="126" t="s">
        <v>13</v>
      </c>
      <c r="C24" s="30"/>
      <c r="D24" s="30"/>
      <c r="E24" s="45"/>
      <c r="F24" s="49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48"/>
      <c r="R24" s="49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48"/>
      <c r="AD24" s="49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48"/>
      <c r="AP24" s="49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48"/>
      <c r="BB24" s="47"/>
      <c r="BC24" s="31"/>
    </row>
    <row r="25" spans="1:55" s="79" customFormat="1">
      <c r="A25" s="17">
        <f>ROW()</f>
        <v>25</v>
      </c>
      <c r="B25" s="127"/>
      <c r="C25" s="120" t="s">
        <v>12</v>
      </c>
      <c r="D25" s="121"/>
      <c r="E25" s="121"/>
      <c r="F25" s="90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8"/>
      <c r="R25" s="90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8"/>
      <c r="AD25" s="90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8"/>
      <c r="AP25" s="90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8"/>
      <c r="BB25" s="20"/>
      <c r="BC25" s="81"/>
    </row>
    <row r="26" spans="1:55" s="79" customFormat="1">
      <c r="A26" s="17">
        <f>ROW()</f>
        <v>26</v>
      </c>
      <c r="B26" s="127"/>
      <c r="D26" s="30" t="s">
        <v>3</v>
      </c>
      <c r="E26" s="87" t="str">
        <f>"("&amp;A13&amp;") accumulated"</f>
        <v>(13) accumulated</v>
      </c>
      <c r="F26" s="86">
        <f>SUM($F13:F13)</f>
        <v>1265583.6790762015</v>
      </c>
      <c r="G26" s="85">
        <f>SUM($F13:G13)</f>
        <v>1963850.108152403</v>
      </c>
      <c r="H26" s="85">
        <f>SUM($F13:H13)</f>
        <v>3033558.8097286047</v>
      </c>
      <c r="I26" s="85">
        <f>SUM($F13:I13)</f>
        <v>3792674.2388048065</v>
      </c>
      <c r="J26" s="85">
        <f>SUM($F13:J13)</f>
        <v>4582411.0012143413</v>
      </c>
      <c r="K26" s="85">
        <f>SUM($F13:K13)</f>
        <v>5339718.1802905425</v>
      </c>
      <c r="L26" s="85">
        <f>SUM($F13:L13)</f>
        <v>6089423.0318667442</v>
      </c>
      <c r="M26" s="85">
        <f>SUM($F13:M13)</f>
        <v>6817689.6936141066</v>
      </c>
      <c r="N26" s="85">
        <f>SUM($F13:N13)</f>
        <v>7514793.188694803</v>
      </c>
      <c r="O26" s="85">
        <f>SUM($F13:O13)</f>
        <v>8194838.6837754995</v>
      </c>
      <c r="P26" s="85">
        <f>SUM($F13:P13)</f>
        <v>8828477.9288561959</v>
      </c>
      <c r="Q26" s="84">
        <f>SUM($F13:Q13)</f>
        <v>9749040.1739368923</v>
      </c>
      <c r="R26" s="86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4"/>
      <c r="AD26" s="86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4"/>
      <c r="AP26" s="86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4"/>
      <c r="BB26" s="20"/>
      <c r="BC26" s="56"/>
    </row>
    <row r="27" spans="1:55" s="79" customFormat="1">
      <c r="A27" s="17">
        <f>ROW()</f>
        <v>27</v>
      </c>
      <c r="B27" s="127"/>
      <c r="D27" s="30" t="s">
        <v>2</v>
      </c>
      <c r="E27" s="87" t="str">
        <f>"("&amp;A14&amp;") accumulated"</f>
        <v>(14) accumulated</v>
      </c>
      <c r="F27" s="86">
        <f>SUM($F14:F14)</f>
        <v>1033294.1296393081</v>
      </c>
      <c r="G27" s="85">
        <f>SUM($F14:G14)</f>
        <v>1908501.7115538761</v>
      </c>
      <c r="H27" s="85">
        <f>SUM($F14:H14)</f>
        <v>3136130.3539497936</v>
      </c>
      <c r="I27" s="85">
        <f>SUM($F14:I14)</f>
        <v>4506719.7380863242</v>
      </c>
      <c r="J27" s="85">
        <f>SUM($F14:J14)</f>
        <v>5672669.1100557819</v>
      </c>
      <c r="K27" s="85">
        <f>SUM($F14:K14)</f>
        <v>6519990.6145801945</v>
      </c>
      <c r="L27" s="85">
        <f>SUM($F14:L14)</f>
        <v>7425032.3505398743</v>
      </c>
      <c r="M27" s="85">
        <f>SUM($F14:M14)</f>
        <v>7962436.2022306044</v>
      </c>
      <c r="N27" s="85">
        <f>SUM($F14:N14)</f>
        <v>8669093.244064711</v>
      </c>
      <c r="O27" s="85">
        <f>SUM($F14:O14)</f>
        <v>9805668.0943099298</v>
      </c>
      <c r="P27" s="85">
        <f>SUM($F14:P14)</f>
        <v>10761323.378046861</v>
      </c>
      <c r="Q27" s="84">
        <f>SUM($F14:Q14)</f>
        <v>13102544.008840661</v>
      </c>
      <c r="R27" s="86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4"/>
      <c r="AD27" s="86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4"/>
      <c r="AP27" s="86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4"/>
      <c r="BB27" s="20"/>
      <c r="BC27" s="56"/>
    </row>
    <row r="28" spans="1:55" s="79" customFormat="1">
      <c r="A28" s="17">
        <f>ROW()</f>
        <v>28</v>
      </c>
      <c r="B28" s="127"/>
      <c r="D28" s="30" t="s">
        <v>1</v>
      </c>
      <c r="E28" s="87" t="str">
        <f>"("&amp;A15&amp;") accumulated"</f>
        <v>(15) accumulated</v>
      </c>
      <c r="F28" s="74">
        <f>SUM($F15:F15)</f>
        <v>29653.507496732022</v>
      </c>
      <c r="G28" s="73">
        <f>SUM($F15:G15)</f>
        <v>31583.940950406788</v>
      </c>
      <c r="H28" s="73">
        <f>SUM($F15:H15)</f>
        <v>142890.87116998323</v>
      </c>
      <c r="I28" s="73">
        <f>SUM($F15:I15)</f>
        <v>362710.91326496354</v>
      </c>
      <c r="J28" s="73">
        <f>SUM($F15:J15)</f>
        <v>375367.73407183721</v>
      </c>
      <c r="K28" s="73">
        <f>SUM($F15:K15)</f>
        <v>454293.8308218685</v>
      </c>
      <c r="L28" s="73">
        <f>SUM($F15:L15)</f>
        <v>504958.94773043174</v>
      </c>
      <c r="M28" s="73">
        <f>SUM($F15:M15)</f>
        <v>504958.94773043174</v>
      </c>
      <c r="N28" s="73">
        <f>SUM($F15:N15)</f>
        <v>525516.76550155901</v>
      </c>
      <c r="O28" s="73">
        <f>SUM($F15:O15)</f>
        <v>525592.89364941488</v>
      </c>
      <c r="P28" s="73">
        <f>SUM($F15:P15)</f>
        <v>587615.01995472074</v>
      </c>
      <c r="Q28" s="72">
        <f>SUM($F15:Q15)</f>
        <v>960663.48212969443</v>
      </c>
      <c r="R28" s="74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2"/>
      <c r="AD28" s="74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2"/>
      <c r="AP28" s="74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2"/>
      <c r="BB28" s="20"/>
      <c r="BC28" s="61"/>
    </row>
    <row r="29" spans="1:55" s="79" customFormat="1">
      <c r="A29" s="17">
        <f>ROW()</f>
        <v>29</v>
      </c>
      <c r="B29" s="127"/>
      <c r="D29" s="79" t="s">
        <v>0</v>
      </c>
      <c r="E29" s="87" t="str">
        <f>"("&amp;A26&amp;")+"&amp;"("&amp;A27&amp;")+"&amp;"("&amp;A28&amp;")"</f>
        <v>(26)+(27)+(28)</v>
      </c>
      <c r="F29" s="86">
        <f t="shared" ref="F29:Q29" si="10">SUM(F26:F28)</f>
        <v>2328531.3162122415</v>
      </c>
      <c r="G29" s="85">
        <f t="shared" si="10"/>
        <v>3903935.7606566856</v>
      </c>
      <c r="H29" s="85">
        <f t="shared" si="10"/>
        <v>6312580.0348483818</v>
      </c>
      <c r="I29" s="85">
        <f t="shared" si="10"/>
        <v>8662104.890156094</v>
      </c>
      <c r="J29" s="85">
        <f t="shared" si="10"/>
        <v>10630447.84534196</v>
      </c>
      <c r="K29" s="85">
        <f t="shared" si="10"/>
        <v>12314002.625692606</v>
      </c>
      <c r="L29" s="85">
        <f t="shared" si="10"/>
        <v>14019414.33013705</v>
      </c>
      <c r="M29" s="85">
        <f t="shared" si="10"/>
        <v>15285084.843575142</v>
      </c>
      <c r="N29" s="85">
        <f t="shared" si="10"/>
        <v>16709403.198261073</v>
      </c>
      <c r="O29" s="85">
        <f t="shared" si="10"/>
        <v>18526099.671734843</v>
      </c>
      <c r="P29" s="85">
        <f t="shared" si="10"/>
        <v>20177416.326857779</v>
      </c>
      <c r="Q29" s="84">
        <f t="shared" si="10"/>
        <v>23812247.664907247</v>
      </c>
      <c r="R29" s="86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4"/>
      <c r="AD29" s="86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4"/>
      <c r="AP29" s="86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4"/>
      <c r="BB29" s="20"/>
      <c r="BC29" s="83"/>
    </row>
    <row r="30" spans="1:55" s="79" customFormat="1" ht="12.75" customHeight="1">
      <c r="A30" s="17">
        <f>ROW()</f>
        <v>30</v>
      </c>
      <c r="B30" s="127"/>
      <c r="C30" s="82"/>
      <c r="D30" s="124" t="s">
        <v>11</v>
      </c>
      <c r="E30" s="125"/>
      <c r="F30" s="33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32"/>
      <c r="R30" s="33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2"/>
      <c r="AD30" s="33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32"/>
      <c r="AP30" s="33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32"/>
      <c r="BB30" s="20"/>
      <c r="BC30" s="81"/>
    </row>
    <row r="31" spans="1:55" s="79" customFormat="1">
      <c r="A31" s="17">
        <f>ROW()</f>
        <v>31</v>
      </c>
      <c r="B31" s="127"/>
      <c r="E31" s="80"/>
      <c r="F31" s="33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32"/>
      <c r="R31" s="33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32"/>
      <c r="AD31" s="33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32"/>
      <c r="AP31" s="33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32"/>
      <c r="BB31" s="20"/>
      <c r="BC31" s="31"/>
    </row>
    <row r="32" spans="1:55" s="79" customFormat="1" ht="26.25" customHeight="1">
      <c r="A32" s="17">
        <f>ROW()</f>
        <v>32</v>
      </c>
      <c r="B32" s="127"/>
      <c r="C32" s="120" t="s">
        <v>10</v>
      </c>
      <c r="D32" s="121"/>
      <c r="E32" s="121"/>
      <c r="F32" s="33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32"/>
      <c r="R32" s="33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32"/>
      <c r="AD32" s="33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32"/>
      <c r="AP32" s="33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32"/>
      <c r="BB32" s="20"/>
      <c r="BC32" s="31"/>
    </row>
    <row r="33" spans="1:56">
      <c r="A33" s="17">
        <f>ROW()</f>
        <v>33</v>
      </c>
      <c r="B33" s="127"/>
      <c r="D33" s="78"/>
      <c r="E33" s="78"/>
      <c r="F33" s="49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48"/>
      <c r="R33" s="49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48"/>
      <c r="AD33" s="49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48"/>
      <c r="AP33" s="49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48"/>
      <c r="BB33" s="47"/>
      <c r="BC33" s="31"/>
    </row>
    <row r="34" spans="1:56">
      <c r="A34" s="17">
        <f>ROW()</f>
        <v>34</v>
      </c>
      <c r="B34" s="127"/>
      <c r="D34" s="131" t="s">
        <v>9</v>
      </c>
      <c r="E34" s="131"/>
      <c r="F34" s="49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48"/>
      <c r="R34" s="49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48"/>
      <c r="AD34" s="49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48"/>
      <c r="AP34" s="49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48"/>
      <c r="BB34" s="47"/>
      <c r="BC34" s="31"/>
    </row>
    <row r="35" spans="1:56">
      <c r="A35" s="17">
        <f>ROW()</f>
        <v>35</v>
      </c>
      <c r="B35" s="127"/>
      <c r="D35" s="30" t="s">
        <v>3</v>
      </c>
      <c r="E35" s="3" t="str">
        <f>"See ("&amp;A$39&amp;")"</f>
        <v>See (39)</v>
      </c>
      <c r="F35" s="49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48"/>
      <c r="R35" s="49"/>
      <c r="S35" s="30"/>
      <c r="T35" s="30"/>
      <c r="U35" s="30"/>
      <c r="V35" s="30"/>
      <c r="W35" s="76"/>
      <c r="X35" s="76"/>
      <c r="Y35" s="76"/>
      <c r="Z35" s="76"/>
      <c r="AA35" s="76"/>
      <c r="AB35" s="76"/>
      <c r="AC35" s="75"/>
      <c r="AD35" s="77"/>
      <c r="AE35" s="76"/>
      <c r="AF35" s="76"/>
      <c r="AG35" s="76"/>
      <c r="AH35" s="76">
        <f t="shared" ref="AH35:BA35" si="11">(SUM($F26:$Q26)/12)</f>
        <v>5597671.5598342614</v>
      </c>
      <c r="AI35" s="76">
        <f t="shared" si="11"/>
        <v>5597671.5598342614</v>
      </c>
      <c r="AJ35" s="76">
        <f t="shared" si="11"/>
        <v>5597671.5598342614</v>
      </c>
      <c r="AK35" s="76">
        <f t="shared" si="11"/>
        <v>5597671.5598342614</v>
      </c>
      <c r="AL35" s="76">
        <f t="shared" si="11"/>
        <v>5597671.5598342614</v>
      </c>
      <c r="AM35" s="76">
        <f t="shared" si="11"/>
        <v>5597671.5598342614</v>
      </c>
      <c r="AN35" s="76">
        <f t="shared" si="11"/>
        <v>5597671.5598342614</v>
      </c>
      <c r="AO35" s="75">
        <f t="shared" si="11"/>
        <v>5597671.5598342614</v>
      </c>
      <c r="AP35" s="77">
        <f t="shared" si="11"/>
        <v>5597671.5598342614</v>
      </c>
      <c r="AQ35" s="76">
        <f t="shared" si="11"/>
        <v>5597671.5598342614</v>
      </c>
      <c r="AR35" s="76">
        <f t="shared" si="11"/>
        <v>5597671.5598342614</v>
      </c>
      <c r="AS35" s="76">
        <f t="shared" si="11"/>
        <v>5597671.5598342614</v>
      </c>
      <c r="AT35" s="76">
        <f t="shared" si="11"/>
        <v>5597671.5598342614</v>
      </c>
      <c r="AU35" s="76">
        <f t="shared" si="11"/>
        <v>5597671.5598342614</v>
      </c>
      <c r="AV35" s="76">
        <f t="shared" si="11"/>
        <v>5597671.5598342614</v>
      </c>
      <c r="AW35" s="76">
        <f t="shared" si="11"/>
        <v>5597671.5598342614</v>
      </c>
      <c r="AX35" s="76">
        <f t="shared" si="11"/>
        <v>5597671.5598342614</v>
      </c>
      <c r="AY35" s="76">
        <f t="shared" si="11"/>
        <v>5597671.5598342614</v>
      </c>
      <c r="AZ35" s="76">
        <f t="shared" si="11"/>
        <v>5597671.5598342614</v>
      </c>
      <c r="BA35" s="75">
        <f t="shared" si="11"/>
        <v>5597671.5598342614</v>
      </c>
      <c r="BB35" s="47"/>
      <c r="BC35" s="56">
        <f>SUM($AH35:$AS35)</f>
        <v>67172058.718011156</v>
      </c>
    </row>
    <row r="36" spans="1:56">
      <c r="A36" s="17">
        <f>ROW()</f>
        <v>36</v>
      </c>
      <c r="B36" s="127"/>
      <c r="D36" s="30" t="s">
        <v>2</v>
      </c>
      <c r="E36" s="3" t="str">
        <f>"See ("&amp;A$39&amp;")"</f>
        <v>See (39)</v>
      </c>
      <c r="F36" s="49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48"/>
      <c r="R36" s="49"/>
      <c r="S36" s="30"/>
      <c r="T36" s="30"/>
      <c r="U36" s="30"/>
      <c r="V36" s="30"/>
      <c r="W36" s="69"/>
      <c r="X36" s="69"/>
      <c r="Y36" s="69"/>
      <c r="Z36" s="69"/>
      <c r="AA36" s="69"/>
      <c r="AB36" s="69"/>
      <c r="AC36" s="68"/>
      <c r="AD36" s="70"/>
      <c r="AE36" s="69"/>
      <c r="AF36" s="69"/>
      <c r="AG36" s="69"/>
      <c r="AH36" s="69">
        <f t="shared" ref="AH36:BA36" si="12">(SUM($F27:$Q27)/12)</f>
        <v>6708616.9113248261</v>
      </c>
      <c r="AI36" s="69">
        <f t="shared" si="12"/>
        <v>6708616.9113248261</v>
      </c>
      <c r="AJ36" s="69">
        <f t="shared" si="12"/>
        <v>6708616.9113248261</v>
      </c>
      <c r="AK36" s="69">
        <f t="shared" si="12"/>
        <v>6708616.9113248261</v>
      </c>
      <c r="AL36" s="69">
        <f t="shared" si="12"/>
        <v>6708616.9113248261</v>
      </c>
      <c r="AM36" s="69">
        <f t="shared" si="12"/>
        <v>6708616.9113248261</v>
      </c>
      <c r="AN36" s="69">
        <f t="shared" si="12"/>
        <v>6708616.9113248261</v>
      </c>
      <c r="AO36" s="68">
        <f t="shared" si="12"/>
        <v>6708616.9113248261</v>
      </c>
      <c r="AP36" s="70">
        <f t="shared" si="12"/>
        <v>6708616.9113248261</v>
      </c>
      <c r="AQ36" s="69">
        <f t="shared" si="12"/>
        <v>6708616.9113248261</v>
      </c>
      <c r="AR36" s="69">
        <f t="shared" si="12"/>
        <v>6708616.9113248261</v>
      </c>
      <c r="AS36" s="69">
        <f t="shared" si="12"/>
        <v>6708616.9113248261</v>
      </c>
      <c r="AT36" s="69">
        <f t="shared" si="12"/>
        <v>6708616.9113248261</v>
      </c>
      <c r="AU36" s="69">
        <f t="shared" si="12"/>
        <v>6708616.9113248261</v>
      </c>
      <c r="AV36" s="69">
        <f t="shared" si="12"/>
        <v>6708616.9113248261</v>
      </c>
      <c r="AW36" s="69">
        <f t="shared" si="12"/>
        <v>6708616.9113248261</v>
      </c>
      <c r="AX36" s="69">
        <f t="shared" si="12"/>
        <v>6708616.9113248261</v>
      </c>
      <c r="AY36" s="69">
        <f t="shared" si="12"/>
        <v>6708616.9113248261</v>
      </c>
      <c r="AZ36" s="69">
        <f t="shared" si="12"/>
        <v>6708616.9113248261</v>
      </c>
      <c r="BA36" s="68">
        <f t="shared" si="12"/>
        <v>6708616.9113248261</v>
      </c>
      <c r="BB36" s="47"/>
      <c r="BC36" s="56">
        <f>SUM($AH36:$AS36)</f>
        <v>80503402.935897931</v>
      </c>
    </row>
    <row r="37" spans="1:56">
      <c r="A37" s="17">
        <f>ROW()</f>
        <v>37</v>
      </c>
      <c r="B37" s="127"/>
      <c r="D37" s="30" t="s">
        <v>1</v>
      </c>
      <c r="E37" s="3" t="str">
        <f>"See ("&amp;A$39&amp;")"</f>
        <v>See (39)</v>
      </c>
      <c r="F37" s="49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48"/>
      <c r="R37" s="49"/>
      <c r="S37" s="30"/>
      <c r="T37" s="30"/>
      <c r="U37" s="30"/>
      <c r="V37" s="30"/>
      <c r="W37" s="73"/>
      <c r="X37" s="73"/>
      <c r="Y37" s="73"/>
      <c r="Z37" s="73"/>
      <c r="AA37" s="73"/>
      <c r="AB37" s="73"/>
      <c r="AC37" s="72"/>
      <c r="AD37" s="74"/>
      <c r="AE37" s="73"/>
      <c r="AF37" s="73"/>
      <c r="AG37" s="73"/>
      <c r="AH37" s="73">
        <f t="shared" ref="AH37:BA37" si="13">(SUM($F28:$Q28)/12)</f>
        <v>417150.5712060036</v>
      </c>
      <c r="AI37" s="73">
        <f t="shared" si="13"/>
        <v>417150.5712060036</v>
      </c>
      <c r="AJ37" s="73">
        <f t="shared" si="13"/>
        <v>417150.5712060036</v>
      </c>
      <c r="AK37" s="73">
        <f t="shared" si="13"/>
        <v>417150.5712060036</v>
      </c>
      <c r="AL37" s="73">
        <f t="shared" si="13"/>
        <v>417150.5712060036</v>
      </c>
      <c r="AM37" s="73">
        <f t="shared" si="13"/>
        <v>417150.5712060036</v>
      </c>
      <c r="AN37" s="73">
        <f t="shared" si="13"/>
        <v>417150.5712060036</v>
      </c>
      <c r="AO37" s="72">
        <f t="shared" si="13"/>
        <v>417150.5712060036</v>
      </c>
      <c r="AP37" s="74">
        <f t="shared" si="13"/>
        <v>417150.5712060036</v>
      </c>
      <c r="AQ37" s="73">
        <f t="shared" si="13"/>
        <v>417150.5712060036</v>
      </c>
      <c r="AR37" s="73">
        <f t="shared" si="13"/>
        <v>417150.5712060036</v>
      </c>
      <c r="AS37" s="73">
        <f t="shared" si="13"/>
        <v>417150.5712060036</v>
      </c>
      <c r="AT37" s="73">
        <f t="shared" si="13"/>
        <v>417150.5712060036</v>
      </c>
      <c r="AU37" s="73">
        <f t="shared" si="13"/>
        <v>417150.5712060036</v>
      </c>
      <c r="AV37" s="73">
        <f t="shared" si="13"/>
        <v>417150.5712060036</v>
      </c>
      <c r="AW37" s="73">
        <f t="shared" si="13"/>
        <v>417150.5712060036</v>
      </c>
      <c r="AX37" s="73">
        <f t="shared" si="13"/>
        <v>417150.5712060036</v>
      </c>
      <c r="AY37" s="73">
        <f t="shared" si="13"/>
        <v>417150.5712060036</v>
      </c>
      <c r="AZ37" s="73">
        <f t="shared" si="13"/>
        <v>417150.5712060036</v>
      </c>
      <c r="BA37" s="72">
        <f t="shared" si="13"/>
        <v>417150.5712060036</v>
      </c>
      <c r="BB37" s="47"/>
      <c r="BC37" s="61">
        <f>SUM($AH37:$AS37)</f>
        <v>5005806.8544720421</v>
      </c>
    </row>
    <row r="38" spans="1:56">
      <c r="A38" s="17">
        <f>ROW()</f>
        <v>38</v>
      </c>
      <c r="B38" s="127"/>
      <c r="D38" s="1" t="s">
        <v>0</v>
      </c>
      <c r="E38" s="71" t="str">
        <f>"("&amp;A35&amp;")+"&amp;"("&amp;A36&amp;")+"&amp;"("&amp;A37&amp;")"</f>
        <v>(35)+(36)+(37)</v>
      </c>
      <c r="F38" s="49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48"/>
      <c r="R38" s="49"/>
      <c r="S38" s="30"/>
      <c r="T38" s="30"/>
      <c r="U38" s="30"/>
      <c r="V38" s="30"/>
      <c r="W38" s="69"/>
      <c r="X38" s="69"/>
      <c r="Y38" s="69"/>
      <c r="Z38" s="69"/>
      <c r="AA38" s="69"/>
      <c r="AB38" s="69"/>
      <c r="AC38" s="68"/>
      <c r="AD38" s="70"/>
      <c r="AE38" s="69"/>
      <c r="AF38" s="69"/>
      <c r="AG38" s="69"/>
      <c r="AH38" s="69">
        <f t="shared" ref="AH38:BA38" si="14">SUM(AH35:AH37)</f>
        <v>12723439.042365091</v>
      </c>
      <c r="AI38" s="69">
        <f t="shared" si="14"/>
        <v>12723439.042365091</v>
      </c>
      <c r="AJ38" s="69">
        <f t="shared" si="14"/>
        <v>12723439.042365091</v>
      </c>
      <c r="AK38" s="69">
        <f t="shared" si="14"/>
        <v>12723439.042365091</v>
      </c>
      <c r="AL38" s="69">
        <f t="shared" si="14"/>
        <v>12723439.042365091</v>
      </c>
      <c r="AM38" s="69">
        <f t="shared" si="14"/>
        <v>12723439.042365091</v>
      </c>
      <c r="AN38" s="69">
        <f t="shared" si="14"/>
        <v>12723439.042365091</v>
      </c>
      <c r="AO38" s="68">
        <f t="shared" si="14"/>
        <v>12723439.042365091</v>
      </c>
      <c r="AP38" s="70">
        <f t="shared" si="14"/>
        <v>12723439.042365091</v>
      </c>
      <c r="AQ38" s="69">
        <f t="shared" si="14"/>
        <v>12723439.042365091</v>
      </c>
      <c r="AR38" s="69">
        <f t="shared" si="14"/>
        <v>12723439.042365091</v>
      </c>
      <c r="AS38" s="69">
        <f t="shared" si="14"/>
        <v>12723439.042365091</v>
      </c>
      <c r="AT38" s="69">
        <f t="shared" si="14"/>
        <v>12723439.042365091</v>
      </c>
      <c r="AU38" s="69">
        <f t="shared" si="14"/>
        <v>12723439.042365091</v>
      </c>
      <c r="AV38" s="69">
        <f t="shared" si="14"/>
        <v>12723439.042365091</v>
      </c>
      <c r="AW38" s="69">
        <f t="shared" si="14"/>
        <v>12723439.042365091</v>
      </c>
      <c r="AX38" s="69">
        <f t="shared" si="14"/>
        <v>12723439.042365091</v>
      </c>
      <c r="AY38" s="69">
        <f t="shared" si="14"/>
        <v>12723439.042365091</v>
      </c>
      <c r="AZ38" s="69">
        <f t="shared" si="14"/>
        <v>12723439.042365091</v>
      </c>
      <c r="BA38" s="68">
        <f t="shared" si="14"/>
        <v>12723439.042365091</v>
      </c>
      <c r="BB38" s="47"/>
      <c r="BC38" s="56">
        <f>SUM($AH38:$AS38)</f>
        <v>152681268.5083811</v>
      </c>
    </row>
    <row r="39" spans="1:56" ht="38.25" customHeight="1">
      <c r="A39" s="17">
        <f>ROW()</f>
        <v>39</v>
      </c>
      <c r="B39" s="127"/>
      <c r="D39" s="124" t="s">
        <v>8</v>
      </c>
      <c r="E39" s="130"/>
      <c r="F39" s="49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48"/>
      <c r="R39" s="49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48"/>
      <c r="AD39" s="49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48"/>
      <c r="AP39" s="49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48"/>
      <c r="BB39" s="47"/>
      <c r="BC39" s="31"/>
    </row>
    <row r="40" spans="1:56">
      <c r="A40" s="17">
        <f>ROW()</f>
        <v>40</v>
      </c>
      <c r="B40" s="127"/>
      <c r="F40" s="49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48"/>
      <c r="R40" s="49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48"/>
      <c r="AD40" s="49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48"/>
      <c r="AP40" s="49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48"/>
      <c r="BB40" s="47"/>
      <c r="BC40" s="31"/>
    </row>
    <row r="41" spans="1:56" ht="34.5" customHeight="1">
      <c r="A41" s="17">
        <f>ROW()</f>
        <v>41</v>
      </c>
      <c r="B41" s="127"/>
      <c r="C41" s="122" t="s">
        <v>7</v>
      </c>
      <c r="D41" s="123"/>
      <c r="E41" s="123"/>
      <c r="F41" s="67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4"/>
      <c r="R41" s="67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4"/>
      <c r="AD41" s="67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4"/>
      <c r="AP41" s="67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4"/>
      <c r="BB41" s="65"/>
      <c r="BC41" s="64"/>
    </row>
    <row r="42" spans="1:56">
      <c r="A42" s="17">
        <f>ROW()</f>
        <v>42</v>
      </c>
      <c r="B42" s="127"/>
      <c r="C42" s="2"/>
      <c r="D42" s="2" t="s">
        <v>3</v>
      </c>
      <c r="E42" s="60" t="str">
        <f>"("&amp;A19&amp;") - "&amp;"("&amp;A35&amp;")"</f>
        <v>(19) - (35)</v>
      </c>
      <c r="F42" s="59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6"/>
      <c r="R42" s="59">
        <f t="shared" ref="R42:BA42" si="15">R19-R35</f>
        <v>10786263.769679761</v>
      </c>
      <c r="S42" s="58">
        <f t="shared" si="15"/>
        <v>11823487.365422629</v>
      </c>
      <c r="T42" s="58">
        <f t="shared" si="15"/>
        <v>12860710.961165497</v>
      </c>
      <c r="U42" s="58">
        <f t="shared" si="15"/>
        <v>13897934.556908365</v>
      </c>
      <c r="V42" s="58">
        <f t="shared" si="15"/>
        <v>14935158.152651234</v>
      </c>
      <c r="W42" s="58">
        <f t="shared" si="15"/>
        <v>15972381.748394102</v>
      </c>
      <c r="X42" s="58">
        <f t="shared" si="15"/>
        <v>17009605.344136972</v>
      </c>
      <c r="Y42" s="58">
        <f t="shared" si="15"/>
        <v>18046828.939879842</v>
      </c>
      <c r="Z42" s="58">
        <f t="shared" si="15"/>
        <v>19084052.535622712</v>
      </c>
      <c r="AA42" s="58">
        <f t="shared" si="15"/>
        <v>20121276.131365582</v>
      </c>
      <c r="AB42" s="58">
        <f t="shared" si="15"/>
        <v>21158499.727108452</v>
      </c>
      <c r="AC42" s="56">
        <f t="shared" si="15"/>
        <v>22195723.322851323</v>
      </c>
      <c r="AD42" s="59">
        <f t="shared" si="15"/>
        <v>23298703.322851323</v>
      </c>
      <c r="AE42" s="58">
        <f t="shared" si="15"/>
        <v>24330523.322851323</v>
      </c>
      <c r="AF42" s="58">
        <f t="shared" si="15"/>
        <v>25433503.322851323</v>
      </c>
      <c r="AG42" s="58">
        <f t="shared" si="15"/>
        <v>26500903.322851323</v>
      </c>
      <c r="AH42" s="58">
        <f t="shared" si="15"/>
        <v>22006211.763017062</v>
      </c>
      <c r="AI42" s="58">
        <f t="shared" si="15"/>
        <v>23073611.763017062</v>
      </c>
      <c r="AJ42" s="58">
        <f t="shared" si="15"/>
        <v>24176591.763017062</v>
      </c>
      <c r="AK42" s="58">
        <f t="shared" si="15"/>
        <v>25279571.763017062</v>
      </c>
      <c r="AL42" s="58">
        <f t="shared" si="15"/>
        <v>26346971.763017062</v>
      </c>
      <c r="AM42" s="58">
        <f t="shared" si="15"/>
        <v>27449951.763017062</v>
      </c>
      <c r="AN42" s="58">
        <f t="shared" si="15"/>
        <v>28517351.763017062</v>
      </c>
      <c r="AO42" s="56">
        <f t="shared" si="15"/>
        <v>29620331.763017062</v>
      </c>
      <c r="AP42" s="59">
        <f t="shared" si="15"/>
        <v>30562483.763017062</v>
      </c>
      <c r="AQ42" s="58">
        <f t="shared" si="15"/>
        <v>31413459.763017062</v>
      </c>
      <c r="AR42" s="58">
        <f t="shared" si="15"/>
        <v>32355611.763017062</v>
      </c>
      <c r="AS42" s="58">
        <f t="shared" si="15"/>
        <v>33267371.763017062</v>
      </c>
      <c r="AT42" s="58">
        <f t="shared" si="15"/>
        <v>34209523.763017058</v>
      </c>
      <c r="AU42" s="58">
        <f t="shared" si="15"/>
        <v>35121283.763017058</v>
      </c>
      <c r="AV42" s="58">
        <f t="shared" si="15"/>
        <v>36063435.763017058</v>
      </c>
      <c r="AW42" s="58">
        <f t="shared" si="15"/>
        <v>37005587.763017058</v>
      </c>
      <c r="AX42" s="58">
        <f t="shared" si="15"/>
        <v>37917347.763017058</v>
      </c>
      <c r="AY42" s="58">
        <f t="shared" si="15"/>
        <v>38859499.763017058</v>
      </c>
      <c r="AZ42" s="58">
        <f t="shared" si="15"/>
        <v>39771259.763017058</v>
      </c>
      <c r="BA42" s="56">
        <f t="shared" si="15"/>
        <v>40713411.763017058</v>
      </c>
      <c r="BB42" s="57"/>
      <c r="BC42" s="56">
        <f>SUM($AH42:$AS42)</f>
        <v>334069521.15620476</v>
      </c>
      <c r="BD42" s="55"/>
    </row>
    <row r="43" spans="1:56">
      <c r="A43" s="17">
        <f>ROW()</f>
        <v>43</v>
      </c>
      <c r="B43" s="127"/>
      <c r="C43" s="2"/>
      <c r="D43" s="2" t="s">
        <v>2</v>
      </c>
      <c r="E43" s="60" t="str">
        <f>"("&amp;A20&amp;") - "&amp;"("&amp;A36&amp;")"</f>
        <v>(20) - (36)</v>
      </c>
      <c r="F43" s="59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6"/>
      <c r="R43" s="59">
        <f t="shared" ref="R43:BA43" si="16">R20-R36</f>
        <v>14309591.882304821</v>
      </c>
      <c r="S43" s="58">
        <f t="shared" si="16"/>
        <v>15516639.755768981</v>
      </c>
      <c r="T43" s="58">
        <f t="shared" si="16"/>
        <v>16723687.62923314</v>
      </c>
      <c r="U43" s="58">
        <f t="shared" si="16"/>
        <v>17930735.5026973</v>
      </c>
      <c r="V43" s="58">
        <f t="shared" si="16"/>
        <v>19137783.37616146</v>
      </c>
      <c r="W43" s="58">
        <f t="shared" si="16"/>
        <v>20344831.24962562</v>
      </c>
      <c r="X43" s="58">
        <f t="shared" si="16"/>
        <v>21551879.123089779</v>
      </c>
      <c r="Y43" s="58">
        <f t="shared" si="16"/>
        <v>22758926.996553939</v>
      </c>
      <c r="Z43" s="58">
        <f t="shared" si="16"/>
        <v>23965974.870018099</v>
      </c>
      <c r="AA43" s="58">
        <f t="shared" si="16"/>
        <v>25173022.743482258</v>
      </c>
      <c r="AB43" s="58">
        <f t="shared" si="16"/>
        <v>26380070.616946418</v>
      </c>
      <c r="AC43" s="56">
        <f t="shared" si="16"/>
        <v>27587118.490410578</v>
      </c>
      <c r="AD43" s="59">
        <f t="shared" si="16"/>
        <v>28583560.505964469</v>
      </c>
      <c r="AE43" s="58">
        <f t="shared" si="16"/>
        <v>29515715.939869724</v>
      </c>
      <c r="AF43" s="58">
        <f t="shared" si="16"/>
        <v>30512157.955423616</v>
      </c>
      <c r="AG43" s="58">
        <f t="shared" si="16"/>
        <v>31476456.680153187</v>
      </c>
      <c r="AH43" s="58">
        <f t="shared" si="16"/>
        <v>25764281.784382254</v>
      </c>
      <c r="AI43" s="58">
        <f t="shared" si="16"/>
        <v>26728580.509111825</v>
      </c>
      <c r="AJ43" s="58">
        <f t="shared" si="16"/>
        <v>27725022.524665717</v>
      </c>
      <c r="AK43" s="58">
        <f t="shared" si="16"/>
        <v>28721464.540219609</v>
      </c>
      <c r="AL43" s="58">
        <f t="shared" si="16"/>
        <v>29685763.264949184</v>
      </c>
      <c r="AM43" s="58">
        <f t="shared" si="16"/>
        <v>30682205.280503076</v>
      </c>
      <c r="AN43" s="58">
        <f t="shared" si="16"/>
        <v>31646504.005232651</v>
      </c>
      <c r="AO43" s="56">
        <f t="shared" si="16"/>
        <v>32642946.020786542</v>
      </c>
      <c r="AP43" s="59">
        <f t="shared" si="16"/>
        <v>33784377.570197836</v>
      </c>
      <c r="AQ43" s="58">
        <f t="shared" si="16"/>
        <v>34815348.001924172</v>
      </c>
      <c r="AR43" s="58">
        <f t="shared" si="16"/>
        <v>35956779.551335469</v>
      </c>
      <c r="AS43" s="58">
        <f t="shared" si="16"/>
        <v>37061390.72818511</v>
      </c>
      <c r="AT43" s="58">
        <f t="shared" si="16"/>
        <v>38202822.277596407</v>
      </c>
      <c r="AU43" s="58">
        <f t="shared" si="16"/>
        <v>39307433.454446048</v>
      </c>
      <c r="AV43" s="58">
        <f t="shared" si="16"/>
        <v>40448865.003857344</v>
      </c>
      <c r="AW43" s="58">
        <f t="shared" si="16"/>
        <v>41590296.553268641</v>
      </c>
      <c r="AX43" s="58">
        <f t="shared" si="16"/>
        <v>42694907.730118282</v>
      </c>
      <c r="AY43" s="58">
        <f t="shared" si="16"/>
        <v>43836339.279529579</v>
      </c>
      <c r="AZ43" s="58">
        <f t="shared" si="16"/>
        <v>44940950.45637922</v>
      </c>
      <c r="BA43" s="56">
        <f t="shared" si="16"/>
        <v>46082382.005790517</v>
      </c>
      <c r="BB43" s="57"/>
      <c r="BC43" s="56">
        <f>SUM($AH43:$AS43)</f>
        <v>375214663.78149343</v>
      </c>
      <c r="BD43" s="55"/>
    </row>
    <row r="44" spans="1:56">
      <c r="A44" s="17">
        <f>ROW()</f>
        <v>44</v>
      </c>
      <c r="B44" s="127"/>
      <c r="C44" s="2"/>
      <c r="D44" s="2" t="s">
        <v>1</v>
      </c>
      <c r="E44" s="60" t="str">
        <f>"("&amp;A21&amp;") - "&amp;"("&amp;A37&amp;")"</f>
        <v>(21) - (37)</v>
      </c>
      <c r="F44" s="63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1"/>
      <c r="R44" s="63">
        <f t="shared" ref="R44:BA44" si="17">R21-R37</f>
        <v>1049162.8462559993</v>
      </c>
      <c r="S44" s="62">
        <f t="shared" si="17"/>
        <v>1137662.2103823042</v>
      </c>
      <c r="T44" s="62">
        <f t="shared" si="17"/>
        <v>1226161.574508609</v>
      </c>
      <c r="U44" s="62">
        <f t="shared" si="17"/>
        <v>1314660.9386349139</v>
      </c>
      <c r="V44" s="62">
        <f t="shared" si="17"/>
        <v>1403160.3027612187</v>
      </c>
      <c r="W44" s="62">
        <f t="shared" si="17"/>
        <v>1491659.6668875236</v>
      </c>
      <c r="X44" s="62">
        <f t="shared" si="17"/>
        <v>1580159.0310138285</v>
      </c>
      <c r="Y44" s="62">
        <f t="shared" si="17"/>
        <v>1668658.3951401333</v>
      </c>
      <c r="Z44" s="62">
        <f t="shared" si="17"/>
        <v>1757157.7592664382</v>
      </c>
      <c r="AA44" s="62">
        <f t="shared" si="17"/>
        <v>1845657.1233927431</v>
      </c>
      <c r="AB44" s="62">
        <f t="shared" si="17"/>
        <v>1934156.4875190479</v>
      </c>
      <c r="AC44" s="61">
        <f t="shared" si="17"/>
        <v>2022655.8516453528</v>
      </c>
      <c r="AD44" s="63">
        <f t="shared" si="17"/>
        <v>2095713.8360914611</v>
      </c>
      <c r="AE44" s="62">
        <f t="shared" si="17"/>
        <v>2164058.4021862079</v>
      </c>
      <c r="AF44" s="62">
        <f t="shared" si="17"/>
        <v>2237116.3866323163</v>
      </c>
      <c r="AG44" s="62">
        <f t="shared" si="17"/>
        <v>2307817.6619027439</v>
      </c>
      <c r="AH44" s="62">
        <f t="shared" si="17"/>
        <v>1963725.0751428485</v>
      </c>
      <c r="AI44" s="62">
        <f t="shared" si="17"/>
        <v>2034426.3504132761</v>
      </c>
      <c r="AJ44" s="62">
        <f t="shared" si="17"/>
        <v>2107484.3348593847</v>
      </c>
      <c r="AK44" s="62">
        <f t="shared" si="17"/>
        <v>2180542.319305493</v>
      </c>
      <c r="AL44" s="62">
        <f t="shared" si="17"/>
        <v>2251243.5945759206</v>
      </c>
      <c r="AM44" s="62">
        <f t="shared" si="17"/>
        <v>2324301.5790220289</v>
      </c>
      <c r="AN44" s="62">
        <f t="shared" si="17"/>
        <v>2395002.8542924565</v>
      </c>
      <c r="AO44" s="61">
        <f t="shared" si="17"/>
        <v>2468060.8387385649</v>
      </c>
      <c r="AP44" s="63">
        <f t="shared" si="17"/>
        <v>2551749.2893272666</v>
      </c>
      <c r="AQ44" s="62">
        <f t="shared" si="17"/>
        <v>2627338.8576009325</v>
      </c>
      <c r="AR44" s="62">
        <f t="shared" si="17"/>
        <v>2711027.3081896342</v>
      </c>
      <c r="AS44" s="62">
        <f t="shared" si="17"/>
        <v>2792016.1313399905</v>
      </c>
      <c r="AT44" s="62">
        <f t="shared" si="17"/>
        <v>2875704.5819286923</v>
      </c>
      <c r="AU44" s="62">
        <f t="shared" si="17"/>
        <v>2956693.4050790486</v>
      </c>
      <c r="AV44" s="62">
        <f t="shared" si="17"/>
        <v>3040381.8556677504</v>
      </c>
      <c r="AW44" s="62">
        <f t="shared" si="17"/>
        <v>3124070.3062564521</v>
      </c>
      <c r="AX44" s="62">
        <f t="shared" si="17"/>
        <v>3205059.1294068084</v>
      </c>
      <c r="AY44" s="62">
        <f t="shared" si="17"/>
        <v>3288747.5799955102</v>
      </c>
      <c r="AZ44" s="62">
        <f t="shared" si="17"/>
        <v>3369736.4031458665</v>
      </c>
      <c r="BA44" s="61">
        <f t="shared" si="17"/>
        <v>3453424.8537345682</v>
      </c>
      <c r="BB44" s="57"/>
      <c r="BC44" s="61">
        <f>SUM($AH44:$AS44)</f>
        <v>28406918.532807797</v>
      </c>
      <c r="BD44" s="55"/>
    </row>
    <row r="45" spans="1:56">
      <c r="A45" s="17">
        <f>ROW()</f>
        <v>45</v>
      </c>
      <c r="B45" s="127"/>
      <c r="C45" s="2"/>
      <c r="D45" s="2" t="s">
        <v>0</v>
      </c>
      <c r="E45" s="60" t="str">
        <f>"("&amp;A42&amp;")+"&amp;"("&amp;A43&amp;")+"&amp;"("&amp;A44&amp;")"</f>
        <v>(42)+(43)+(44)</v>
      </c>
      <c r="F45" s="59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6"/>
      <c r="R45" s="59">
        <f t="shared" ref="R45:BA45" si="18">SUM(R42:R44)</f>
        <v>26145018.498240579</v>
      </c>
      <c r="S45" s="58">
        <f t="shared" si="18"/>
        <v>28477789.331573915</v>
      </c>
      <c r="T45" s="58">
        <f t="shared" si="18"/>
        <v>30810560.164907247</v>
      </c>
      <c r="U45" s="58">
        <f t="shared" si="18"/>
        <v>33143330.998240579</v>
      </c>
      <c r="V45" s="58">
        <f t="shared" si="18"/>
        <v>35476101.831573911</v>
      </c>
      <c r="W45" s="58">
        <f t="shared" si="18"/>
        <v>37808872.664907247</v>
      </c>
      <c r="X45" s="58">
        <f t="shared" si="18"/>
        <v>40141643.498240583</v>
      </c>
      <c r="Y45" s="58">
        <f t="shared" si="18"/>
        <v>42474414.331573911</v>
      </c>
      <c r="Z45" s="58">
        <f t="shared" si="18"/>
        <v>44807185.164907247</v>
      </c>
      <c r="AA45" s="58">
        <f t="shared" si="18"/>
        <v>47139955.99824059</v>
      </c>
      <c r="AB45" s="58">
        <f t="shared" si="18"/>
        <v>49472726.831573918</v>
      </c>
      <c r="AC45" s="56">
        <f t="shared" si="18"/>
        <v>51805497.664907247</v>
      </c>
      <c r="AD45" s="59">
        <f t="shared" si="18"/>
        <v>53977977.664907247</v>
      </c>
      <c r="AE45" s="58">
        <f t="shared" si="18"/>
        <v>56010297.664907254</v>
      </c>
      <c r="AF45" s="58">
        <f t="shared" si="18"/>
        <v>58182777.664907254</v>
      </c>
      <c r="AG45" s="58">
        <f t="shared" si="18"/>
        <v>60285177.664907247</v>
      </c>
      <c r="AH45" s="58">
        <f t="shared" si="18"/>
        <v>49734218.622542158</v>
      </c>
      <c r="AI45" s="58">
        <f t="shared" si="18"/>
        <v>51836618.622542165</v>
      </c>
      <c r="AJ45" s="58">
        <f t="shared" si="18"/>
        <v>54009098.622542165</v>
      </c>
      <c r="AK45" s="58">
        <f t="shared" si="18"/>
        <v>56181578.622542165</v>
      </c>
      <c r="AL45" s="58">
        <f t="shared" si="18"/>
        <v>58283978.622542165</v>
      </c>
      <c r="AM45" s="58">
        <f t="shared" si="18"/>
        <v>60456458.622542165</v>
      </c>
      <c r="AN45" s="58">
        <f t="shared" si="18"/>
        <v>62558858.622542173</v>
      </c>
      <c r="AO45" s="56">
        <f t="shared" si="18"/>
        <v>64731338.622542173</v>
      </c>
      <c r="AP45" s="59">
        <f t="shared" si="18"/>
        <v>66898610.622542158</v>
      </c>
      <c r="AQ45" s="58">
        <f t="shared" si="18"/>
        <v>68856146.622542158</v>
      </c>
      <c r="AR45" s="58">
        <f t="shared" si="18"/>
        <v>71023418.622542158</v>
      </c>
      <c r="AS45" s="58">
        <f t="shared" si="18"/>
        <v>73120778.622542173</v>
      </c>
      <c r="AT45" s="58">
        <f t="shared" si="18"/>
        <v>75288050.622542158</v>
      </c>
      <c r="AU45" s="58">
        <f t="shared" si="18"/>
        <v>77385410.622542158</v>
      </c>
      <c r="AV45" s="58">
        <f t="shared" si="18"/>
        <v>79552682.622542158</v>
      </c>
      <c r="AW45" s="58">
        <f t="shared" si="18"/>
        <v>81719954.622542158</v>
      </c>
      <c r="AX45" s="58">
        <f t="shared" si="18"/>
        <v>83817314.622542143</v>
      </c>
      <c r="AY45" s="58">
        <f t="shared" si="18"/>
        <v>85984586.622542143</v>
      </c>
      <c r="AZ45" s="58">
        <f t="shared" si="18"/>
        <v>88081946.622542143</v>
      </c>
      <c r="BA45" s="56">
        <f t="shared" si="18"/>
        <v>90249218.622542143</v>
      </c>
      <c r="BB45" s="57"/>
      <c r="BC45" s="56">
        <f>SUM($AH45:$AS45)</f>
        <v>737691103.47050583</v>
      </c>
      <c r="BD45" s="55"/>
    </row>
    <row r="46" spans="1:56" ht="15">
      <c r="A46" s="17">
        <f>ROW()</f>
        <v>46</v>
      </c>
      <c r="B46" s="128"/>
      <c r="C46" s="39"/>
      <c r="D46" s="54"/>
      <c r="E46" s="53"/>
      <c r="F46" s="52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0"/>
      <c r="R46" s="52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0"/>
      <c r="AD46" s="52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0"/>
      <c r="AP46" s="52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0"/>
      <c r="BB46" s="35"/>
      <c r="BC46" s="34"/>
    </row>
    <row r="47" spans="1:56">
      <c r="A47" s="17">
        <f>ROW()</f>
        <v>47</v>
      </c>
      <c r="B47" s="126"/>
      <c r="C47" s="30"/>
      <c r="D47" s="30"/>
      <c r="E47" s="45"/>
      <c r="F47" s="49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48"/>
      <c r="R47" s="49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48"/>
      <c r="AD47" s="49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48"/>
      <c r="AP47" s="49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48"/>
      <c r="BB47" s="47"/>
      <c r="BC47" s="31"/>
    </row>
    <row r="48" spans="1:56">
      <c r="A48" s="17">
        <f>ROW()</f>
        <v>48</v>
      </c>
      <c r="B48" s="127"/>
      <c r="C48" s="120" t="s">
        <v>6</v>
      </c>
      <c r="D48" s="130"/>
      <c r="E48" s="130"/>
      <c r="F48" s="33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32"/>
      <c r="R48" s="33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32"/>
      <c r="AD48" s="33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32"/>
      <c r="AP48" s="33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32"/>
      <c r="BB48" s="20"/>
      <c r="BC48" s="31"/>
    </row>
    <row r="49" spans="1:56">
      <c r="A49" s="17">
        <f>ROW()</f>
        <v>49</v>
      </c>
      <c r="B49" s="127"/>
      <c r="C49" s="33"/>
      <c r="D49" s="30" t="s">
        <v>3</v>
      </c>
      <c r="E49" s="45" t="s">
        <v>5</v>
      </c>
      <c r="F49" s="44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1"/>
      <c r="R49" s="43">
        <v>2.2665000000000001E-2</v>
      </c>
      <c r="S49" s="42">
        <f t="shared" ref="S49:BA49" si="19">R49</f>
        <v>2.2665000000000001E-2</v>
      </c>
      <c r="T49" s="42">
        <f t="shared" si="19"/>
        <v>2.2665000000000001E-2</v>
      </c>
      <c r="U49" s="42">
        <f t="shared" si="19"/>
        <v>2.2665000000000001E-2</v>
      </c>
      <c r="V49" s="42">
        <f t="shared" si="19"/>
        <v>2.2665000000000001E-2</v>
      </c>
      <c r="W49" s="42">
        <f t="shared" si="19"/>
        <v>2.2665000000000001E-2</v>
      </c>
      <c r="X49" s="42">
        <f t="shared" si="19"/>
        <v>2.2665000000000001E-2</v>
      </c>
      <c r="Y49" s="42">
        <f t="shared" si="19"/>
        <v>2.2665000000000001E-2</v>
      </c>
      <c r="Z49" s="42">
        <f t="shared" si="19"/>
        <v>2.2665000000000001E-2</v>
      </c>
      <c r="AA49" s="42">
        <f t="shared" si="19"/>
        <v>2.2665000000000001E-2</v>
      </c>
      <c r="AB49" s="42">
        <f t="shared" si="19"/>
        <v>2.2665000000000001E-2</v>
      </c>
      <c r="AC49" s="41">
        <f t="shared" si="19"/>
        <v>2.2665000000000001E-2</v>
      </c>
      <c r="AD49" s="43">
        <f t="shared" si="19"/>
        <v>2.2665000000000001E-2</v>
      </c>
      <c r="AE49" s="42">
        <f t="shared" si="19"/>
        <v>2.2665000000000001E-2</v>
      </c>
      <c r="AF49" s="42">
        <f t="shared" si="19"/>
        <v>2.2665000000000001E-2</v>
      </c>
      <c r="AG49" s="42">
        <f t="shared" si="19"/>
        <v>2.2665000000000001E-2</v>
      </c>
      <c r="AH49" s="42">
        <f t="shared" si="19"/>
        <v>2.2665000000000001E-2</v>
      </c>
      <c r="AI49" s="42">
        <f t="shared" si="19"/>
        <v>2.2665000000000001E-2</v>
      </c>
      <c r="AJ49" s="42">
        <f t="shared" si="19"/>
        <v>2.2665000000000001E-2</v>
      </c>
      <c r="AK49" s="42">
        <f t="shared" si="19"/>
        <v>2.2665000000000001E-2</v>
      </c>
      <c r="AL49" s="42">
        <f t="shared" si="19"/>
        <v>2.2665000000000001E-2</v>
      </c>
      <c r="AM49" s="42">
        <f t="shared" si="19"/>
        <v>2.2665000000000001E-2</v>
      </c>
      <c r="AN49" s="42">
        <f t="shared" si="19"/>
        <v>2.2665000000000001E-2</v>
      </c>
      <c r="AO49" s="41">
        <f t="shared" si="19"/>
        <v>2.2665000000000001E-2</v>
      </c>
      <c r="AP49" s="43">
        <f t="shared" si="19"/>
        <v>2.2665000000000001E-2</v>
      </c>
      <c r="AQ49" s="42">
        <f t="shared" si="19"/>
        <v>2.2665000000000001E-2</v>
      </c>
      <c r="AR49" s="42">
        <f t="shared" si="19"/>
        <v>2.2665000000000001E-2</v>
      </c>
      <c r="AS49" s="42">
        <f t="shared" si="19"/>
        <v>2.2665000000000001E-2</v>
      </c>
      <c r="AT49" s="42">
        <f t="shared" si="19"/>
        <v>2.2665000000000001E-2</v>
      </c>
      <c r="AU49" s="42">
        <f t="shared" si="19"/>
        <v>2.2665000000000001E-2</v>
      </c>
      <c r="AV49" s="42">
        <f t="shared" si="19"/>
        <v>2.2665000000000001E-2</v>
      </c>
      <c r="AW49" s="42">
        <f t="shared" si="19"/>
        <v>2.2665000000000001E-2</v>
      </c>
      <c r="AX49" s="42">
        <f t="shared" si="19"/>
        <v>2.2665000000000001E-2</v>
      </c>
      <c r="AY49" s="42">
        <f t="shared" si="19"/>
        <v>2.2665000000000001E-2</v>
      </c>
      <c r="AZ49" s="42">
        <f t="shared" si="19"/>
        <v>2.2665000000000001E-2</v>
      </c>
      <c r="BA49" s="41">
        <f t="shared" si="19"/>
        <v>2.2665000000000001E-2</v>
      </c>
      <c r="BB49" s="20"/>
      <c r="BC49" s="40">
        <f>BC55/BC42</f>
        <v>2.2665000000000001E-2</v>
      </c>
    </row>
    <row r="50" spans="1:56">
      <c r="A50" s="17">
        <f>ROW()</f>
        <v>50</v>
      </c>
      <c r="B50" s="127"/>
      <c r="C50" s="33"/>
      <c r="D50" s="30" t="s">
        <v>2</v>
      </c>
      <c r="E50" s="45" t="s">
        <v>5</v>
      </c>
      <c r="F50" s="44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1"/>
      <c r="R50" s="43">
        <v>2.0909000000000001E-2</v>
      </c>
      <c r="S50" s="42">
        <f t="shared" ref="S50:BA50" si="20">R50</f>
        <v>2.0909000000000001E-2</v>
      </c>
      <c r="T50" s="42">
        <f t="shared" si="20"/>
        <v>2.0909000000000001E-2</v>
      </c>
      <c r="U50" s="42">
        <f t="shared" si="20"/>
        <v>2.0909000000000001E-2</v>
      </c>
      <c r="V50" s="42">
        <f t="shared" si="20"/>
        <v>2.0909000000000001E-2</v>
      </c>
      <c r="W50" s="42">
        <f t="shared" si="20"/>
        <v>2.0909000000000001E-2</v>
      </c>
      <c r="X50" s="42">
        <f t="shared" si="20"/>
        <v>2.0909000000000001E-2</v>
      </c>
      <c r="Y50" s="42">
        <f t="shared" si="20"/>
        <v>2.0909000000000001E-2</v>
      </c>
      <c r="Z50" s="42">
        <f t="shared" si="20"/>
        <v>2.0909000000000001E-2</v>
      </c>
      <c r="AA50" s="42">
        <f t="shared" si="20"/>
        <v>2.0909000000000001E-2</v>
      </c>
      <c r="AB50" s="42">
        <f t="shared" si="20"/>
        <v>2.0909000000000001E-2</v>
      </c>
      <c r="AC50" s="41">
        <f t="shared" si="20"/>
        <v>2.0909000000000001E-2</v>
      </c>
      <c r="AD50" s="43">
        <f t="shared" si="20"/>
        <v>2.0909000000000001E-2</v>
      </c>
      <c r="AE50" s="42">
        <f t="shared" si="20"/>
        <v>2.0909000000000001E-2</v>
      </c>
      <c r="AF50" s="42">
        <f t="shared" si="20"/>
        <v>2.0909000000000001E-2</v>
      </c>
      <c r="AG50" s="42">
        <f t="shared" si="20"/>
        <v>2.0909000000000001E-2</v>
      </c>
      <c r="AH50" s="42">
        <f t="shared" si="20"/>
        <v>2.0909000000000001E-2</v>
      </c>
      <c r="AI50" s="42">
        <f t="shared" si="20"/>
        <v>2.0909000000000001E-2</v>
      </c>
      <c r="AJ50" s="42">
        <f t="shared" si="20"/>
        <v>2.0909000000000001E-2</v>
      </c>
      <c r="AK50" s="42">
        <f t="shared" si="20"/>
        <v>2.0909000000000001E-2</v>
      </c>
      <c r="AL50" s="42">
        <f t="shared" si="20"/>
        <v>2.0909000000000001E-2</v>
      </c>
      <c r="AM50" s="42">
        <f t="shared" si="20"/>
        <v>2.0909000000000001E-2</v>
      </c>
      <c r="AN50" s="42">
        <f t="shared" si="20"/>
        <v>2.0909000000000001E-2</v>
      </c>
      <c r="AO50" s="41">
        <f t="shared" si="20"/>
        <v>2.0909000000000001E-2</v>
      </c>
      <c r="AP50" s="43">
        <f t="shared" si="20"/>
        <v>2.0909000000000001E-2</v>
      </c>
      <c r="AQ50" s="42">
        <f t="shared" si="20"/>
        <v>2.0909000000000001E-2</v>
      </c>
      <c r="AR50" s="42">
        <f t="shared" si="20"/>
        <v>2.0909000000000001E-2</v>
      </c>
      <c r="AS50" s="42">
        <f t="shared" si="20"/>
        <v>2.0909000000000001E-2</v>
      </c>
      <c r="AT50" s="42">
        <f t="shared" si="20"/>
        <v>2.0909000000000001E-2</v>
      </c>
      <c r="AU50" s="42">
        <f t="shared" si="20"/>
        <v>2.0909000000000001E-2</v>
      </c>
      <c r="AV50" s="42">
        <f t="shared" si="20"/>
        <v>2.0909000000000001E-2</v>
      </c>
      <c r="AW50" s="42">
        <f t="shared" si="20"/>
        <v>2.0909000000000001E-2</v>
      </c>
      <c r="AX50" s="42">
        <f t="shared" si="20"/>
        <v>2.0909000000000001E-2</v>
      </c>
      <c r="AY50" s="42">
        <f t="shared" si="20"/>
        <v>2.0909000000000001E-2</v>
      </c>
      <c r="AZ50" s="42">
        <f t="shared" si="20"/>
        <v>2.0909000000000001E-2</v>
      </c>
      <c r="BA50" s="41">
        <f t="shared" si="20"/>
        <v>2.0909000000000001E-2</v>
      </c>
      <c r="BB50" s="20"/>
      <c r="BC50" s="40">
        <f>BC56/BC43</f>
        <v>2.0909000000000004E-2</v>
      </c>
    </row>
    <row r="51" spans="1:56">
      <c r="A51" s="17">
        <f>ROW()</f>
        <v>51</v>
      </c>
      <c r="B51" s="127"/>
      <c r="C51" s="46"/>
      <c r="D51" s="30" t="s">
        <v>1</v>
      </c>
      <c r="E51" s="45" t="s">
        <v>5</v>
      </c>
      <c r="F51" s="44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1"/>
      <c r="R51" s="43">
        <v>4.235E-3</v>
      </c>
      <c r="S51" s="42">
        <f t="shared" ref="S51:BA51" si="21">R51</f>
        <v>4.235E-3</v>
      </c>
      <c r="T51" s="42">
        <f t="shared" si="21"/>
        <v>4.235E-3</v>
      </c>
      <c r="U51" s="42">
        <f t="shared" si="21"/>
        <v>4.235E-3</v>
      </c>
      <c r="V51" s="42">
        <f t="shared" si="21"/>
        <v>4.235E-3</v>
      </c>
      <c r="W51" s="42">
        <f t="shared" si="21"/>
        <v>4.235E-3</v>
      </c>
      <c r="X51" s="42">
        <f t="shared" si="21"/>
        <v>4.235E-3</v>
      </c>
      <c r="Y51" s="42">
        <f t="shared" si="21"/>
        <v>4.235E-3</v>
      </c>
      <c r="Z51" s="42">
        <f t="shared" si="21"/>
        <v>4.235E-3</v>
      </c>
      <c r="AA51" s="42">
        <f t="shared" si="21"/>
        <v>4.235E-3</v>
      </c>
      <c r="AB51" s="42">
        <f t="shared" si="21"/>
        <v>4.235E-3</v>
      </c>
      <c r="AC51" s="41">
        <f t="shared" si="21"/>
        <v>4.235E-3</v>
      </c>
      <c r="AD51" s="43">
        <f t="shared" si="21"/>
        <v>4.235E-3</v>
      </c>
      <c r="AE51" s="42">
        <f t="shared" si="21"/>
        <v>4.235E-3</v>
      </c>
      <c r="AF51" s="42">
        <f t="shared" si="21"/>
        <v>4.235E-3</v>
      </c>
      <c r="AG51" s="42">
        <f t="shared" si="21"/>
        <v>4.235E-3</v>
      </c>
      <c r="AH51" s="42">
        <f t="shared" si="21"/>
        <v>4.235E-3</v>
      </c>
      <c r="AI51" s="42">
        <f t="shared" si="21"/>
        <v>4.235E-3</v>
      </c>
      <c r="AJ51" s="42">
        <f t="shared" si="21"/>
        <v>4.235E-3</v>
      </c>
      <c r="AK51" s="42">
        <f t="shared" si="21"/>
        <v>4.235E-3</v>
      </c>
      <c r="AL51" s="42">
        <f t="shared" si="21"/>
        <v>4.235E-3</v>
      </c>
      <c r="AM51" s="42">
        <f t="shared" si="21"/>
        <v>4.235E-3</v>
      </c>
      <c r="AN51" s="42">
        <f t="shared" si="21"/>
        <v>4.235E-3</v>
      </c>
      <c r="AO51" s="41">
        <f t="shared" si="21"/>
        <v>4.235E-3</v>
      </c>
      <c r="AP51" s="43">
        <f t="shared" si="21"/>
        <v>4.235E-3</v>
      </c>
      <c r="AQ51" s="42">
        <f t="shared" si="21"/>
        <v>4.235E-3</v>
      </c>
      <c r="AR51" s="42">
        <f t="shared" si="21"/>
        <v>4.235E-3</v>
      </c>
      <c r="AS51" s="42">
        <f t="shared" si="21"/>
        <v>4.235E-3</v>
      </c>
      <c r="AT51" s="42">
        <f t="shared" si="21"/>
        <v>4.235E-3</v>
      </c>
      <c r="AU51" s="42">
        <f t="shared" si="21"/>
        <v>4.235E-3</v>
      </c>
      <c r="AV51" s="42">
        <f t="shared" si="21"/>
        <v>4.235E-3</v>
      </c>
      <c r="AW51" s="42">
        <f t="shared" si="21"/>
        <v>4.235E-3</v>
      </c>
      <c r="AX51" s="42">
        <f t="shared" si="21"/>
        <v>4.235E-3</v>
      </c>
      <c r="AY51" s="42">
        <f t="shared" si="21"/>
        <v>4.235E-3</v>
      </c>
      <c r="AZ51" s="42">
        <f t="shared" si="21"/>
        <v>4.235E-3</v>
      </c>
      <c r="BA51" s="41">
        <f t="shared" si="21"/>
        <v>4.235E-3</v>
      </c>
      <c r="BB51" s="20"/>
      <c r="BC51" s="40">
        <f>BC57/BC44</f>
        <v>4.2350000000000009E-3</v>
      </c>
    </row>
    <row r="52" spans="1:56">
      <c r="A52" s="17">
        <f>ROW()</f>
        <v>52</v>
      </c>
      <c r="B52" s="128"/>
      <c r="C52" s="39"/>
      <c r="D52" s="15"/>
      <c r="E52" s="14"/>
      <c r="F52" s="10"/>
      <c r="G52" s="9"/>
      <c r="H52" s="9"/>
      <c r="I52" s="9"/>
      <c r="J52" s="9"/>
      <c r="K52" s="9"/>
      <c r="L52" s="9"/>
      <c r="M52" s="9"/>
      <c r="N52" s="9"/>
      <c r="O52" s="9"/>
      <c r="P52" s="9"/>
      <c r="Q52" s="7"/>
      <c r="R52" s="10"/>
      <c r="S52" s="9"/>
      <c r="T52" s="9"/>
      <c r="U52" s="9"/>
      <c r="V52" s="9"/>
      <c r="W52" s="36"/>
      <c r="X52" s="36"/>
      <c r="Y52" s="36"/>
      <c r="Z52" s="36"/>
      <c r="AA52" s="36"/>
      <c r="AB52" s="36"/>
      <c r="AC52" s="38"/>
      <c r="AD52" s="37"/>
      <c r="AE52" s="36"/>
      <c r="AF52" s="36"/>
      <c r="AG52" s="36"/>
      <c r="AH52" s="36"/>
      <c r="AI52" s="36"/>
      <c r="AJ52" s="9"/>
      <c r="AK52" s="9"/>
      <c r="AL52" s="9"/>
      <c r="AM52" s="9"/>
      <c r="AN52" s="9"/>
      <c r="AO52" s="7"/>
      <c r="AP52" s="37"/>
      <c r="AQ52" s="36"/>
      <c r="AR52" s="36"/>
      <c r="AS52" s="36"/>
      <c r="AT52" s="36"/>
      <c r="AU52" s="36"/>
      <c r="AV52" s="9"/>
      <c r="AW52" s="9"/>
      <c r="AX52" s="9"/>
      <c r="AY52" s="9"/>
      <c r="AZ52" s="9"/>
      <c r="BA52" s="7"/>
      <c r="BB52" s="35"/>
      <c r="BC52" s="34"/>
    </row>
    <row r="53" spans="1:56" ht="12.75" customHeight="1">
      <c r="A53" s="17">
        <f>ROW()</f>
        <v>53</v>
      </c>
      <c r="B53" s="126"/>
      <c r="C53" s="25"/>
      <c r="D53" s="25"/>
      <c r="E53" s="24"/>
      <c r="F53" s="33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32"/>
      <c r="R53" s="33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32"/>
      <c r="AD53" s="33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32"/>
      <c r="AP53" s="33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32"/>
      <c r="BB53" s="20"/>
      <c r="BC53" s="31"/>
    </row>
    <row r="54" spans="1:56" ht="24.75" customHeight="1">
      <c r="A54" s="17">
        <f>ROW()</f>
        <v>54</v>
      </c>
      <c r="B54" s="127"/>
      <c r="C54" s="120" t="s">
        <v>4</v>
      </c>
      <c r="D54" s="130"/>
      <c r="E54" s="130"/>
      <c r="F54" s="33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32"/>
      <c r="R54" s="33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32"/>
      <c r="AD54" s="33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32"/>
      <c r="AP54" s="33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32"/>
      <c r="BB54" s="20"/>
      <c r="BC54" s="31"/>
    </row>
    <row r="55" spans="1:56" ht="15">
      <c r="A55" s="17">
        <f>ROW()</f>
        <v>55</v>
      </c>
      <c r="B55" s="127"/>
      <c r="C55" s="25"/>
      <c r="D55" s="30" t="s">
        <v>3</v>
      </c>
      <c r="E55" s="24" t="str">
        <f>"("&amp;A42&amp;") x "&amp;"("&amp;A49&amp;")"</f>
        <v>(42) x (49)</v>
      </c>
      <c r="F55" s="23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1"/>
      <c r="R55" s="23">
        <f t="shared" ref="R55:BA55" si="22">R42*R49</f>
        <v>244470.6683397918</v>
      </c>
      <c r="S55" s="22">
        <f t="shared" si="22"/>
        <v>267979.34113730391</v>
      </c>
      <c r="T55" s="22">
        <f t="shared" si="22"/>
        <v>291488.013934816</v>
      </c>
      <c r="U55" s="22">
        <f t="shared" si="22"/>
        <v>314996.68673232809</v>
      </c>
      <c r="V55" s="22">
        <f t="shared" si="22"/>
        <v>338505.35952984024</v>
      </c>
      <c r="W55" s="22">
        <f t="shared" si="22"/>
        <v>362014.03232735232</v>
      </c>
      <c r="X55" s="22">
        <f t="shared" si="22"/>
        <v>385522.70512486447</v>
      </c>
      <c r="Y55" s="22">
        <f t="shared" si="22"/>
        <v>409031.37792237662</v>
      </c>
      <c r="Z55" s="22">
        <f t="shared" si="22"/>
        <v>432540.05071988882</v>
      </c>
      <c r="AA55" s="22">
        <f t="shared" si="22"/>
        <v>456048.72351740097</v>
      </c>
      <c r="AB55" s="22">
        <f t="shared" si="22"/>
        <v>479557.39631491312</v>
      </c>
      <c r="AC55" s="21">
        <f t="shared" si="22"/>
        <v>503066.06911242526</v>
      </c>
      <c r="AD55" s="23">
        <f t="shared" si="22"/>
        <v>528065.11081242526</v>
      </c>
      <c r="AE55" s="22">
        <f t="shared" si="22"/>
        <v>551451.31111242529</v>
      </c>
      <c r="AF55" s="22">
        <f t="shared" si="22"/>
        <v>576450.35281242523</v>
      </c>
      <c r="AG55" s="22">
        <f t="shared" si="22"/>
        <v>600642.97381242528</v>
      </c>
      <c r="AH55" s="22">
        <f t="shared" si="22"/>
        <v>498770.78960878175</v>
      </c>
      <c r="AI55" s="22">
        <f t="shared" si="22"/>
        <v>522963.41060878173</v>
      </c>
      <c r="AJ55" s="22">
        <f t="shared" si="22"/>
        <v>547962.45230878179</v>
      </c>
      <c r="AK55" s="22">
        <f t="shared" si="22"/>
        <v>572961.49400878174</v>
      </c>
      <c r="AL55" s="22">
        <f t="shared" si="22"/>
        <v>597154.11500878178</v>
      </c>
      <c r="AM55" s="22">
        <f t="shared" si="22"/>
        <v>622153.15670878172</v>
      </c>
      <c r="AN55" s="22">
        <f t="shared" si="22"/>
        <v>646345.77770878177</v>
      </c>
      <c r="AO55" s="21">
        <f t="shared" si="22"/>
        <v>671344.81940878171</v>
      </c>
      <c r="AP55" s="23">
        <f t="shared" si="22"/>
        <v>692698.69448878174</v>
      </c>
      <c r="AQ55" s="22">
        <f t="shared" si="22"/>
        <v>711986.06552878174</v>
      </c>
      <c r="AR55" s="22">
        <f t="shared" si="22"/>
        <v>733339.94060878176</v>
      </c>
      <c r="AS55" s="22">
        <f t="shared" si="22"/>
        <v>754004.9810087817</v>
      </c>
      <c r="AT55" s="22">
        <f t="shared" si="22"/>
        <v>775358.85608878161</v>
      </c>
      <c r="AU55" s="22">
        <f t="shared" si="22"/>
        <v>796023.89648878167</v>
      </c>
      <c r="AV55" s="22">
        <f t="shared" si="22"/>
        <v>817377.7715687817</v>
      </c>
      <c r="AW55" s="22">
        <f t="shared" si="22"/>
        <v>838731.64664878172</v>
      </c>
      <c r="AX55" s="22">
        <f t="shared" si="22"/>
        <v>859396.68704878166</v>
      </c>
      <c r="AY55" s="22">
        <f t="shared" si="22"/>
        <v>880750.56212878169</v>
      </c>
      <c r="AZ55" s="22">
        <f t="shared" si="22"/>
        <v>901415.60252878163</v>
      </c>
      <c r="BA55" s="21">
        <f t="shared" si="22"/>
        <v>922769.47760878166</v>
      </c>
      <c r="BB55" s="20"/>
      <c r="BC55" s="19">
        <f>SUM($AH55:$AS55)</f>
        <v>7571685.6970053809</v>
      </c>
      <c r="BD55" s="18"/>
    </row>
    <row r="56" spans="1:56" ht="15">
      <c r="A56" s="17">
        <f>ROW()</f>
        <v>56</v>
      </c>
      <c r="B56" s="127"/>
      <c r="C56" s="25"/>
      <c r="D56" s="30" t="s">
        <v>2</v>
      </c>
      <c r="E56" s="24" t="str">
        <f>"("&amp;A43&amp;") x "&amp;"("&amp;A50&amp;")"</f>
        <v>(43) x (50)</v>
      </c>
      <c r="F56" s="23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1"/>
      <c r="R56" s="23">
        <f t="shared" ref="R56:BA56" si="23">R43*R50</f>
        <v>299199.25666711153</v>
      </c>
      <c r="S56" s="22">
        <f t="shared" si="23"/>
        <v>324437.42065337364</v>
      </c>
      <c r="T56" s="22">
        <f t="shared" si="23"/>
        <v>349675.58463963575</v>
      </c>
      <c r="U56" s="22">
        <f t="shared" si="23"/>
        <v>374913.74862589786</v>
      </c>
      <c r="V56" s="22">
        <f t="shared" si="23"/>
        <v>400151.91261215997</v>
      </c>
      <c r="W56" s="22">
        <f t="shared" si="23"/>
        <v>425390.07659842208</v>
      </c>
      <c r="X56" s="22">
        <f t="shared" si="23"/>
        <v>450628.24058468419</v>
      </c>
      <c r="Y56" s="22">
        <f t="shared" si="23"/>
        <v>475866.4045709463</v>
      </c>
      <c r="Z56" s="22">
        <f t="shared" si="23"/>
        <v>501104.56855720846</v>
      </c>
      <c r="AA56" s="22">
        <f t="shared" si="23"/>
        <v>526342.73254347057</v>
      </c>
      <c r="AB56" s="22">
        <f t="shared" si="23"/>
        <v>551580.89652973262</v>
      </c>
      <c r="AC56" s="21">
        <f t="shared" si="23"/>
        <v>576819.06051599479</v>
      </c>
      <c r="AD56" s="23">
        <f t="shared" si="23"/>
        <v>597653.66661921109</v>
      </c>
      <c r="AE56" s="22">
        <f t="shared" si="23"/>
        <v>617144.10458673607</v>
      </c>
      <c r="AF56" s="22">
        <f t="shared" si="23"/>
        <v>637978.71068995236</v>
      </c>
      <c r="AG56" s="22">
        <f t="shared" si="23"/>
        <v>658141.23272532306</v>
      </c>
      <c r="AH56" s="22">
        <f t="shared" si="23"/>
        <v>538705.36782964855</v>
      </c>
      <c r="AI56" s="22">
        <f t="shared" si="23"/>
        <v>558867.88986501913</v>
      </c>
      <c r="AJ56" s="22">
        <f t="shared" si="23"/>
        <v>579702.49596823554</v>
      </c>
      <c r="AK56" s="22">
        <f t="shared" si="23"/>
        <v>600537.10207145184</v>
      </c>
      <c r="AL56" s="22">
        <f t="shared" si="23"/>
        <v>620699.62410682254</v>
      </c>
      <c r="AM56" s="22">
        <f t="shared" si="23"/>
        <v>641534.23021003883</v>
      </c>
      <c r="AN56" s="22">
        <f t="shared" si="23"/>
        <v>661696.75224540953</v>
      </c>
      <c r="AO56" s="21">
        <f t="shared" si="23"/>
        <v>682531.35834862583</v>
      </c>
      <c r="AP56" s="23">
        <f t="shared" si="23"/>
        <v>706397.55061526655</v>
      </c>
      <c r="AQ56" s="22">
        <f t="shared" si="23"/>
        <v>727954.11137223255</v>
      </c>
      <c r="AR56" s="22">
        <f t="shared" si="23"/>
        <v>751820.30363887339</v>
      </c>
      <c r="AS56" s="22">
        <f t="shared" si="23"/>
        <v>774916.6187356225</v>
      </c>
      <c r="AT56" s="22">
        <f t="shared" si="23"/>
        <v>798782.81100226333</v>
      </c>
      <c r="AU56" s="22">
        <f t="shared" si="23"/>
        <v>821879.12609901244</v>
      </c>
      <c r="AV56" s="22">
        <f t="shared" si="23"/>
        <v>845745.31836565328</v>
      </c>
      <c r="AW56" s="22">
        <f t="shared" si="23"/>
        <v>869611.510632294</v>
      </c>
      <c r="AX56" s="22">
        <f t="shared" si="23"/>
        <v>892707.82572904322</v>
      </c>
      <c r="AY56" s="22">
        <f t="shared" si="23"/>
        <v>916574.01799568394</v>
      </c>
      <c r="AZ56" s="22">
        <f t="shared" si="23"/>
        <v>939670.33309243317</v>
      </c>
      <c r="BA56" s="21">
        <f t="shared" si="23"/>
        <v>963536.52535907389</v>
      </c>
      <c r="BB56" s="20"/>
      <c r="BC56" s="19">
        <f>SUM($AH56:$AS56)</f>
        <v>7845363.4050072478</v>
      </c>
      <c r="BD56" s="18"/>
    </row>
    <row r="57" spans="1:56" ht="15">
      <c r="A57" s="17">
        <f>ROW()</f>
        <v>57</v>
      </c>
      <c r="B57" s="127"/>
      <c r="C57" s="25"/>
      <c r="D57" s="30" t="s">
        <v>1</v>
      </c>
      <c r="E57" s="24" t="str">
        <f>"("&amp;A44&amp;") x "&amp;"("&amp;A51&amp;")"</f>
        <v>(44) x (51)</v>
      </c>
      <c r="F57" s="29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7"/>
      <c r="R57" s="29">
        <f t="shared" ref="R57:BA57" si="24">R44*R51</f>
        <v>4443.2046538941568</v>
      </c>
      <c r="S57" s="28">
        <f t="shared" si="24"/>
        <v>4817.9994609690584</v>
      </c>
      <c r="T57" s="28">
        <f t="shared" si="24"/>
        <v>5192.7942680439592</v>
      </c>
      <c r="U57" s="28">
        <f t="shared" si="24"/>
        <v>5567.5890751188599</v>
      </c>
      <c r="V57" s="28">
        <f t="shared" si="24"/>
        <v>5942.3838821937616</v>
      </c>
      <c r="W57" s="28">
        <f t="shared" si="24"/>
        <v>6317.1786892686623</v>
      </c>
      <c r="X57" s="28">
        <f t="shared" si="24"/>
        <v>6691.973496343564</v>
      </c>
      <c r="Y57" s="28">
        <f t="shared" si="24"/>
        <v>7066.7683034184647</v>
      </c>
      <c r="Z57" s="28">
        <f t="shared" si="24"/>
        <v>7441.5631104933655</v>
      </c>
      <c r="AA57" s="28">
        <f t="shared" si="24"/>
        <v>7816.3579175682671</v>
      </c>
      <c r="AB57" s="28">
        <f t="shared" si="24"/>
        <v>8191.1527246431679</v>
      </c>
      <c r="AC57" s="27">
        <f t="shared" si="24"/>
        <v>8565.9475317180695</v>
      </c>
      <c r="AD57" s="29">
        <f t="shared" si="24"/>
        <v>8875.3480958473374</v>
      </c>
      <c r="AE57" s="28">
        <f t="shared" si="24"/>
        <v>9164.7873332585914</v>
      </c>
      <c r="AF57" s="28">
        <f t="shared" si="24"/>
        <v>9474.1878973878593</v>
      </c>
      <c r="AG57" s="28">
        <f t="shared" si="24"/>
        <v>9773.6077981581202</v>
      </c>
      <c r="AH57" s="28">
        <f t="shared" si="24"/>
        <v>8316.3756932299639</v>
      </c>
      <c r="AI57" s="28">
        <f t="shared" si="24"/>
        <v>8615.7955940002248</v>
      </c>
      <c r="AJ57" s="28">
        <f t="shared" si="24"/>
        <v>8925.1961581294945</v>
      </c>
      <c r="AK57" s="28">
        <f t="shared" si="24"/>
        <v>9234.5967222587624</v>
      </c>
      <c r="AL57" s="28">
        <f t="shared" si="24"/>
        <v>9534.0166230290233</v>
      </c>
      <c r="AM57" s="28">
        <f t="shared" si="24"/>
        <v>9843.417187158293</v>
      </c>
      <c r="AN57" s="28">
        <f t="shared" si="24"/>
        <v>10142.837087928554</v>
      </c>
      <c r="AO57" s="27">
        <f t="shared" si="24"/>
        <v>10452.237652057822</v>
      </c>
      <c r="AP57" s="29">
        <f t="shared" si="24"/>
        <v>10806.658240300974</v>
      </c>
      <c r="AQ57" s="28">
        <f t="shared" si="24"/>
        <v>11126.78006193995</v>
      </c>
      <c r="AR57" s="28">
        <f t="shared" si="24"/>
        <v>11481.200650183102</v>
      </c>
      <c r="AS57" s="28">
        <f t="shared" si="24"/>
        <v>11824.18831622486</v>
      </c>
      <c r="AT57" s="28">
        <f t="shared" si="24"/>
        <v>12178.608904468012</v>
      </c>
      <c r="AU57" s="28">
        <f t="shared" si="24"/>
        <v>12521.596570509771</v>
      </c>
      <c r="AV57" s="28">
        <f t="shared" si="24"/>
        <v>12876.017158752922</v>
      </c>
      <c r="AW57" s="28">
        <f t="shared" si="24"/>
        <v>13230.437746996075</v>
      </c>
      <c r="AX57" s="28">
        <f t="shared" si="24"/>
        <v>13573.425413037834</v>
      </c>
      <c r="AY57" s="28">
        <f t="shared" si="24"/>
        <v>13927.846001280986</v>
      </c>
      <c r="AZ57" s="28">
        <f t="shared" si="24"/>
        <v>14270.833667322744</v>
      </c>
      <c r="BA57" s="27">
        <f t="shared" si="24"/>
        <v>14625.254255565897</v>
      </c>
      <c r="BB57" s="20"/>
      <c r="BC57" s="26">
        <f>SUM($AH57:$AS57)</f>
        <v>120303.29998644104</v>
      </c>
      <c r="BD57" s="18"/>
    </row>
    <row r="58" spans="1:56" ht="15">
      <c r="A58" s="17">
        <f>ROW()</f>
        <v>58</v>
      </c>
      <c r="B58" s="127"/>
      <c r="C58" s="25"/>
      <c r="D58" s="25" t="s">
        <v>0</v>
      </c>
      <c r="E58" s="24" t="str">
        <f>"("&amp;A55&amp;")+"&amp;"("&amp;A56&amp;")+"&amp;"("&amp;A57&amp;")"</f>
        <v>(55)+(56)+(57)</v>
      </c>
      <c r="F58" s="23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1"/>
      <c r="R58" s="23">
        <f t="shared" ref="R58:BA58" si="25">SUM(R55:R57)</f>
        <v>548113.12966079754</v>
      </c>
      <c r="S58" s="22">
        <f t="shared" si="25"/>
        <v>597234.76125164656</v>
      </c>
      <c r="T58" s="22">
        <f t="shared" si="25"/>
        <v>646356.3928424957</v>
      </c>
      <c r="U58" s="22">
        <f t="shared" si="25"/>
        <v>695478.02443334484</v>
      </c>
      <c r="V58" s="22">
        <f t="shared" si="25"/>
        <v>744599.65602419397</v>
      </c>
      <c r="W58" s="22">
        <f t="shared" si="25"/>
        <v>793721.28761504311</v>
      </c>
      <c r="X58" s="22">
        <f t="shared" si="25"/>
        <v>842842.91920589225</v>
      </c>
      <c r="Y58" s="22">
        <f t="shared" si="25"/>
        <v>891964.55079674127</v>
      </c>
      <c r="Z58" s="22">
        <f t="shared" si="25"/>
        <v>941086.18238759064</v>
      </c>
      <c r="AA58" s="22">
        <f t="shared" si="25"/>
        <v>990207.81397843978</v>
      </c>
      <c r="AB58" s="22">
        <f t="shared" si="25"/>
        <v>1039329.4455692888</v>
      </c>
      <c r="AC58" s="21">
        <f t="shared" si="25"/>
        <v>1088451.0771601382</v>
      </c>
      <c r="AD58" s="23">
        <f t="shared" si="25"/>
        <v>1134594.1255274836</v>
      </c>
      <c r="AE58" s="22">
        <f t="shared" si="25"/>
        <v>1177760.20303242</v>
      </c>
      <c r="AF58" s="22">
        <f t="shared" si="25"/>
        <v>1223903.2513997655</v>
      </c>
      <c r="AG58" s="22">
        <f t="shared" si="25"/>
        <v>1268557.8143359064</v>
      </c>
      <c r="AH58" s="22">
        <f t="shared" si="25"/>
        <v>1045792.5331316602</v>
      </c>
      <c r="AI58" s="22">
        <f t="shared" si="25"/>
        <v>1090447.0960678011</v>
      </c>
      <c r="AJ58" s="22">
        <f t="shared" si="25"/>
        <v>1136590.1444351468</v>
      </c>
      <c r="AK58" s="22">
        <f t="shared" si="25"/>
        <v>1182733.1928024923</v>
      </c>
      <c r="AL58" s="22">
        <f t="shared" si="25"/>
        <v>1227387.7557386332</v>
      </c>
      <c r="AM58" s="22">
        <f t="shared" si="25"/>
        <v>1273530.8041059787</v>
      </c>
      <c r="AN58" s="22">
        <f t="shared" si="25"/>
        <v>1318185.3670421198</v>
      </c>
      <c r="AO58" s="21">
        <f t="shared" si="25"/>
        <v>1364328.4154094653</v>
      </c>
      <c r="AP58" s="23">
        <f t="shared" si="25"/>
        <v>1409902.9033443495</v>
      </c>
      <c r="AQ58" s="22">
        <f t="shared" si="25"/>
        <v>1451066.9569629543</v>
      </c>
      <c r="AR58" s="22">
        <f t="shared" si="25"/>
        <v>1496641.4448978382</v>
      </c>
      <c r="AS58" s="22">
        <f t="shared" si="25"/>
        <v>1540745.788060629</v>
      </c>
      <c r="AT58" s="22">
        <f t="shared" si="25"/>
        <v>1586320.275995513</v>
      </c>
      <c r="AU58" s="22">
        <f t="shared" si="25"/>
        <v>1630424.6191583038</v>
      </c>
      <c r="AV58" s="22">
        <f t="shared" si="25"/>
        <v>1675999.107093188</v>
      </c>
      <c r="AW58" s="22">
        <f t="shared" si="25"/>
        <v>1721573.5950280717</v>
      </c>
      <c r="AX58" s="22">
        <f t="shared" si="25"/>
        <v>1765677.9381908628</v>
      </c>
      <c r="AY58" s="22">
        <f t="shared" si="25"/>
        <v>1811252.4261257467</v>
      </c>
      <c r="AZ58" s="22">
        <f t="shared" si="25"/>
        <v>1855356.7692885376</v>
      </c>
      <c r="BA58" s="21">
        <f t="shared" si="25"/>
        <v>1900931.2572234212</v>
      </c>
      <c r="BB58" s="20"/>
      <c r="BC58" s="19">
        <f>SUM($AH58:$AS58)</f>
        <v>15537352.401999069</v>
      </c>
      <c r="BD58" s="18"/>
    </row>
    <row r="59" spans="1:56">
      <c r="A59" s="17">
        <f>ROW()</f>
        <v>59</v>
      </c>
      <c r="B59" s="128"/>
      <c r="C59" s="16"/>
      <c r="D59" s="15"/>
      <c r="E59" s="14"/>
      <c r="F59" s="10"/>
      <c r="G59" s="9"/>
      <c r="H59" s="9"/>
      <c r="I59" s="11"/>
      <c r="J59" s="11"/>
      <c r="K59" s="11"/>
      <c r="L59" s="11"/>
      <c r="M59" s="11"/>
      <c r="N59" s="11"/>
      <c r="O59" s="11"/>
      <c r="P59" s="11"/>
      <c r="Q59" s="13"/>
      <c r="R59" s="12"/>
      <c r="S59" s="11"/>
      <c r="T59" s="11"/>
      <c r="U59" s="9"/>
      <c r="V59" s="9"/>
      <c r="W59" s="9"/>
      <c r="X59" s="9"/>
      <c r="Y59" s="9"/>
      <c r="Z59" s="9"/>
      <c r="AA59" s="9"/>
      <c r="AB59" s="9"/>
      <c r="AC59" s="7"/>
      <c r="AD59" s="10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7"/>
      <c r="AP59" s="10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7"/>
      <c r="BB59" s="8"/>
      <c r="BC59" s="7"/>
    </row>
    <row r="61" spans="1:56">
      <c r="BC61" s="6"/>
    </row>
    <row r="62" spans="1:56" s="5" customFormat="1"/>
    <row r="63" spans="1:56" s="5" customFormat="1"/>
    <row r="64" spans="1:56" s="5" customFormat="1"/>
    <row r="65" spans="55:55" s="5" customFormat="1"/>
    <row r="66" spans="55:55" s="5" customFormat="1"/>
    <row r="67" spans="55:55" s="5" customFormat="1"/>
    <row r="68" spans="55:55" s="5" customFormat="1"/>
    <row r="69" spans="55:55" s="5" customFormat="1"/>
    <row r="70" spans="55:55" s="5" customFormat="1"/>
    <row r="71" spans="55:55" s="5" customFormat="1"/>
    <row r="72" spans="55:55" s="1" customFormat="1" ht="15">
      <c r="BC72" s="4"/>
    </row>
    <row r="73" spans="55:55" s="1" customFormat="1" ht="15">
      <c r="BC73" s="4"/>
    </row>
    <row r="74" spans="55:55" s="1" customFormat="1" ht="15">
      <c r="BC74" s="4"/>
    </row>
  </sheetData>
  <mergeCells count="14">
    <mergeCell ref="C54:E54"/>
    <mergeCell ref="C48:E48"/>
    <mergeCell ref="B47:B52"/>
    <mergeCell ref="B53:B59"/>
    <mergeCell ref="D34:E34"/>
    <mergeCell ref="D39:E39"/>
    <mergeCell ref="B24:B46"/>
    <mergeCell ref="C25:E25"/>
    <mergeCell ref="C32:E32"/>
    <mergeCell ref="C41:E41"/>
    <mergeCell ref="D30:E30"/>
    <mergeCell ref="B5:B23"/>
    <mergeCell ref="C12:E12"/>
    <mergeCell ref="C18:E18"/>
  </mergeCells>
  <printOptions horizontalCentered="1" verticalCentered="1"/>
  <pageMargins left="0.75" right="0.75" top="0.75" bottom="0.75" header="0.5" footer="0.5"/>
  <pageSetup scale="51" fitToWidth="5" orientation="landscape" r:id="rId1"/>
  <headerFooter alignWithMargins="0">
    <oddHeader>&amp;C
&amp;12Puget Sound Energy
2011 Electric General Rate Case - Initial Filing
Test Year Ended December 2010
Impact of Company-Sponsored Energy Efficiency on PSE's Ability to Recover Electric System Costs</oddHeader>
  </headerFooter>
  <colBreaks count="1" manualBreakCount="1">
    <brk id="17" min="4" max="5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2011-06-13T07:00:00+00:00</OpenedDate>
    <Date1 xmlns="dc463f71-b30c-4ab2-9473-d307f9d35888">2011-06-13T07:00:00+00:00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3E78AF9F698B741A0260830D6A20E73" ma:contentTypeVersion="143" ma:contentTypeDescription="" ma:contentTypeScope="" ma:versionID="75c6594ee948b4a8cc019851416a83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9AC5A00-B0BD-4200-82FA-AE1A1BBC77C1}"/>
</file>

<file path=customXml/itemProps2.xml><?xml version="1.0" encoding="utf-8"?>
<ds:datastoreItem xmlns:ds="http://schemas.openxmlformats.org/officeDocument/2006/customXml" ds:itemID="{D93D8550-FB1F-44D0-AA3E-642E3F295DA8}"/>
</file>

<file path=customXml/itemProps3.xml><?xml version="1.0" encoding="utf-8"?>
<ds:datastoreItem xmlns:ds="http://schemas.openxmlformats.org/officeDocument/2006/customXml" ds:itemID="{EF8BF1AF-9B6A-4D0E-8ECE-A64780BBAE9A}"/>
</file>

<file path=customXml/itemProps4.xml><?xml version="1.0" encoding="utf-8"?>
<ds:datastoreItem xmlns:ds="http://schemas.openxmlformats.org/officeDocument/2006/customXml" ds:itemID="{79114164-670A-4AC0-A5BA-966287FBF2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No. JAP-9</vt:lpstr>
      <vt:lpstr>'Exhibit No. JAP-9'!Print_Area</vt:lpstr>
      <vt:lpstr>'Exhibit No. JAP-9'!Print_Titles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Piliaris</dc:creator>
  <cp:lastModifiedBy>No Name</cp:lastModifiedBy>
  <cp:lastPrinted>2011-05-25T21:52:37Z</cp:lastPrinted>
  <dcterms:created xsi:type="dcterms:W3CDTF">2011-05-23T19:24:07Z</dcterms:created>
  <dcterms:modified xsi:type="dcterms:W3CDTF">2011-05-25T21:53:23Z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0x0101006E56B4D1795A2E4DB2F0B01679ED314A0053E78AF9F698B741A0260830D6A20E73</vt:lpwstr>
  </property>
  <property fmtid="{D5CDD505-2E9C-101B-9397-08002B2CF9AE}" pid="3" name="_docset_NoMedatataSyncRequired">
    <vt:lpwstr>False</vt:lpwstr>
  </property>
</Properties>
</file>