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EA66E209-F381-4F62-93D9-B9F3EC4818BB}" xr6:coauthVersionLast="44" xr6:coauthVersionMax="44" xr10:uidLastSave="{00000000-0000-0000-0000-000000000000}"/>
  <bookViews>
    <workbookView xWindow="28680" yWindow="-120" windowWidth="29040" windowHeight="15840" xr2:uid="{D46EEEAB-EDC4-4BC5-93E1-F655C9D7CCB8}"/>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SUMMARY'!$A$1:$H$33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14" r:id="rId15"/>
    <pivotCache cacheId="15" r:id="rId16"/>
    <pivotCache cacheId="16"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6" i="42" l="1"/>
  <c r="U26" i="42"/>
  <c r="AT14" i="42"/>
  <c r="AS14" i="42"/>
  <c r="AR14" i="42"/>
  <c r="AQ14" i="42"/>
  <c r="AP14" i="42"/>
  <c r="AH14" i="42"/>
  <c r="AG14" i="42"/>
  <c r="AF14" i="42"/>
  <c r="AE14" i="42"/>
  <c r="AD14" i="42"/>
  <c r="P13" i="42"/>
  <c r="P26" i="42" s="1"/>
  <c r="AT10" i="42"/>
  <c r="AS10" i="42"/>
  <c r="AR10" i="42"/>
  <c r="AQ10" i="42"/>
  <c r="AP10" i="42"/>
  <c r="AH10" i="42"/>
  <c r="AG10" i="42"/>
  <c r="AF10" i="42"/>
  <c r="AE10" i="42"/>
  <c r="AD10" i="42"/>
  <c r="D9" i="42"/>
  <c r="E9" i="42"/>
  <c r="B26" i="42" l="1"/>
  <c r="M9" i="42"/>
  <c r="M13" i="42"/>
  <c r="Q13" i="42"/>
  <c r="Q26" i="42" s="1"/>
  <c r="N13" i="42"/>
  <c r="N26" i="42" s="1"/>
  <c r="O13" i="42"/>
  <c r="O14" i="42" s="1"/>
  <c r="B14" i="42"/>
  <c r="E13" i="42"/>
  <c r="E26" i="42" s="1"/>
  <c r="E10" i="42"/>
  <c r="T9" i="42"/>
  <c r="R9" i="42"/>
  <c r="AK9" i="42"/>
  <c r="O9" i="42"/>
  <c r="Y9" i="42"/>
  <c r="B10" i="42"/>
  <c r="Y16" i="45"/>
  <c r="X16" i="45"/>
  <c r="R10" i="42" l="1"/>
  <c r="T10" i="42"/>
  <c r="T26" i="42"/>
  <c r="M10" i="42"/>
  <c r="M26" i="42"/>
  <c r="O10" i="42"/>
  <c r="O26" i="42"/>
  <c r="E14" i="42"/>
  <c r="T13" i="42"/>
  <c r="T14" i="42" s="1"/>
  <c r="S13" i="42"/>
  <c r="S26" i="42" s="1"/>
  <c r="R13" i="42"/>
  <c r="R26" i="42" s="1"/>
  <c r="M14" i="42"/>
  <c r="Y13" i="42"/>
  <c r="CV240" i="25"/>
  <c r="CU240" i="25"/>
  <c r="CT240" i="25"/>
  <c r="CS240" i="25"/>
  <c r="CR240" i="25"/>
  <c r="CQ240" i="25"/>
  <c r="CP240" i="25"/>
  <c r="CO240" i="25"/>
  <c r="CN240" i="25"/>
  <c r="CM240" i="25"/>
  <c r="CL240" i="25"/>
  <c r="CK240" i="25"/>
  <c r="CJ240" i="25"/>
  <c r="CV228" i="25"/>
  <c r="CU228" i="25"/>
  <c r="CT228" i="25"/>
  <c r="CS228" i="25"/>
  <c r="CR228" i="25"/>
  <c r="CQ228" i="25"/>
  <c r="CP228" i="25"/>
  <c r="CO228" i="25"/>
  <c r="CN228" i="25"/>
  <c r="CM228" i="25"/>
  <c r="CL228" i="25"/>
  <c r="CK228" i="25"/>
  <c r="CJ228" i="25"/>
  <c r="CV213" i="25"/>
  <c r="CU213" i="25"/>
  <c r="CT213" i="25"/>
  <c r="CS213" i="25"/>
  <c r="CR213" i="25"/>
  <c r="CQ213" i="25"/>
  <c r="CP213" i="25"/>
  <c r="CO213" i="25"/>
  <c r="CN213" i="25"/>
  <c r="CM213" i="25"/>
  <c r="CL213" i="25"/>
  <c r="CK213" i="25"/>
  <c r="CJ213" i="25"/>
  <c r="CH240" i="25"/>
  <c r="CG240" i="25"/>
  <c r="CF240" i="25"/>
  <c r="CE240" i="25"/>
  <c r="CD240" i="25"/>
  <c r="CC240" i="25"/>
  <c r="CB240" i="25"/>
  <c r="CA240" i="25"/>
  <c r="BZ240" i="25"/>
  <c r="BY240" i="25"/>
  <c r="BX240" i="25"/>
  <c r="BW240" i="25"/>
  <c r="BV240" i="25"/>
  <c r="CH228" i="25"/>
  <c r="CG228" i="25"/>
  <c r="CF228" i="25"/>
  <c r="CE228" i="25"/>
  <c r="CD228" i="25"/>
  <c r="CC228" i="25"/>
  <c r="CB228" i="25"/>
  <c r="CA228" i="25"/>
  <c r="BZ228" i="25"/>
  <c r="BY228" i="25"/>
  <c r="BX228" i="25"/>
  <c r="BW228" i="25"/>
  <c r="BV228" i="25"/>
  <c r="CH213" i="25"/>
  <c r="CG213" i="25"/>
  <c r="CF213" i="25"/>
  <c r="CE213" i="25"/>
  <c r="CD213" i="25"/>
  <c r="CC213" i="25"/>
  <c r="CB213" i="25"/>
  <c r="CA213" i="25"/>
  <c r="BZ213" i="25"/>
  <c r="BY213" i="25"/>
  <c r="BX213" i="25"/>
  <c r="BW213" i="25"/>
  <c r="BV213" i="25"/>
  <c r="BT240" i="25"/>
  <c r="BS240" i="25"/>
  <c r="BR240" i="25"/>
  <c r="BQ240" i="25"/>
  <c r="BP240" i="25"/>
  <c r="BO240" i="25"/>
  <c r="BN240" i="25"/>
  <c r="BM240" i="25"/>
  <c r="BL240" i="25"/>
  <c r="BK240" i="25"/>
  <c r="BJ240" i="25"/>
  <c r="BI240" i="25"/>
  <c r="BH240" i="25"/>
  <c r="BT228" i="25"/>
  <c r="BS228" i="25"/>
  <c r="BR228" i="25"/>
  <c r="BQ228" i="25"/>
  <c r="BP228" i="25"/>
  <c r="BO228" i="25"/>
  <c r="BN228" i="25"/>
  <c r="BM228" i="25"/>
  <c r="BL228" i="25"/>
  <c r="BK228" i="25"/>
  <c r="BJ228" i="25"/>
  <c r="BI228" i="25"/>
  <c r="BH228" i="25"/>
  <c r="BT213" i="25"/>
  <c r="BS213" i="25"/>
  <c r="BR213" i="25"/>
  <c r="BQ213" i="25"/>
  <c r="BP213" i="25"/>
  <c r="BO213" i="25"/>
  <c r="BN213" i="25"/>
  <c r="BM213" i="25"/>
  <c r="BL213" i="25"/>
  <c r="BK213" i="25"/>
  <c r="BJ213" i="25"/>
  <c r="BI213" i="25"/>
  <c r="BH213" i="25"/>
  <c r="BF240" i="25"/>
  <c r="BE240" i="25"/>
  <c r="BD240" i="25"/>
  <c r="BC240" i="25"/>
  <c r="BB240" i="25"/>
  <c r="BA240" i="25"/>
  <c r="AZ240" i="25"/>
  <c r="AY240" i="25"/>
  <c r="AX240" i="25"/>
  <c r="AW240" i="25"/>
  <c r="AV240" i="25"/>
  <c r="AU240" i="25"/>
  <c r="AT240" i="25"/>
  <c r="BF228" i="25"/>
  <c r="BE228" i="25"/>
  <c r="BD228" i="25"/>
  <c r="BC228" i="25"/>
  <c r="BB228" i="25"/>
  <c r="BA228" i="25"/>
  <c r="AZ228" i="25"/>
  <c r="AY228" i="25"/>
  <c r="AX228" i="25"/>
  <c r="AW228" i="25"/>
  <c r="AV228" i="25"/>
  <c r="AU228" i="25"/>
  <c r="AT228" i="25"/>
  <c r="BF213" i="25"/>
  <c r="BE213" i="25"/>
  <c r="BD213" i="25"/>
  <c r="BC213" i="25"/>
  <c r="BB213" i="25"/>
  <c r="BA213" i="25"/>
  <c r="AZ213" i="25"/>
  <c r="AY213" i="25"/>
  <c r="AX213" i="25"/>
  <c r="AW213" i="25"/>
  <c r="AV213" i="25"/>
  <c r="AU213" i="25"/>
  <c r="AT213" i="25"/>
  <c r="AR240" i="25"/>
  <c r="AQ240" i="25"/>
  <c r="AP240" i="25"/>
  <c r="AO240" i="25"/>
  <c r="AN240" i="25"/>
  <c r="AM240" i="25"/>
  <c r="AL240" i="25"/>
  <c r="AK240" i="25"/>
  <c r="AJ240" i="25"/>
  <c r="AI240" i="25"/>
  <c r="AH240" i="25"/>
  <c r="AG240" i="25"/>
  <c r="AF240" i="25"/>
  <c r="AR228" i="25"/>
  <c r="AQ228" i="25"/>
  <c r="AP228" i="25"/>
  <c r="AO228" i="25"/>
  <c r="AN228" i="25"/>
  <c r="AM228" i="25"/>
  <c r="AL228" i="25"/>
  <c r="AK228" i="25"/>
  <c r="AJ228" i="25"/>
  <c r="AI228" i="25"/>
  <c r="AH228" i="25"/>
  <c r="AG228" i="25"/>
  <c r="AF228" i="25"/>
  <c r="AR213" i="25"/>
  <c r="AQ213" i="25"/>
  <c r="AP213" i="25"/>
  <c r="AO213" i="25"/>
  <c r="AN213" i="25"/>
  <c r="AM213" i="25"/>
  <c r="AL213" i="25"/>
  <c r="AK213" i="25"/>
  <c r="AJ213" i="25"/>
  <c r="AI213" i="25"/>
  <c r="AH213" i="25"/>
  <c r="AG213" i="25"/>
  <c r="AF213"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S239" i="25"/>
  <c r="T239" i="25"/>
  <c r="U239" i="25"/>
  <c r="V239" i="25"/>
  <c r="W239" i="25"/>
  <c r="X239" i="25"/>
  <c r="Y239" i="25"/>
  <c r="Z239" i="25"/>
  <c r="AA239" i="25"/>
  <c r="AB239" i="25"/>
  <c r="AC239" i="25"/>
  <c r="S240" i="25"/>
  <c r="T240" i="25"/>
  <c r="U240" i="25"/>
  <c r="V240" i="25"/>
  <c r="W240" i="25"/>
  <c r="X240" i="25"/>
  <c r="Y240" i="25"/>
  <c r="Z240" i="25"/>
  <c r="AA240" i="25"/>
  <c r="AB240" i="25"/>
  <c r="AC240" i="25"/>
  <c r="AD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G29" i="47" l="1"/>
  <c r="G33" i="47" s="1"/>
  <c r="G33" i="46"/>
  <c r="G37" i="46" s="1"/>
  <c r="R14" i="42"/>
  <c r="AK13" i="42"/>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AR24" i="42"/>
  <c r="Y24" i="15" s="1"/>
  <c r="AS24" i="42"/>
  <c r="AT24" i="42"/>
  <c r="AP24" i="42"/>
  <c r="AQ23" i="42"/>
  <c r="AR23" i="42"/>
  <c r="AS23" i="42"/>
  <c r="AT23" i="42"/>
  <c r="AP23" i="42"/>
  <c r="AQ22" i="42"/>
  <c r="AR22" i="42"/>
  <c r="AS22" i="42"/>
  <c r="AT22" i="42"/>
  <c r="AP22" i="42"/>
  <c r="AQ20" i="42"/>
  <c r="AR20" i="42"/>
  <c r="Y28" i="15" s="1"/>
  <c r="Y29" i="15" s="1"/>
  <c r="AS20" i="42"/>
  <c r="AT20" i="42"/>
  <c r="AP20" i="42"/>
  <c r="AQ18" i="42"/>
  <c r="AR18" i="42"/>
  <c r="Y15" i="15" s="1"/>
  <c r="AS18" i="42"/>
  <c r="AT18" i="42"/>
  <c r="AP18" i="42"/>
  <c r="AQ16" i="42"/>
  <c r="AQ26" i="42" s="1"/>
  <c r="AR16" i="42"/>
  <c r="AS16" i="42"/>
  <c r="AT16" i="42"/>
  <c r="AP16" i="42"/>
  <c r="AP26" i="42" s="1"/>
  <c r="AK24" i="42"/>
  <c r="AL24" i="42"/>
  <c r="Y30" i="45" s="1"/>
  <c r="AM24" i="42"/>
  <c r="AN24" i="42"/>
  <c r="AJ24" i="42"/>
  <c r="AK23" i="42"/>
  <c r="AL23" i="42"/>
  <c r="AM23" i="42"/>
  <c r="AN23" i="42"/>
  <c r="AJ23" i="42"/>
  <c r="AK22" i="42"/>
  <c r="AL22" i="42"/>
  <c r="AM22" i="42"/>
  <c r="AN22" i="42"/>
  <c r="AJ22" i="42"/>
  <c r="AN20" i="42"/>
  <c r="AM20" i="42"/>
  <c r="AL20" i="42"/>
  <c r="Y34" i="45" s="1"/>
  <c r="AK20" i="42"/>
  <c r="AJ20" i="42"/>
  <c r="AK12" i="42"/>
  <c r="AL12" i="42"/>
  <c r="AL14" i="42" s="1"/>
  <c r="Y24" i="45" s="1"/>
  <c r="AM12" i="42"/>
  <c r="AM14" i="42" s="1"/>
  <c r="AN12" i="42"/>
  <c r="AN14" i="42" s="1"/>
  <c r="AJ12" i="42"/>
  <c r="AJ14" i="42" s="1"/>
  <c r="AK8" i="42"/>
  <c r="AK10" i="42" s="1"/>
  <c r="AL8" i="42"/>
  <c r="AL10" i="42" s="1"/>
  <c r="Y21" i="45" s="1"/>
  <c r="AM8" i="42"/>
  <c r="AM10" i="42" s="1"/>
  <c r="AN8" i="42"/>
  <c r="AN10" i="42" s="1"/>
  <c r="AJ8" i="42"/>
  <c r="AJ10" i="42" s="1"/>
  <c r="AK6" i="42"/>
  <c r="AL6" i="42"/>
  <c r="Y18" i="45" s="1"/>
  <c r="AM6" i="42"/>
  <c r="AN6" i="42"/>
  <c r="AJ6" i="42"/>
  <c r="AK5" i="42"/>
  <c r="AL5" i="42"/>
  <c r="AM5" i="42"/>
  <c r="AN5" i="42"/>
  <c r="AJ5" i="42"/>
  <c r="AJ26" i="42" s="1"/>
  <c r="AK4" i="42"/>
  <c r="AE24" i="42"/>
  <c r="AF24" i="42"/>
  <c r="X24" i="15" s="1"/>
  <c r="AG24" i="42"/>
  <c r="AH24" i="42"/>
  <c r="AD24" i="42"/>
  <c r="AE23" i="42"/>
  <c r="AF23" i="42"/>
  <c r="AG23" i="42"/>
  <c r="AH23" i="42"/>
  <c r="AD23" i="42"/>
  <c r="AE22" i="42"/>
  <c r="AF22" i="42"/>
  <c r="AG22" i="42"/>
  <c r="AH22" i="42"/>
  <c r="AD22" i="42"/>
  <c r="AE20" i="42"/>
  <c r="AF20" i="42"/>
  <c r="X28" i="15" s="1"/>
  <c r="AG20" i="42"/>
  <c r="AH20" i="42"/>
  <c r="AD20" i="42"/>
  <c r="AE18" i="42"/>
  <c r="AF18" i="42"/>
  <c r="X15" i="15" s="1"/>
  <c r="AG18" i="42"/>
  <c r="AH18" i="42"/>
  <c r="AD18" i="42"/>
  <c r="AE16" i="42"/>
  <c r="AF16" i="42"/>
  <c r="AG16" i="42"/>
  <c r="AH16" i="42"/>
  <c r="AD16" i="42"/>
  <c r="Y24" i="42"/>
  <c r="Z24" i="42"/>
  <c r="X30" i="45" s="1"/>
  <c r="AA24" i="42"/>
  <c r="AB24" i="42"/>
  <c r="X24" i="42"/>
  <c r="Y23" i="42"/>
  <c r="Z23" i="42"/>
  <c r="AA23" i="42"/>
  <c r="AB23" i="42"/>
  <c r="X23" i="42"/>
  <c r="Y22" i="42"/>
  <c r="Z22" i="42"/>
  <c r="X29" i="45" s="1"/>
  <c r="AA22" i="42"/>
  <c r="AB22" i="42"/>
  <c r="X22" i="42"/>
  <c r="Y20" i="42"/>
  <c r="Z20" i="42"/>
  <c r="X34" i="45" s="1"/>
  <c r="X35" i="45" s="1"/>
  <c r="AA20" i="42"/>
  <c r="AB20" i="42"/>
  <c r="X20" i="42"/>
  <c r="Y5" i="42"/>
  <c r="Z5" i="42"/>
  <c r="AA5" i="42"/>
  <c r="AB5" i="42"/>
  <c r="Y6" i="42"/>
  <c r="Z6" i="42"/>
  <c r="X18" i="45" s="1"/>
  <c r="AA6" i="42"/>
  <c r="AB6" i="42"/>
  <c r="X6" i="42"/>
  <c r="X5" i="42"/>
  <c r="Y12" i="42"/>
  <c r="Y14" i="42" s="1"/>
  <c r="Z12" i="42"/>
  <c r="AA12" i="42"/>
  <c r="AA14" i="42" s="1"/>
  <c r="AB12" i="42"/>
  <c r="AB14" i="42" s="1"/>
  <c r="X12" i="42"/>
  <c r="X14" i="42" s="1"/>
  <c r="Y8" i="42"/>
  <c r="Y10" i="42" s="1"/>
  <c r="Z8" i="42"/>
  <c r="Z10" i="42" s="1"/>
  <c r="X21" i="45" s="1"/>
  <c r="AA8" i="42"/>
  <c r="AA10" i="42" s="1"/>
  <c r="AB8" i="42"/>
  <c r="AB10" i="42" s="1"/>
  <c r="X8" i="42"/>
  <c r="X10" i="42" s="1"/>
  <c r="AK26" i="42" l="1"/>
  <c r="Y26" i="42"/>
  <c r="X18" i="15"/>
  <c r="AF26" i="42"/>
  <c r="AB26" i="42"/>
  <c r="AE26" i="42"/>
  <c r="AN26" i="42"/>
  <c r="AT26" i="42"/>
  <c r="X27" i="45"/>
  <c r="Z14" i="42"/>
  <c r="X24" i="45" s="1"/>
  <c r="AA26" i="42"/>
  <c r="AH26" i="42"/>
  <c r="AM26" i="42"/>
  <c r="AS26" i="42"/>
  <c r="AD26" i="42"/>
  <c r="X26" i="42"/>
  <c r="X17" i="45"/>
  <c r="X19" i="45" s="1"/>
  <c r="X37" i="45" s="1"/>
  <c r="X39" i="45" s="1"/>
  <c r="Z26" i="42"/>
  <c r="AG26" i="42"/>
  <c r="Y17" i="45"/>
  <c r="AL26" i="42"/>
  <c r="Y18" i="15"/>
  <c r="Y21" i="15" s="1"/>
  <c r="AR26" i="42"/>
  <c r="AK14" i="42"/>
  <c r="Y29" i="45"/>
  <c r="X32" i="45"/>
  <c r="Y23" i="15"/>
  <c r="Y26" i="15" s="1"/>
  <c r="Y31" i="15" s="1"/>
  <c r="X23" i="15"/>
  <c r="R241" i="25"/>
  <c r="R243" i="25" s="1"/>
  <c r="Y33" i="15" l="1"/>
  <c r="BV202" i="25"/>
  <c r="CJ202" i="25" s="1"/>
  <c r="BW202" i="25"/>
  <c r="BX202" i="25"/>
  <c r="BY202" i="25"/>
  <c r="BZ202" i="25"/>
  <c r="CA202" i="25"/>
  <c r="CB202" i="25"/>
  <c r="CC202" i="25"/>
  <c r="CD202" i="25"/>
  <c r="CE202" i="25"/>
  <c r="CF202" i="25"/>
  <c r="CG202" i="25"/>
  <c r="BV203" i="25"/>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AD202" i="25"/>
  <c r="P202" i="25" s="1"/>
  <c r="M203" i="25"/>
  <c r="M202" i="25"/>
  <c r="P203" i="25" l="1"/>
  <c r="CJ203" i="25"/>
  <c r="BK203" i="25"/>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X239" i="25" s="1"/>
  <c r="BY5" i="25"/>
  <c r="BY239" i="25" s="1"/>
  <c r="BZ5" i="25"/>
  <c r="CA5" i="25"/>
  <c r="CB5" i="25"/>
  <c r="CB239" i="25" s="1"/>
  <c r="CC5" i="25"/>
  <c r="CC239" i="25" s="1"/>
  <c r="CD5" i="25"/>
  <c r="CD239" i="25" s="1"/>
  <c r="CF5" i="25"/>
  <c r="CF239" i="25" s="1"/>
  <c r="CG5" i="25"/>
  <c r="CG239" i="25" s="1"/>
  <c r="BV5" i="25"/>
  <c r="BV239" i="25" s="1"/>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J215" i="25" s="1"/>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AT239" i="25" s="1"/>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27" i="25" l="1"/>
  <c r="BE238" i="25"/>
  <c r="BA227" i="25"/>
  <c r="BA238" i="25"/>
  <c r="AW227" i="25"/>
  <c r="AW238" i="25"/>
  <c r="CJ238" i="25"/>
  <c r="CJ227" i="25"/>
  <c r="CE227" i="25"/>
  <c r="CE238" i="25"/>
  <c r="CA227" i="25"/>
  <c r="CA238" i="25"/>
  <c r="BW227" i="25"/>
  <c r="BW238" i="25"/>
  <c r="BD227" i="25"/>
  <c r="BD238" i="25"/>
  <c r="AZ227" i="25"/>
  <c r="AZ238" i="25"/>
  <c r="AV227" i="25"/>
  <c r="AV238" i="25"/>
  <c r="CD238" i="25"/>
  <c r="CD227" i="25"/>
  <c r="BZ238" i="25"/>
  <c r="BZ227" i="25"/>
  <c r="BV238" i="25"/>
  <c r="BV227" i="25"/>
  <c r="BC238" i="25"/>
  <c r="BC227" i="25"/>
  <c r="AY238" i="25"/>
  <c r="AY227" i="25"/>
  <c r="AU238" i="25"/>
  <c r="AU227" i="25"/>
  <c r="CG238" i="25"/>
  <c r="CG227" i="25"/>
  <c r="CC238" i="25"/>
  <c r="CC227" i="25"/>
  <c r="BY238" i="25"/>
  <c r="BY227" i="25"/>
  <c r="BB238" i="25"/>
  <c r="BB227" i="25"/>
  <c r="AX238" i="25"/>
  <c r="AX227" i="25"/>
  <c r="AT238" i="25"/>
  <c r="AT227" i="25"/>
  <c r="CF238" i="25"/>
  <c r="CF227" i="25"/>
  <c r="CB238" i="25"/>
  <c r="CB227" i="25"/>
  <c r="BX227" i="25"/>
  <c r="BX238" i="25"/>
  <c r="BB215" i="25"/>
  <c r="BZ239" i="25"/>
  <c r="BA215" i="25"/>
  <c r="BE226" i="25"/>
  <c r="BA226" i="25"/>
  <c r="AW226" i="25"/>
  <c r="BE210" i="25"/>
  <c r="BA210" i="25"/>
  <c r="AW210" i="25"/>
  <c r="BE207" i="25"/>
  <c r="BA207" i="25"/>
  <c r="AW207" i="25"/>
  <c r="CE215" i="25"/>
  <c r="CA215" i="25"/>
  <c r="BW215" i="25"/>
  <c r="CE226" i="25"/>
  <c r="CA226" i="25"/>
  <c r="BW226" i="25"/>
  <c r="CE210" i="25"/>
  <c r="CA210" i="25"/>
  <c r="BW210" i="25"/>
  <c r="CE207" i="25"/>
  <c r="CA207" i="25"/>
  <c r="BW207" i="25"/>
  <c r="AW215" i="25"/>
  <c r="BD215" i="25"/>
  <c r="AZ215" i="25"/>
  <c r="AV215" i="25"/>
  <c r="BD226" i="25"/>
  <c r="AZ226" i="25"/>
  <c r="AV226" i="25"/>
  <c r="BD210" i="25"/>
  <c r="AZ210" i="25"/>
  <c r="AV210" i="25"/>
  <c r="BD207" i="25"/>
  <c r="AZ207" i="25"/>
  <c r="AV207" i="25"/>
  <c r="CA239" i="25"/>
  <c r="BW239" i="25"/>
  <c r="CD215" i="25"/>
  <c r="BZ215" i="25"/>
  <c r="BV215" i="25"/>
  <c r="CD226" i="25"/>
  <c r="BZ226" i="25"/>
  <c r="CD210" i="25"/>
  <c r="BZ210" i="25"/>
  <c r="BV210" i="25"/>
  <c r="CD207" i="25"/>
  <c r="BZ207" i="25"/>
  <c r="BV207" i="25"/>
  <c r="BE215" i="25"/>
  <c r="BC215" i="25"/>
  <c r="AY215" i="25"/>
  <c r="AU215" i="25"/>
  <c r="BC226" i="25"/>
  <c r="AY226" i="25"/>
  <c r="AU226" i="25"/>
  <c r="BC210" i="25"/>
  <c r="AY210" i="25"/>
  <c r="AU210" i="25"/>
  <c r="BC207" i="25"/>
  <c r="AY207" i="25"/>
  <c r="AU207" i="25"/>
  <c r="CG215" i="25"/>
  <c r="CC215" i="25"/>
  <c r="BY215" i="25"/>
  <c r="CG226" i="25"/>
  <c r="CC226" i="25"/>
  <c r="BY226" i="25"/>
  <c r="CG210" i="25"/>
  <c r="CC210" i="25"/>
  <c r="BY210" i="25"/>
  <c r="CG207" i="25"/>
  <c r="CC207" i="25"/>
  <c r="BY207" i="25"/>
  <c r="CE239" i="25"/>
  <c r="AX215" i="25"/>
  <c r="AT215" i="25"/>
  <c r="BB226" i="25"/>
  <c r="AX226" i="25"/>
  <c r="AT226" i="25"/>
  <c r="BB210" i="25"/>
  <c r="AX210" i="25"/>
  <c r="AT210" i="25"/>
  <c r="BB207" i="25"/>
  <c r="AX207" i="25"/>
  <c r="AT207" i="25"/>
  <c r="CF215" i="25"/>
  <c r="CB215" i="25"/>
  <c r="BX215" i="25"/>
  <c r="CF226" i="25"/>
  <c r="CB226" i="25"/>
  <c r="BX226" i="25"/>
  <c r="CF210" i="25"/>
  <c r="CB210" i="25"/>
  <c r="BX210" i="25"/>
  <c r="CF207" i="25"/>
  <c r="CB207" i="25"/>
  <c r="BX207" i="25"/>
  <c r="CK92" i="25"/>
  <c r="BD214" i="25"/>
  <c r="AZ214" i="25"/>
  <c r="BD209" i="25"/>
  <c r="AZ209"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09" i="25"/>
  <c r="AY209" i="25"/>
  <c r="AU209" i="25"/>
  <c r="BC229" i="25"/>
  <c r="BC212" i="25"/>
  <c r="AY229" i="25"/>
  <c r="AY212" i="25"/>
  <c r="AU229" i="25"/>
  <c r="AU212" i="25"/>
  <c r="CJ193" i="25"/>
  <c r="BV217" i="25"/>
  <c r="CD214" i="25"/>
  <c r="BZ214" i="25"/>
  <c r="CJ171" i="25"/>
  <c r="BV214" i="25"/>
  <c r="CJ160" i="25"/>
  <c r="BV226" i="25"/>
  <c r="CD223" i="25"/>
  <c r="CD209" i="25"/>
  <c r="BZ223" i="25"/>
  <c r="BZ209" i="25"/>
  <c r="CJ159" i="25"/>
  <c r="BV209" i="25"/>
  <c r="BV223" i="25"/>
  <c r="CD212" i="25"/>
  <c r="CD229" i="25"/>
  <c r="BZ212" i="25"/>
  <c r="BZ229" i="25"/>
  <c r="CJ154" i="25"/>
  <c r="BV212" i="25"/>
  <c r="BV229" i="25"/>
  <c r="BB214" i="25"/>
  <c r="AX214" i="25"/>
  <c r="AT214" i="25"/>
  <c r="BB209"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09" i="25"/>
  <c r="BA209"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37" i="25"/>
  <c r="AZ224" i="25"/>
  <c r="AZ237" i="25"/>
  <c r="AV224" i="25"/>
  <c r="AV237" i="25"/>
  <c r="CE236" i="25"/>
  <c r="CE225" i="25"/>
  <c r="CE216" i="25"/>
  <c r="CA236" i="25"/>
  <c r="CA225" i="25"/>
  <c r="CA216" i="25"/>
  <c r="BW236" i="25"/>
  <c r="BW225" i="25"/>
  <c r="BW216" i="25"/>
  <c r="CE237" i="25"/>
  <c r="CE208" i="25"/>
  <c r="CE218" i="25" s="1"/>
  <c r="CE220" i="25" s="1"/>
  <c r="CE224" i="25"/>
  <c r="CA237" i="25"/>
  <c r="CA208" i="25"/>
  <c r="CA224" i="25"/>
  <c r="BW237" i="25"/>
  <c r="BW208" i="25"/>
  <c r="BW224" i="25"/>
  <c r="BC225" i="25"/>
  <c r="BC216" i="25"/>
  <c r="BC236" i="25"/>
  <c r="AY225" i="25"/>
  <c r="AY216" i="25"/>
  <c r="AY236" i="25"/>
  <c r="AU225" i="25"/>
  <c r="AU216" i="25"/>
  <c r="AU236" i="25"/>
  <c r="BC224" i="25"/>
  <c r="BC237" i="25"/>
  <c r="AY224" i="25"/>
  <c r="AY237" i="25"/>
  <c r="AU224" i="25"/>
  <c r="AU237" i="25"/>
  <c r="CD236" i="25"/>
  <c r="CD225" i="25"/>
  <c r="CD216" i="25"/>
  <c r="BZ236" i="25"/>
  <c r="BZ225" i="25"/>
  <c r="BZ216" i="25"/>
  <c r="BV236" i="25"/>
  <c r="BV225" i="25"/>
  <c r="BV216" i="25"/>
  <c r="CD224" i="25"/>
  <c r="CD230" i="25" s="1"/>
  <c r="CD232" i="25" s="1"/>
  <c r="CD237" i="25"/>
  <c r="CD208" i="25"/>
  <c r="BZ224" i="25"/>
  <c r="BZ237" i="25"/>
  <c r="BZ208" i="25"/>
  <c r="BV224" i="25"/>
  <c r="BV237" i="25"/>
  <c r="BV208" i="25"/>
  <c r="BB236" i="25"/>
  <c r="BB225" i="25"/>
  <c r="BB216" i="25"/>
  <c r="AX236" i="25"/>
  <c r="AX225" i="25"/>
  <c r="AX216" i="25"/>
  <c r="AT236" i="25"/>
  <c r="AT225" i="25"/>
  <c r="AT216" i="25"/>
  <c r="BB237" i="25"/>
  <c r="BB224" i="25"/>
  <c r="AX237" i="25"/>
  <c r="AX224" i="25"/>
  <c r="AT237" i="25"/>
  <c r="AT208" i="25"/>
  <c r="AT224" i="25"/>
  <c r="CG225" i="25"/>
  <c r="CG216" i="25"/>
  <c r="CG236" i="25"/>
  <c r="CC225" i="25"/>
  <c r="CC216" i="25"/>
  <c r="CC236" i="25"/>
  <c r="BY225" i="25"/>
  <c r="BY216" i="25"/>
  <c r="BY236" i="25"/>
  <c r="CG208" i="25"/>
  <c r="CG224" i="25"/>
  <c r="CG237" i="25"/>
  <c r="CC208" i="25"/>
  <c r="CC224" i="25"/>
  <c r="CC237" i="25"/>
  <c r="BY208" i="25"/>
  <c r="BY218" i="25" s="1"/>
  <c r="BY220" i="25" s="1"/>
  <c r="BY224" i="25"/>
  <c r="BY237" i="25"/>
  <c r="BE225" i="25"/>
  <c r="BE216" i="25"/>
  <c r="BE236" i="25"/>
  <c r="BA236" i="25"/>
  <c r="BA216" i="25"/>
  <c r="BA225" i="25"/>
  <c r="AW225" i="25"/>
  <c r="AW216" i="25"/>
  <c r="AW236" i="25"/>
  <c r="BE237" i="25"/>
  <c r="BE224" i="25"/>
  <c r="BA237" i="25"/>
  <c r="BA224" i="25"/>
  <c r="AW237" i="25"/>
  <c r="AW224" i="25"/>
  <c r="CF236" i="25"/>
  <c r="CF225" i="25"/>
  <c r="CF216" i="25"/>
  <c r="CB236" i="25"/>
  <c r="CB225" i="25"/>
  <c r="CB216" i="25"/>
  <c r="BX236" i="25"/>
  <c r="BX225" i="25"/>
  <c r="BX216" i="25"/>
  <c r="CF208" i="25"/>
  <c r="CF224" i="25"/>
  <c r="CF237" i="25"/>
  <c r="CB208" i="25"/>
  <c r="CB224" i="25"/>
  <c r="CB237" i="25"/>
  <c r="BX208" i="25"/>
  <c r="BX224" i="25"/>
  <c r="BX237" i="25"/>
  <c r="E23" i="46"/>
  <c r="E30" i="46" s="1"/>
  <c r="CJ176" i="25"/>
  <c r="CJ172" i="25"/>
  <c r="CJ162" i="25"/>
  <c r="CJ156" i="25"/>
  <c r="CJ210" i="25" s="1"/>
  <c r="CJ130" i="25"/>
  <c r="CJ120" i="25"/>
  <c r="CJ53" i="25"/>
  <c r="CJ207" i="25" s="1"/>
  <c r="CJ6" i="2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K210" i="25" s="1"/>
  <c r="BO156" i="25"/>
  <c r="BS156" i="25"/>
  <c r="BH156" i="25"/>
  <c r="BL156" i="25"/>
  <c r="BL210" i="25" s="1"/>
  <c r="BP156" i="25"/>
  <c r="BI156" i="25"/>
  <c r="BM156" i="25"/>
  <c r="BQ156" i="25"/>
  <c r="BN156" i="25"/>
  <c r="BR156" i="25"/>
  <c r="BR210" i="25" s="1"/>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N215" i="25" s="1"/>
  <c r="BR195" i="25"/>
  <c r="BK195" i="25"/>
  <c r="BO195" i="25"/>
  <c r="BS195" i="25"/>
  <c r="BS215" i="25" s="1"/>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R193" i="25"/>
  <c r="BK193" i="25"/>
  <c r="BK217" i="25" s="1"/>
  <c r="BO193" i="25"/>
  <c r="BS193" i="25"/>
  <c r="BH193" i="25"/>
  <c r="BL193" i="25"/>
  <c r="BL217" i="25" s="1"/>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K239" i="25" s="1"/>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U193" i="25"/>
  <c r="CN193" i="25"/>
  <c r="CN217" i="25" s="1"/>
  <c r="CR193" i="25"/>
  <c r="CR217" i="25" s="1"/>
  <c r="CO193" i="25"/>
  <c r="CO217" i="25" s="1"/>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P210" i="25" s="1"/>
  <c r="CT156" i="25"/>
  <c r="CT210" i="25" s="1"/>
  <c r="CN156" i="25"/>
  <c r="CN210" i="25" s="1"/>
  <c r="CR156" i="25"/>
  <c r="CR210" i="25" s="1"/>
  <c r="CM156" i="25"/>
  <c r="CM210" i="25" s="1"/>
  <c r="CU156" i="25"/>
  <c r="CU210" i="25" s="1"/>
  <c r="CO156" i="25"/>
  <c r="CO210" i="25" s="1"/>
  <c r="CQ156" i="25"/>
  <c r="CQ210" i="25" s="1"/>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P215" i="25" s="1"/>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K238" i="25" l="1"/>
  <c r="BM238" i="25"/>
  <c r="BM227" i="25"/>
  <c r="BN238" i="25"/>
  <c r="BN227" i="25"/>
  <c r="BJ238" i="25"/>
  <c r="BJ227" i="25"/>
  <c r="CG218" i="25"/>
  <c r="CG220" i="25" s="1"/>
  <c r="BV230" i="25"/>
  <c r="BV232" i="25" s="1"/>
  <c r="BW218" i="25"/>
  <c r="BW220" i="25" s="1"/>
  <c r="BF227" i="25"/>
  <c r="BF238" i="25"/>
  <c r="CK227" i="25"/>
  <c r="CL238" i="25"/>
  <c r="CL227" i="25"/>
  <c r="BZ230" i="25"/>
  <c r="BZ232" i="25" s="1"/>
  <c r="CA218" i="25"/>
  <c r="CA220" i="25" s="1"/>
  <c r="CH238" i="25"/>
  <c r="CH227" i="25"/>
  <c r="CS227" i="25"/>
  <c r="CS238" i="25"/>
  <c r="CT227" i="25"/>
  <c r="CT238" i="25"/>
  <c r="CO227" i="25"/>
  <c r="CO238" i="25"/>
  <c r="CU238" i="25"/>
  <c r="CU227" i="25"/>
  <c r="CP227" i="25"/>
  <c r="CP238" i="25"/>
  <c r="BI227" i="25"/>
  <c r="BI238" i="25"/>
  <c r="BQ238" i="25"/>
  <c r="BQ227" i="25"/>
  <c r="BS227" i="25"/>
  <c r="BS238" i="25"/>
  <c r="CR238" i="25"/>
  <c r="CR227" i="25"/>
  <c r="CQ238" i="25"/>
  <c r="CQ227" i="25"/>
  <c r="BR238" i="25"/>
  <c r="BR227" i="25"/>
  <c r="BL227" i="25"/>
  <c r="BL238" i="25"/>
  <c r="BO227" i="25"/>
  <c r="BO238" i="25"/>
  <c r="CN238" i="25"/>
  <c r="CN227" i="25"/>
  <c r="CM238" i="25"/>
  <c r="CM227" i="25"/>
  <c r="BH227" i="25"/>
  <c r="BH238" i="25"/>
  <c r="BP227" i="25"/>
  <c r="BP238" i="25"/>
  <c r="BK227" i="25"/>
  <c r="BK238" i="25"/>
  <c r="AT218" i="25"/>
  <c r="AT220" i="25" s="1"/>
  <c r="CK210" i="25"/>
  <c r="CH217" i="25"/>
  <c r="CL239" i="25"/>
  <c r="BH217" i="25"/>
  <c r="CK226" i="25"/>
  <c r="CH207" i="25"/>
  <c r="BN210" i="25"/>
  <c r="CL217" i="25"/>
  <c r="CL214" i="25"/>
  <c r="CK215" i="25"/>
  <c r="CB218" i="25"/>
  <c r="CB220" i="25" s="1"/>
  <c r="CJ214" i="25"/>
  <c r="CJ217" i="25"/>
  <c r="CL210" i="25"/>
  <c r="CJ239" i="25"/>
  <c r="CC218" i="25"/>
  <c r="CC220" i="25" s="1"/>
  <c r="BZ218" i="25"/>
  <c r="BZ220" i="25" s="1"/>
  <c r="CE230" i="25"/>
  <c r="CE232" i="25" s="1"/>
  <c r="CQ239" i="25"/>
  <c r="BM210" i="25"/>
  <c r="BH210" i="25"/>
  <c r="CK214" i="25"/>
  <c r="CK207" i="25"/>
  <c r="CK217" i="25"/>
  <c r="CF230" i="25"/>
  <c r="CF232" i="25" s="1"/>
  <c r="CJ226" i="25"/>
  <c r="CH239" i="25"/>
  <c r="CH215" i="25"/>
  <c r="CU239" i="25"/>
  <c r="CO226" i="25"/>
  <c r="CN226" i="25"/>
  <c r="CT215" i="25"/>
  <c r="CR207" i="25"/>
  <c r="CQ207" i="25"/>
  <c r="CQ217" i="25"/>
  <c r="CN215" i="25"/>
  <c r="CP239" i="25"/>
  <c r="CS210" i="25"/>
  <c r="CS226" i="25"/>
  <c r="BP217" i="25"/>
  <c r="BO217" i="25"/>
  <c r="BH215" i="25"/>
  <c r="BR215" i="25"/>
  <c r="BI226" i="25"/>
  <c r="BQ210" i="25"/>
  <c r="BM214" i="25"/>
  <c r="BH214" i="25"/>
  <c r="BP207" i="25"/>
  <c r="BS207" i="25"/>
  <c r="BL207" i="25"/>
  <c r="BF210" i="25"/>
  <c r="BQ226" i="25"/>
  <c r="BH226" i="25"/>
  <c r="BR226" i="25"/>
  <c r="CT217" i="25"/>
  <c r="CL207" i="25"/>
  <c r="BF226" i="25"/>
  <c r="BQ215" i="25"/>
  <c r="CL226" i="25"/>
  <c r="BX218" i="25"/>
  <c r="BX220" i="25" s="1"/>
  <c r="AT230" i="25"/>
  <c r="AT232" i="25" s="1"/>
  <c r="CU226" i="25"/>
  <c r="CT226" i="25"/>
  <c r="CO207" i="25"/>
  <c r="CM207" i="25"/>
  <c r="CO214" i="25"/>
  <c r="CN214" i="25"/>
  <c r="CS215" i="25"/>
  <c r="CU215" i="25"/>
  <c r="CO239" i="25"/>
  <c r="CP217" i="25"/>
  <c r="BF207" i="25"/>
  <c r="BR214" i="25"/>
  <c r="BI214" i="25"/>
  <c r="BS214" i="25"/>
  <c r="BO207" i="25"/>
  <c r="BM207" i="25"/>
  <c r="BR207" i="25"/>
  <c r="BM226" i="25"/>
  <c r="BS226" i="25"/>
  <c r="BN226" i="25"/>
  <c r="BQ217" i="25"/>
  <c r="BI215" i="25"/>
  <c r="CL215" i="25"/>
  <c r="BJ210" i="25"/>
  <c r="CH210" i="25"/>
  <c r="CN239" i="25"/>
  <c r="CM226" i="25"/>
  <c r="CP226" i="25"/>
  <c r="CN207" i="25"/>
  <c r="CT207" i="25"/>
  <c r="CU214" i="25"/>
  <c r="CT214" i="25"/>
  <c r="CO215" i="25"/>
  <c r="CQ215" i="25"/>
  <c r="BM215" i="25"/>
  <c r="BR217" i="25"/>
  <c r="BP215" i="25"/>
  <c r="BO215" i="25"/>
  <c r="BJ215" i="25"/>
  <c r="BI210" i="25"/>
  <c r="BS210" i="25"/>
  <c r="BN214" i="25"/>
  <c r="BP214" i="25"/>
  <c r="BO214" i="25"/>
  <c r="CS239" i="25"/>
  <c r="BK207" i="25"/>
  <c r="BH207" i="25"/>
  <c r="BN207" i="25"/>
  <c r="BP226" i="25"/>
  <c r="BO226" i="25"/>
  <c r="BJ226" i="25"/>
  <c r="BJ214" i="25"/>
  <c r="BI217" i="25"/>
  <c r="CH226" i="25"/>
  <c r="CT239" i="25"/>
  <c r="CR239" i="25"/>
  <c r="CQ226" i="25"/>
  <c r="CR226" i="25"/>
  <c r="CS207" i="25"/>
  <c r="CU207" i="25"/>
  <c r="CP207" i="25"/>
  <c r="CS217" i="25"/>
  <c r="CU217" i="25"/>
  <c r="CR215" i="25"/>
  <c r="CM215" i="25"/>
  <c r="CM239" i="25"/>
  <c r="BS217" i="25"/>
  <c r="BN217" i="25"/>
  <c r="BL215" i="25"/>
  <c r="BK215" i="25"/>
  <c r="BF215" i="25"/>
  <c r="BP210" i="25"/>
  <c r="BO210" i="25"/>
  <c r="BQ214" i="25"/>
  <c r="BL214" i="25"/>
  <c r="BI207" i="25"/>
  <c r="BQ207" i="25"/>
  <c r="BJ207" i="25"/>
  <c r="BL226" i="25"/>
  <c r="BK226" i="25"/>
  <c r="BF217" i="25"/>
  <c r="CB230" i="25"/>
  <c r="CB232" i="25" s="1"/>
  <c r="BV218" i="25"/>
  <c r="BV220" i="25" s="1"/>
  <c r="CG230" i="25"/>
  <c r="CG232" i="25" s="1"/>
  <c r="CA230" i="25"/>
  <c r="CA232" i="25" s="1"/>
  <c r="CH212" i="25"/>
  <c r="CH229" i="25"/>
  <c r="CU229" i="25"/>
  <c r="CU212" i="25"/>
  <c r="CT212" i="25"/>
  <c r="CT229" i="25"/>
  <c r="CU223" i="25"/>
  <c r="CU209" i="25"/>
  <c r="CT209" i="25"/>
  <c r="CT223" i="25"/>
  <c r="BQ229" i="25"/>
  <c r="BQ212" i="25"/>
  <c r="BL229" i="25"/>
  <c r="BL212" i="25"/>
  <c r="BK229" i="25"/>
  <c r="BK212" i="25"/>
  <c r="BM209" i="25"/>
  <c r="BH209" i="25"/>
  <c r="BR209" i="25"/>
  <c r="BF214" i="25"/>
  <c r="CK209" i="25"/>
  <c r="CK223" i="25"/>
  <c r="CD218" i="25"/>
  <c r="CD220" i="25" s="1"/>
  <c r="CJ229" i="25"/>
  <c r="CJ212" i="25"/>
  <c r="CM229" i="25"/>
  <c r="CM212" i="25"/>
  <c r="CP212" i="25"/>
  <c r="CP229" i="25"/>
  <c r="CM223" i="25"/>
  <c r="CM209" i="25"/>
  <c r="CP209" i="25"/>
  <c r="CP223" i="25"/>
  <c r="CS214" i="25"/>
  <c r="CS229" i="25"/>
  <c r="CS212" i="25"/>
  <c r="BM229" i="25"/>
  <c r="BM212" i="25"/>
  <c r="BH229" i="25"/>
  <c r="BH212" i="25"/>
  <c r="BI209" i="25"/>
  <c r="BS209"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O209" i="25"/>
  <c r="BJ209" i="25"/>
  <c r="CL209" i="25"/>
  <c r="CL223" i="25"/>
  <c r="CO229" i="25"/>
  <c r="CO212" i="25"/>
  <c r="CN229" i="25"/>
  <c r="CN212" i="25"/>
  <c r="CO209" i="25"/>
  <c r="CO223" i="25"/>
  <c r="CN209" i="25"/>
  <c r="CN223" i="25"/>
  <c r="CQ214" i="25"/>
  <c r="CR214" i="25"/>
  <c r="BF209" i="25"/>
  <c r="BJ212" i="25"/>
  <c r="BJ229" i="25"/>
  <c r="BP212" i="25"/>
  <c r="BP229" i="25"/>
  <c r="BO229" i="25"/>
  <c r="BO212" i="25"/>
  <c r="BQ209" i="25"/>
  <c r="BL209" i="25"/>
  <c r="BK209" i="25"/>
  <c r="CK229" i="25"/>
  <c r="CK212" i="25"/>
  <c r="CJ209" i="25"/>
  <c r="CJ223" i="25"/>
  <c r="CF218" i="25"/>
  <c r="CF220" i="25" s="1"/>
  <c r="CC230" i="25"/>
  <c r="CC232" i="25" s="1"/>
  <c r="BW230" i="25"/>
  <c r="BW232" i="25" s="1"/>
  <c r="BX230" i="25"/>
  <c r="BX232" i="25" s="1"/>
  <c r="BY230" i="25"/>
  <c r="BY232" i="25" s="1"/>
  <c r="CH224" i="25"/>
  <c r="CH237" i="25"/>
  <c r="CH208" i="25"/>
  <c r="CS224" i="25"/>
  <c r="CS237" i="25"/>
  <c r="CS208" i="25"/>
  <c r="CU208" i="25"/>
  <c r="CU224" i="25"/>
  <c r="CU237" i="25"/>
  <c r="CP237" i="25"/>
  <c r="CP208" i="25"/>
  <c r="CP224" i="25"/>
  <c r="CQ236" i="25"/>
  <c r="CQ225" i="25"/>
  <c r="CQ216" i="25"/>
  <c r="CR225" i="25"/>
  <c r="CR216" i="25"/>
  <c r="CR236" i="25"/>
  <c r="BR237" i="25"/>
  <c r="BR224" i="25"/>
  <c r="BM224" i="25"/>
  <c r="BM237" i="25"/>
  <c r="BH237" i="25"/>
  <c r="BH224" i="25"/>
  <c r="BH236" i="25"/>
  <c r="BH225" i="25"/>
  <c r="BH216" i="25"/>
  <c r="BK236" i="25"/>
  <c r="BK225" i="25"/>
  <c r="BK216" i="25"/>
  <c r="BQ236" i="25"/>
  <c r="BQ225" i="25"/>
  <c r="BQ216" i="25"/>
  <c r="BL236" i="25"/>
  <c r="BL225" i="25"/>
  <c r="BL216" i="25"/>
  <c r="CK224" i="25"/>
  <c r="CK237" i="25"/>
  <c r="CK208" i="25"/>
  <c r="CC241" i="25"/>
  <c r="CC243" i="25" s="1"/>
  <c r="CH236" i="25"/>
  <c r="CH225" i="25"/>
  <c r="CH216" i="25"/>
  <c r="CO224" i="25"/>
  <c r="CO237" i="25"/>
  <c r="CO208" i="25"/>
  <c r="CQ208" i="25"/>
  <c r="CQ224" i="25"/>
  <c r="CQ237" i="25"/>
  <c r="CO236" i="25"/>
  <c r="CO225" i="25"/>
  <c r="CO216" i="25"/>
  <c r="CN225" i="25"/>
  <c r="CN216" i="25"/>
  <c r="CN236" i="25"/>
  <c r="CS236" i="25"/>
  <c r="CS225" i="25"/>
  <c r="CS216" i="25"/>
  <c r="BN237" i="25"/>
  <c r="BN224" i="25"/>
  <c r="BI224" i="25"/>
  <c r="BI237" i="25"/>
  <c r="BP236" i="25"/>
  <c r="BP225" i="25"/>
  <c r="BP216" i="25"/>
  <c r="BR225" i="25"/>
  <c r="BR216" i="25"/>
  <c r="BR236" i="25"/>
  <c r="BM236" i="25"/>
  <c r="BM225" i="25"/>
  <c r="BM216" i="25"/>
  <c r="CL237" i="25"/>
  <c r="CL208" i="25"/>
  <c r="CL224" i="25"/>
  <c r="CL236" i="25"/>
  <c r="CL225" i="25"/>
  <c r="CL216" i="25"/>
  <c r="CJ208" i="25"/>
  <c r="CJ224" i="25"/>
  <c r="CJ237" i="25"/>
  <c r="CF241" i="25"/>
  <c r="CF243" i="25" s="1"/>
  <c r="BY241" i="25"/>
  <c r="BY243" i="25" s="1"/>
  <c r="AT241" i="25"/>
  <c r="AT243" i="25" s="1"/>
  <c r="CD241" i="25"/>
  <c r="CD243" i="25" s="1"/>
  <c r="CE241" i="25"/>
  <c r="CE243" i="25" s="1"/>
  <c r="CR208" i="25"/>
  <c r="CR224" i="25"/>
  <c r="CR237" i="25"/>
  <c r="CM208" i="25"/>
  <c r="CM224" i="25"/>
  <c r="CM237" i="25"/>
  <c r="CU236" i="25"/>
  <c r="CU225" i="25"/>
  <c r="CU216" i="25"/>
  <c r="CT236" i="25"/>
  <c r="CT225" i="25"/>
  <c r="CT216" i="25"/>
  <c r="BF236" i="25"/>
  <c r="BF225" i="25"/>
  <c r="BF216" i="25"/>
  <c r="BO224" i="25"/>
  <c r="BO237" i="25"/>
  <c r="BJ237" i="25"/>
  <c r="BJ224" i="25"/>
  <c r="BP237" i="25"/>
  <c r="BP224" i="25"/>
  <c r="BS236" i="25"/>
  <c r="BS225" i="25"/>
  <c r="BS216" i="25"/>
  <c r="BN225" i="25"/>
  <c r="BN216" i="25"/>
  <c r="BN236" i="25"/>
  <c r="BI236" i="25"/>
  <c r="BI225" i="25"/>
  <c r="BI216" i="25"/>
  <c r="CJ225" i="25"/>
  <c r="CJ216" i="25"/>
  <c r="CJ236" i="25"/>
  <c r="CB241" i="25"/>
  <c r="CB243" i="25" s="1"/>
  <c r="BZ241" i="25"/>
  <c r="BZ243" i="25" s="1"/>
  <c r="CA241" i="25"/>
  <c r="CA243" i="25" s="1"/>
  <c r="CN208" i="25"/>
  <c r="CN224" i="25"/>
  <c r="CN237" i="25"/>
  <c r="CT237" i="25"/>
  <c r="CT208" i="25"/>
  <c r="CT224" i="25"/>
  <c r="CM236" i="25"/>
  <c r="CM225" i="25"/>
  <c r="CM216" i="25"/>
  <c r="CP236" i="25"/>
  <c r="CP241" i="25" s="1"/>
  <c r="CP243" i="25" s="1"/>
  <c r="CP225" i="25"/>
  <c r="CP216" i="25"/>
  <c r="BS224" i="25"/>
  <c r="BS237" i="25"/>
  <c r="BK224" i="25"/>
  <c r="BK237" i="25"/>
  <c r="BQ224" i="25"/>
  <c r="BQ237" i="25"/>
  <c r="BL237" i="25"/>
  <c r="BL224" i="25"/>
  <c r="BO236" i="25"/>
  <c r="BO225" i="25"/>
  <c r="BO216" i="25"/>
  <c r="BJ225" i="25"/>
  <c r="BJ216" i="25"/>
  <c r="BJ236" i="25"/>
  <c r="BF237" i="25"/>
  <c r="BF224" i="25"/>
  <c r="CK236" i="25"/>
  <c r="CK225" i="25"/>
  <c r="CK216" i="25"/>
  <c r="BX241" i="25"/>
  <c r="BX243" i="25" s="1"/>
  <c r="CG241" i="25"/>
  <c r="CG243" i="25" s="1"/>
  <c r="BV241" i="25"/>
  <c r="BV243" i="25" s="1"/>
  <c r="BW241" i="25"/>
  <c r="BW243" i="25" s="1"/>
  <c r="E13" i="46"/>
  <c r="E24" i="46"/>
  <c r="E31" i="46" s="1"/>
  <c r="G82" i="24"/>
  <c r="I82" i="24" s="1"/>
  <c r="G89" i="44"/>
  <c r="H89" i="44" s="1"/>
  <c r="G88" i="44"/>
  <c r="I88" i="44" s="1"/>
  <c r="G81" i="24"/>
  <c r="J81" i="24" s="1"/>
  <c r="Q28" i="42"/>
  <c r="B28" i="42" s="1"/>
  <c r="B30" i="42" s="1"/>
  <c r="E47" i="46"/>
  <c r="H47" i="46" s="1"/>
  <c r="E41" i="46"/>
  <c r="H41" i="46" s="1"/>
  <c r="Y19" i="45"/>
  <c r="Y32" i="45"/>
  <c r="G44" i="24"/>
  <c r="G73" i="44"/>
  <c r="G37" i="24"/>
  <c r="G52" i="24"/>
  <c r="G44" i="44"/>
  <c r="G54" i="44"/>
  <c r="I54" i="44" s="1"/>
  <c r="G69" i="44"/>
  <c r="G78" i="44"/>
  <c r="G63" i="44"/>
  <c r="G49" i="24"/>
  <c r="G46" i="24"/>
  <c r="I46" i="24" s="1"/>
  <c r="G58" i="24"/>
  <c r="J58" i="24" s="1"/>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I76" i="24"/>
  <c r="H76" i="24"/>
  <c r="J76" i="24"/>
  <c r="I75" i="24"/>
  <c r="H75" i="24"/>
  <c r="J75" i="24"/>
  <c r="I78" i="24"/>
  <c r="J78" i="24"/>
  <c r="H78" i="24"/>
  <c r="I65" i="24"/>
  <c r="H65" i="24"/>
  <c r="J65" i="24"/>
  <c r="I72" i="24"/>
  <c r="H72" i="24"/>
  <c r="J72" i="24"/>
  <c r="J46" i="24"/>
  <c r="I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156" i="25"/>
  <c r="CV210" i="25" s="1"/>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H58" i="24" l="1"/>
  <c r="H46" i="24"/>
  <c r="J63" i="24"/>
  <c r="V28" i="42"/>
  <c r="E28" i="42" s="1"/>
  <c r="E30" i="42" s="1"/>
  <c r="CV238" i="25"/>
  <c r="CV227" i="25"/>
  <c r="BT227" i="25"/>
  <c r="BT238" i="25"/>
  <c r="CU241" i="25"/>
  <c r="CU243" i="25" s="1"/>
  <c r="CS241" i="25"/>
  <c r="CS243" i="25" s="1"/>
  <c r="CH241" i="25"/>
  <c r="CH243" i="25" s="1"/>
  <c r="CR230" i="25"/>
  <c r="CR232" i="25" s="1"/>
  <c r="CT218" i="25"/>
  <c r="CT220" i="25" s="1"/>
  <c r="CN218" i="25"/>
  <c r="CN220" i="25" s="1"/>
  <c r="CR218" i="25"/>
  <c r="CR220" i="25" s="1"/>
  <c r="CO241" i="25"/>
  <c r="CO243" i="25" s="1"/>
  <c r="CV215" i="25"/>
  <c r="BT210" i="25"/>
  <c r="CK241" i="25"/>
  <c r="CK243" i="25" s="1"/>
  <c r="CT230" i="25"/>
  <c r="CT232" i="25" s="1"/>
  <c r="CV239" i="25"/>
  <c r="BT217" i="25"/>
  <c r="CO218" i="25"/>
  <c r="CO220" i="25" s="1"/>
  <c r="CV207" i="25"/>
  <c r="BT215" i="25"/>
  <c r="CV226" i="25"/>
  <c r="BT226" i="25"/>
  <c r="BT207" i="25"/>
  <c r="CQ230" i="25"/>
  <c r="CQ232" i="25" s="1"/>
  <c r="CN230" i="25"/>
  <c r="CN232" i="25" s="1"/>
  <c r="CT241" i="25"/>
  <c r="CT243" i="25" s="1"/>
  <c r="CN241" i="25"/>
  <c r="CN243" i="25" s="1"/>
  <c r="CQ218" i="25"/>
  <c r="CQ220" i="25" s="1"/>
  <c r="CS230" i="25"/>
  <c r="CS232" i="25" s="1"/>
  <c r="CM230" i="25"/>
  <c r="CM232" i="25" s="1"/>
  <c r="CJ241" i="25"/>
  <c r="CJ243" i="25" s="1"/>
  <c r="CM218" i="25"/>
  <c r="CM220" i="25" s="1"/>
  <c r="CJ230" i="25"/>
  <c r="CJ232" i="25" s="1"/>
  <c r="CL241" i="25"/>
  <c r="CL243" i="25" s="1"/>
  <c r="CK218" i="25"/>
  <c r="CK220" i="25" s="1"/>
  <c r="CR241" i="25"/>
  <c r="CR243" i="25" s="1"/>
  <c r="CS218" i="25"/>
  <c r="CS220" i="25" s="1"/>
  <c r="CV214" i="25"/>
  <c r="CM241" i="25"/>
  <c r="CM243" i="25" s="1"/>
  <c r="CJ218" i="25"/>
  <c r="CJ220" i="25" s="1"/>
  <c r="CL230" i="25"/>
  <c r="CL232" i="25" s="1"/>
  <c r="CO230" i="25"/>
  <c r="CO232" i="25" s="1"/>
  <c r="CQ241" i="25"/>
  <c r="CQ243" i="25" s="1"/>
  <c r="CH230" i="25"/>
  <c r="CH232" i="25" s="1"/>
  <c r="BT214" i="25"/>
  <c r="CL218" i="25"/>
  <c r="CL220" i="25" s="1"/>
  <c r="CK230" i="25"/>
  <c r="CK232" i="25" s="1"/>
  <c r="CP230" i="25"/>
  <c r="CP232" i="25" s="1"/>
  <c r="CU230" i="25"/>
  <c r="CU232" i="25" s="1"/>
  <c r="CP218" i="25"/>
  <c r="CP220" i="25" s="1"/>
  <c r="CU218" i="25"/>
  <c r="CU220" i="25" s="1"/>
  <c r="CH218" i="25"/>
  <c r="CH220" i="25" s="1"/>
  <c r="CV229" i="25"/>
  <c r="CV212" i="25"/>
  <c r="CV223" i="25"/>
  <c r="CV209" i="25"/>
  <c r="BT209" i="25"/>
  <c r="BT229" i="25"/>
  <c r="BT212" i="25"/>
  <c r="CV225" i="25"/>
  <c r="CV216" i="25"/>
  <c r="CV236" i="25"/>
  <c r="CV208" i="25"/>
  <c r="CV224" i="25"/>
  <c r="CV237" i="25"/>
  <c r="BT236" i="25"/>
  <c r="BT225" i="25"/>
  <c r="BT216" i="25"/>
  <c r="BT237"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M54" i="44" s="1"/>
  <c r="H69" i="24"/>
  <c r="K46" i="24"/>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N54" i="44" l="1"/>
  <c r="CV218" i="25"/>
  <c r="CV220" i="25" s="1"/>
  <c r="CV230" i="25"/>
  <c r="CV232"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N17" i="45"/>
  <c r="O17" i="45" s="1"/>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J239" i="25" s="1"/>
  <c r="AK5" i="25"/>
  <c r="AK239" i="25" s="1"/>
  <c r="AL5" i="25"/>
  <c r="AL239" i="25" s="1"/>
  <c r="AM5" i="25"/>
  <c r="AN5" i="25"/>
  <c r="AN239" i="25" s="1"/>
  <c r="AO5" i="25"/>
  <c r="AO239" i="25" s="1"/>
  <c r="AP5" i="25"/>
  <c r="AP239" i="25" s="1"/>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210" i="25" s="1"/>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R29" i="45"/>
  <c r="Q29" i="45"/>
  <c r="AD227" i="25"/>
  <c r="AD238" i="25"/>
  <c r="AQ238" i="25"/>
  <c r="AQ227" i="25"/>
  <c r="AP227" i="25"/>
  <c r="AP238" i="25"/>
  <c r="AO227" i="25"/>
  <c r="AO238" i="25"/>
  <c r="AN238" i="25"/>
  <c r="AN227" i="25"/>
  <c r="AM238" i="25"/>
  <c r="AM227" i="25"/>
  <c r="AL227" i="25"/>
  <c r="AL238" i="25"/>
  <c r="AK227" i="25"/>
  <c r="AK238" i="25"/>
  <c r="AJ238" i="25"/>
  <c r="AJ227" i="25"/>
  <c r="AI238" i="25"/>
  <c r="AI227" i="25"/>
  <c r="AH227" i="25"/>
  <c r="AH238" i="25"/>
  <c r="AG227" i="25"/>
  <c r="AG238" i="25"/>
  <c r="AF238" i="25"/>
  <c r="AF227" i="25"/>
  <c r="AM210" i="25"/>
  <c r="AQ215" i="25"/>
  <c r="AH239" i="25"/>
  <c r="AD226" i="25"/>
  <c r="AI215" i="25"/>
  <c r="AQ226" i="25"/>
  <c r="AI226" i="25"/>
  <c r="AQ210" i="25"/>
  <c r="AQ207" i="25"/>
  <c r="AI207" i="25"/>
  <c r="AD215" i="25"/>
  <c r="AP215" i="25"/>
  <c r="AL215" i="25"/>
  <c r="AH215" i="25"/>
  <c r="AP226" i="25"/>
  <c r="AL226" i="25"/>
  <c r="AH226" i="25"/>
  <c r="AP210" i="25"/>
  <c r="AL210" i="25"/>
  <c r="AH210" i="25"/>
  <c r="AP207" i="25"/>
  <c r="AL207" i="25"/>
  <c r="AH207" i="25"/>
  <c r="AM215" i="25"/>
  <c r="AM226" i="25"/>
  <c r="AI210" i="25"/>
  <c r="AM207" i="25"/>
  <c r="AD207" i="25"/>
  <c r="AD239" i="25"/>
  <c r="AQ239" i="25"/>
  <c r="AM239" i="25"/>
  <c r="AI239" i="25"/>
  <c r="AO215" i="25"/>
  <c r="AK215" i="25"/>
  <c r="AG215" i="25"/>
  <c r="AO226" i="25"/>
  <c r="AK226" i="25"/>
  <c r="AG226" i="25"/>
  <c r="AO210" i="25"/>
  <c r="AK210" i="25"/>
  <c r="AG210" i="25"/>
  <c r="AO207" i="25"/>
  <c r="AK207" i="25"/>
  <c r="AG207" i="25"/>
  <c r="AG239" i="25"/>
  <c r="AN215" i="25"/>
  <c r="AJ215" i="25"/>
  <c r="AF215" i="25"/>
  <c r="AN226" i="25"/>
  <c r="AJ226" i="25"/>
  <c r="AF226" i="25"/>
  <c r="AN210" i="25"/>
  <c r="AJ210" i="25"/>
  <c r="AF210" i="25"/>
  <c r="AN207" i="25"/>
  <c r="AJ207" i="25"/>
  <c r="AF207" i="25"/>
  <c r="AF239" i="2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P237" i="25"/>
  <c r="AP208" i="25"/>
  <c r="AP224" i="25"/>
  <c r="AO224" i="25"/>
  <c r="AO237" i="25"/>
  <c r="AO208" i="25"/>
  <c r="AO218" i="25" s="1"/>
  <c r="AO220" i="25" s="1"/>
  <c r="AN224" i="25"/>
  <c r="AN208" i="25"/>
  <c r="AN237" i="25"/>
  <c r="AM237" i="25"/>
  <c r="AM208" i="25"/>
  <c r="AM218" i="25" s="1"/>
  <c r="AM220" i="25" s="1"/>
  <c r="AM224" i="25"/>
  <c r="AL237" i="25"/>
  <c r="AL208" i="25"/>
  <c r="AL224" i="25"/>
  <c r="AK237" i="25"/>
  <c r="AK208" i="25"/>
  <c r="AK224" i="25"/>
  <c r="AJ224" i="25"/>
  <c r="AJ230" i="25" s="1"/>
  <c r="AJ232" i="25" s="1"/>
  <c r="AJ208" i="25"/>
  <c r="AJ237" i="25"/>
  <c r="AI237" i="25"/>
  <c r="AI208" i="25"/>
  <c r="AI218" i="25" s="1"/>
  <c r="AI220" i="25" s="1"/>
  <c r="AI224" i="25"/>
  <c r="AH237" i="25"/>
  <c r="AH208" i="25"/>
  <c r="AH224" i="25"/>
  <c r="AG237" i="25"/>
  <c r="AG224" i="25"/>
  <c r="AG208" i="25"/>
  <c r="AF224" i="25"/>
  <c r="AF237" i="25"/>
  <c r="AF208" i="25"/>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G230" i="25" l="1"/>
  <c r="AG232" i="25" s="1"/>
  <c r="AR238" i="25"/>
  <c r="AR227" i="25"/>
  <c r="AR210" i="25"/>
  <c r="AK230" i="25"/>
  <c r="AK232" i="25" s="1"/>
  <c r="AH230" i="25"/>
  <c r="AH232" i="25" s="1"/>
  <c r="AR226" i="25"/>
  <c r="AG218" i="25"/>
  <c r="AG220" i="25" s="1"/>
  <c r="AK218" i="25"/>
  <c r="AK220" i="25" s="1"/>
  <c r="AH218" i="25"/>
  <c r="AH220" i="25" s="1"/>
  <c r="AL218" i="25"/>
  <c r="AL220" i="25" s="1"/>
  <c r="AR217" i="25"/>
  <c r="AR207" i="25"/>
  <c r="AR215" i="25"/>
  <c r="AN218" i="25"/>
  <c r="AN220" i="25" s="1"/>
  <c r="AI230" i="25"/>
  <c r="AI232" i="25" s="1"/>
  <c r="AJ218" i="25"/>
  <c r="AJ220" i="25" s="1"/>
  <c r="AM230" i="25"/>
  <c r="AM232" i="25" s="1"/>
  <c r="AO230" i="25"/>
  <c r="AO232" i="25" s="1"/>
  <c r="AQ230" i="25"/>
  <c r="AQ232" i="25" s="1"/>
  <c r="AJ241" i="25"/>
  <c r="AJ243" i="25" s="1"/>
  <c r="AN241" i="25"/>
  <c r="AN243" i="25" s="1"/>
  <c r="AO241" i="25"/>
  <c r="AO243" i="25" s="1"/>
  <c r="AD230" i="25"/>
  <c r="AD232" i="25" s="1"/>
  <c r="AF230" i="25"/>
  <c r="AF232" i="25" s="1"/>
  <c r="AN230" i="25"/>
  <c r="AN232" i="25" s="1"/>
  <c r="AD241" i="25"/>
  <c r="AD243" i="25" s="1"/>
  <c r="AF218" i="25"/>
  <c r="AF220" i="25" s="1"/>
  <c r="AP218" i="25"/>
  <c r="AP220" i="25" s="1"/>
  <c r="F56" i="46"/>
  <c r="F28" i="46" s="1"/>
  <c r="H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4" i="25"/>
  <c r="AR237" i="25"/>
  <c r="AR225" i="25"/>
  <c r="AR236" i="25"/>
  <c r="AR216" i="25"/>
  <c r="O35" i="45"/>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AR239" i="25" l="1"/>
  <c r="AR241" i="25" s="1"/>
  <c r="AR243" i="25" s="1"/>
  <c r="AR223" i="25"/>
  <c r="AR230" i="25" s="1"/>
  <c r="AR232" i="25" s="1"/>
  <c r="AR208" i="25"/>
  <c r="AR218" i="25" s="1"/>
  <c r="AR220" i="25" s="1"/>
  <c r="R230" i="25"/>
  <c r="R232" i="25" s="1"/>
  <c r="F19" i="15" l="1"/>
  <c r="M5" i="25" l="1"/>
  <c r="Q5" i="25" l="1"/>
  <c r="P5" i="25"/>
  <c r="AU5" i="25" l="1"/>
  <c r="AY5" i="25"/>
  <c r="BC5" i="25"/>
  <c r="AW5" i="25"/>
  <c r="BA5" i="25"/>
  <c r="BE5" i="25"/>
  <c r="AV5" i="25"/>
  <c r="BD5" i="25"/>
  <c r="AX5" i="25"/>
  <c r="AZ5" i="25"/>
  <c r="BB5" i="25"/>
  <c r="BB239" i="25" l="1"/>
  <c r="BB241" i="25" s="1"/>
  <c r="BB243" i="25" s="1"/>
  <c r="BB208" i="25"/>
  <c r="BB218" i="25" s="1"/>
  <c r="BB220" i="25" s="1"/>
  <c r="BB223" i="25"/>
  <c r="BB230" i="25" s="1"/>
  <c r="BB232" i="25" s="1"/>
  <c r="AZ239" i="25"/>
  <c r="AZ241" i="25" s="1"/>
  <c r="AZ243" i="25" s="1"/>
  <c r="AZ223" i="25"/>
  <c r="AZ230" i="25" s="1"/>
  <c r="AZ232" i="25" s="1"/>
  <c r="AZ208" i="25"/>
  <c r="AZ218" i="25" s="1"/>
  <c r="AZ220" i="25" s="1"/>
  <c r="AX239" i="25"/>
  <c r="AX241" i="25" s="1"/>
  <c r="AX243" i="25" s="1"/>
  <c r="AX208" i="25"/>
  <c r="AX218" i="25" s="1"/>
  <c r="AX220" i="25" s="1"/>
  <c r="AX223" i="25"/>
  <c r="AX230" i="25" s="1"/>
  <c r="AX232" i="25" s="1"/>
  <c r="BD239" i="25"/>
  <c r="BD241" i="25" s="1"/>
  <c r="BD243" i="25" s="1"/>
  <c r="BD208" i="25"/>
  <c r="BD218" i="25" s="1"/>
  <c r="BD220" i="25" s="1"/>
  <c r="BD223" i="25"/>
  <c r="BD230" i="25" s="1"/>
  <c r="BD232" i="25" s="1"/>
  <c r="AV239" i="25"/>
  <c r="AV241" i="25" s="1"/>
  <c r="AV243" i="25" s="1"/>
  <c r="AV223" i="25"/>
  <c r="AV230" i="25" s="1"/>
  <c r="AV232" i="25" s="1"/>
  <c r="AV208" i="25"/>
  <c r="AV218" i="25" s="1"/>
  <c r="AV220" i="25" s="1"/>
  <c r="BE239" i="25"/>
  <c r="BE241" i="25" s="1"/>
  <c r="BE243" i="25" s="1"/>
  <c r="BE208" i="25"/>
  <c r="BE218" i="25" s="1"/>
  <c r="BE220" i="25" s="1"/>
  <c r="BE223" i="25"/>
  <c r="BE230" i="25" s="1"/>
  <c r="BE232" i="25" s="1"/>
  <c r="BA239" i="25"/>
  <c r="BA241" i="25" s="1"/>
  <c r="BA243" i="25" s="1"/>
  <c r="BA208" i="25"/>
  <c r="BA218" i="25" s="1"/>
  <c r="BA220" i="25" s="1"/>
  <c r="BA223" i="25"/>
  <c r="BA230" i="25" s="1"/>
  <c r="BA232" i="25" s="1"/>
  <c r="AW239" i="25"/>
  <c r="AW241" i="25" s="1"/>
  <c r="AW243" i="25" s="1"/>
  <c r="AW223" i="25"/>
  <c r="AW230" i="25" s="1"/>
  <c r="AW232" i="25" s="1"/>
  <c r="AW208" i="25"/>
  <c r="AW218" i="25" s="1"/>
  <c r="AW220" i="25" s="1"/>
  <c r="BC239" i="25"/>
  <c r="BC241" i="25" s="1"/>
  <c r="BC243" i="25" s="1"/>
  <c r="BC223" i="25"/>
  <c r="BC230" i="25" s="1"/>
  <c r="BC232" i="25" s="1"/>
  <c r="BC208" i="25"/>
  <c r="BC218" i="25" s="1"/>
  <c r="BC220" i="25" s="1"/>
  <c r="AY239" i="25"/>
  <c r="AY241" i="25" s="1"/>
  <c r="AY243" i="25" s="1"/>
  <c r="AY223" i="25"/>
  <c r="AY230" i="25" s="1"/>
  <c r="AY232" i="25" s="1"/>
  <c r="AY208" i="25"/>
  <c r="AY218" i="25" s="1"/>
  <c r="AY220" i="25" s="1"/>
  <c r="AU239" i="25"/>
  <c r="AU241" i="25" s="1"/>
  <c r="AU243" i="25" s="1"/>
  <c r="AU223" i="25"/>
  <c r="AU230" i="25" s="1"/>
  <c r="AU232" i="25" s="1"/>
  <c r="AU208" i="25"/>
  <c r="AU218" i="25" s="1"/>
  <c r="AU220" i="25" s="1"/>
  <c r="BI5" i="25"/>
  <c r="BM5" i="25"/>
  <c r="BQ5" i="25"/>
  <c r="BJ5" i="25"/>
  <c r="BN5" i="25"/>
  <c r="BR5" i="25"/>
  <c r="BK5" i="25"/>
  <c r="BO5" i="25"/>
  <c r="BS5" i="25"/>
  <c r="BH5" i="25"/>
  <c r="BL5" i="25"/>
  <c r="BP5" i="25"/>
  <c r="BF5" i="25"/>
  <c r="BP239" i="25" l="1"/>
  <c r="BP241" i="25" s="1"/>
  <c r="BP243" i="25" s="1"/>
  <c r="BP208" i="25"/>
  <c r="BP218" i="25" s="1"/>
  <c r="BP220" i="25" s="1"/>
  <c r="BP223" i="25"/>
  <c r="BP230" i="25" s="1"/>
  <c r="BP232" i="25" s="1"/>
  <c r="BO239" i="25"/>
  <c r="BO241" i="25" s="1"/>
  <c r="BO243" i="25" s="1"/>
  <c r="BO223" i="25"/>
  <c r="BO230" i="25" s="1"/>
  <c r="BO232" i="25" s="1"/>
  <c r="BO208" i="25"/>
  <c r="BO218" i="25" s="1"/>
  <c r="BO220" i="25" s="1"/>
  <c r="BJ239" i="25"/>
  <c r="BJ241" i="25" s="1"/>
  <c r="BJ243" i="25" s="1"/>
  <c r="BJ208" i="25"/>
  <c r="BJ218" i="25" s="1"/>
  <c r="BJ220" i="25" s="1"/>
  <c r="BJ223" i="25"/>
  <c r="BJ230" i="25" s="1"/>
  <c r="BJ232" i="25" s="1"/>
  <c r="BL239" i="25"/>
  <c r="BL241" i="25" s="1"/>
  <c r="BL243" i="25" s="1"/>
  <c r="BL208" i="25"/>
  <c r="BL218" i="25" s="1"/>
  <c r="BL220" i="25" s="1"/>
  <c r="BL223" i="25"/>
  <c r="BL230" i="25" s="1"/>
  <c r="BL232" i="25" s="1"/>
  <c r="BK239" i="25"/>
  <c r="BK241" i="25" s="1"/>
  <c r="BK243" i="25" s="1"/>
  <c r="BK223" i="25"/>
  <c r="BK230" i="25" s="1"/>
  <c r="BK232" i="25" s="1"/>
  <c r="BK208" i="25"/>
  <c r="BK218" i="25" s="1"/>
  <c r="BK220" i="25" s="1"/>
  <c r="BQ239" i="25"/>
  <c r="BQ241" i="25" s="1"/>
  <c r="BQ243" i="25" s="1"/>
  <c r="BQ208" i="25"/>
  <c r="BQ218" i="25" s="1"/>
  <c r="BQ220" i="25" s="1"/>
  <c r="BQ223" i="25"/>
  <c r="BQ230" i="25" s="1"/>
  <c r="BQ232" i="25" s="1"/>
  <c r="BH239" i="25"/>
  <c r="BH241" i="25" s="1"/>
  <c r="BH243" i="25" s="1"/>
  <c r="BH223" i="25"/>
  <c r="BH230" i="25" s="1"/>
  <c r="BH232" i="25" s="1"/>
  <c r="BH208" i="25"/>
  <c r="BH218" i="25" s="1"/>
  <c r="BH220" i="25" s="1"/>
  <c r="BR239" i="25"/>
  <c r="BR241" i="25" s="1"/>
  <c r="BR243" i="25" s="1"/>
  <c r="BR223" i="25"/>
  <c r="BR230" i="25" s="1"/>
  <c r="BR232" i="25" s="1"/>
  <c r="BR208" i="25"/>
  <c r="BR218" i="25" s="1"/>
  <c r="BR220" i="25" s="1"/>
  <c r="BM239" i="25"/>
  <c r="BM241" i="25" s="1"/>
  <c r="BM243" i="25" s="1"/>
  <c r="BM223" i="25"/>
  <c r="BM230" i="25" s="1"/>
  <c r="BM232" i="25" s="1"/>
  <c r="BM208" i="25"/>
  <c r="BM218" i="25" s="1"/>
  <c r="BM220" i="25" s="1"/>
  <c r="BF239" i="25"/>
  <c r="BF241" i="25" s="1"/>
  <c r="BF243" i="25" s="1"/>
  <c r="BF208" i="25"/>
  <c r="BF218" i="25" s="1"/>
  <c r="BF220" i="25" s="1"/>
  <c r="BF223" i="25"/>
  <c r="BF230" i="25" s="1"/>
  <c r="BF232" i="25" s="1"/>
  <c r="BS239" i="25"/>
  <c r="BS241" i="25" s="1"/>
  <c r="BS243" i="25" s="1"/>
  <c r="BS208" i="25"/>
  <c r="BS218" i="25" s="1"/>
  <c r="BS220" i="25" s="1"/>
  <c r="BS223" i="25"/>
  <c r="BS230" i="25" s="1"/>
  <c r="BS232" i="25" s="1"/>
  <c r="BN239" i="25"/>
  <c r="BN241" i="25" s="1"/>
  <c r="BN243" i="25" s="1"/>
  <c r="BN223" i="25"/>
  <c r="BN230" i="25" s="1"/>
  <c r="BN232" i="25" s="1"/>
  <c r="BN208" i="25"/>
  <c r="BN218" i="25" s="1"/>
  <c r="BN220" i="25" s="1"/>
  <c r="BI239" i="25"/>
  <c r="BI241" i="25" s="1"/>
  <c r="BI243" i="25" s="1"/>
  <c r="BI208" i="25"/>
  <c r="BI218" i="25" s="1"/>
  <c r="BI220" i="25" s="1"/>
  <c r="BI223" i="25"/>
  <c r="BI230" i="25" s="1"/>
  <c r="BI232" i="25" s="1"/>
  <c r="BT5" i="25"/>
  <c r="D14" i="44" l="1"/>
  <c r="C21" i="45" s="1"/>
  <c r="BT239" i="25"/>
  <c r="BT241" i="25" s="1"/>
  <c r="BT243" i="25" s="1"/>
  <c r="BT208" i="25"/>
  <c r="BT218" i="25" s="1"/>
  <c r="BT220" i="25" s="1"/>
  <c r="BT223" i="25"/>
  <c r="BT230" i="25" s="1"/>
  <c r="BT232" i="25" s="1"/>
  <c r="D18" i="44"/>
  <c r="D15" i="44" l="1"/>
  <c r="F14" i="44"/>
  <c r="F15" i="44" s="1"/>
  <c r="E21" i="45" s="1"/>
  <c r="I21" i="45" s="1"/>
  <c r="F22" i="46"/>
  <c r="N21" i="45"/>
  <c r="Q21" i="45" s="1"/>
  <c r="G21" i="45"/>
  <c r="F18" i="44"/>
  <c r="C24" i="45"/>
  <c r="D21" i="44"/>
  <c r="D35" i="44" s="1"/>
  <c r="D38" i="44" s="1"/>
  <c r="F24" i="24"/>
  <c r="F17" i="24"/>
  <c r="D18" i="24"/>
  <c r="D19" i="24" s="1"/>
  <c r="D24" i="24"/>
  <c r="F12" i="46" l="1"/>
  <c r="H22" i="46"/>
  <c r="F29" i="46"/>
  <c r="O21" i="45"/>
  <c r="R21" i="45"/>
  <c r="J21" i="45"/>
  <c r="K21" i="45" s="1"/>
  <c r="G24" i="45"/>
  <c r="G27" i="45" s="1"/>
  <c r="C27" i="45"/>
  <c r="N24" i="45"/>
  <c r="E24" i="45"/>
  <c r="F21" i="44"/>
  <c r="F35" i="44" s="1"/>
  <c r="F38" i="44" s="1"/>
  <c r="C25" i="15"/>
  <c r="G25" i="15" s="1"/>
  <c r="F18" i="24"/>
  <c r="E25" i="15" s="1"/>
  <c r="J84" i="24"/>
  <c r="C28" i="15"/>
  <c r="D25" i="24"/>
  <c r="E28" i="15"/>
  <c r="E29" i="15" s="1"/>
  <c r="F25" i="24"/>
  <c r="P21" i="45" l="1"/>
  <c r="T21" i="45" s="1"/>
  <c r="U21" i="45" s="1"/>
  <c r="H29" i="46"/>
  <c r="H12" i="46"/>
  <c r="V21" i="45"/>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H21" i="47"/>
  <c r="F14"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<sst xmlns="http://schemas.openxmlformats.org/spreadsheetml/2006/main" count="3280" uniqueCount="880">
  <si>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</si>
  <si>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</si>
  <si>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</si>
  <si>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</si>
  <si>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</si>
  <si>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</si>
  <si>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</si>
  <si>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</si>
  <si>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</si>
  <si>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</si>
  <si>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</si>
  <si>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</si>
  <si>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</si>
  <si>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</si>
  <si>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</si>
  <si>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</si>
  <si>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</si>
  <si>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</si>
  <si>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</si>
  <si>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</si>
  <si>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</si>
  <si>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</si>
  <si>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</si>
  <si>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</si>
  <si>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</si>
  <si>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</si>
  <si>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</si>
  <si>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</si>
  <si>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</si>
  <si>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</si>
  <si>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</si>
  <si>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</si>
  <si>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</si>
  <si>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</si>
  <si>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</si>
  <si>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</si>
  <si>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</si>
  <si>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</si>
  <si>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</si>
  <si>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</si>
  <si>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</si>
  <si>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</si>
  <si>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</si>
  <si>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</si>
  <si>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</si>
  <si>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</si>
  <si>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</si>
  <si>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</si>
  <si>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</si>
  <si>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</si>
  <si>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</si>
  <si>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</si>
  <si>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</si>
  <si>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</si>
  <si>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</si>
  <si>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</si>
  <si>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</si>
  <si>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</si>
  <si>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</si>
  <si>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</si>
  <si>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</si>
  <si>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</si>
  <si>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</si>
  <si>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</si>
  <si>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</si>
  <si>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</si>
  <si>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</si>
  <si>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</si>
  <si>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</si>
  <si>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</si>
  <si>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</si>
  <si>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</si>
  <si>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</si>
  <si>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</si>
  <si>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</si>
  <si>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</si>
  <si>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</si>
  <si>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</si>
  <si>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</si>
  <si>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</si>
  <si>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</si>
  <si>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</si>
  <si>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</si>
  <si>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</si>
  <si>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</si>
  <si>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</si>
  <si>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</si>
  <si>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</si>
  <si>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</si>
  <si>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</si>
  <si>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</si>
  <si>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</si>
  <si>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</si>
  <si>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</si>
  <si>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</si>
  <si>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</si>
  <si>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</si>
  <si>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</si>
  <si>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</si>
  <si>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</si>
  <si>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</si>
  <si>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</si>
  <si>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</si>
  <si>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</si>
  <si>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</si>
  <si>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</si>
  <si>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</si>
  <si>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</si>
  <si>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</si>
  <si>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</si>
  <si>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</si>
  <si>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</si>
  <si>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</si>
  <si>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</si>
  <si>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</si>
  <si>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</si>
  <si>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</si>
  <si>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</si>
  <si>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</si>
  <si>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</si>
  <si>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</si>
  <si>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</si>
  <si>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</si>
  <si>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</si>
  <si>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</si>
  <si>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</si>
  <si>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</si>
  <si>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</si>
  <si>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</si>
  <si>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</si>
  <si>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</si>
  <si>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</si>
  <si>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</si>
  <si>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</si>
  <si>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</si>
  <si>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</si>
  <si>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</si>
  <si>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</si>
  <si>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</si>
  <si>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</si>
  <si>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</si>
  <si>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</si>
  <si>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</si>
  <si>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</si>
  <si>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</si>
  <si>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</si>
  <si>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</si>
  <si>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</si>
  <si>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</si>
  <si>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</si>
  <si>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</si>
  <si>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</si>
  <si>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</si>
  <si>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</si>
  <si>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</si>
  <si>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</si>
  <si>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</si>
  <si>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</si>
  <si>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</si>
  <si>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</si>
  <si>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</si>
  <si>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</si>
  <si>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</si>
  <si>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</si>
  <si>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</si>
  <si>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</si>
  <si>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</si>
  <si>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</si>
  <si>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</si>
  <si>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</si>
  <si>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</si>
  <si>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</si>
  <si>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</si>
  <si>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</si>
  <si>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</si>
  <si>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</si>
  <si>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</si>
  <si>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</si>
  <si>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</si>
  <si>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</si>
  <si>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</si>
  <si>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</si>
  <si>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</si>
  <si>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</si>
  <si>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</si>
  <si>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</si>
  <si>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</si>
  <si>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</si>
  <si>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</si>
  <si>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</si>
  <si>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</si>
  <si>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</si>
  <si>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</si>
  <si>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</si>
  <si>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</si>
  <si>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</si>
  <si>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</si>
  <si>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</si>
  <si>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</si>
  <si>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</si>
  <si>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</si>
  <si>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</si>
  <si>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</si>
  <si>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</si>
  <si>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</si>
  <si>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</si>
  <si>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</si>
  <si>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</si>
  <si>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</si>
  <si>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</si>
  <si>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</si>
  <si>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</si>
  <si>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</si>
  <si>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</si>
  <si>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</si>
  <si>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</si>
  <si>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</si>
  <si>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</si>
  <si>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</si>
  <si>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</si>
  <si>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</si>
  <si>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</si>
  <si>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</si>
  <si>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</si>
  <si>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</si>
  <si>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</si>
  <si>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</si>
  <si>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</si>
  <si>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</si>
  <si>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</si>
  <si>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</si>
  <si>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</si>
  <si>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</si>
  <si>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</si>
  <si>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</si>
  <si>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</si>
  <si>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</si>
  <si>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</si>
  <si>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</si>
  <si>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</si>
  <si>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</si>
  <si>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</si>
  <si>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</si>
  <si>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</si>
  <si>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</si>
  <si>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</si>
  <si>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</si>
  <si>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</si>
  <si>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</si>
  <si>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</si>
  <si>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</si>
  <si>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</si>
  <si>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</si>
  <si>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</si>
  <si>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</si>
  <si>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</si>
  <si>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</si>
  <si>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</si>
  <si>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</si>
  <si>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</si>
  <si>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</si>
  <si>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</si>
  <si>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</si>
  <si>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</si>
  <si>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</si>
  <si>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</si>
  <si>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</si>
  <si>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</si>
  <si>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</si>
  <si>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</si>
  <si>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</si>
  <si>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</si>
  <si>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</si>
  <si>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</si>
  <si>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</si>
  <si>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</si>
  <si>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</si>
  <si>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</si>
  <si>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</si>
  <si>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</si>
  <si>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</si>
  <si>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</si>
  <si>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</si>
  <si>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</si>
  <si>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</si>
  <si>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</si>
  <si>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</si>
  <si>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</si>
  <si>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</si>
  <si>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</si>
  <si>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</si>
  <si>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</si>
  <si>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</si>
  <si>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</si>
  <si>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</si>
  <si>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</si>
  <si>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</si>
  <si>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</si>
  <si>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</si>
  <si>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</si>
  <si>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</si>
  <si>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</si>
  <si>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</si>
  <si>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</si>
  <si>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</si>
  <si>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</si>
  <si>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</si>
  <si>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</si>
  <si>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</si>
  <si>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</si>
  <si>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</si>
  <si>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</si>
  <si>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</si>
  <si>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</si>
  <si>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</si>
  <si>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</si>
  <si>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</si>
  <si>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</si>
  <si>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</si>
  <si>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</si>
  <si>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</si>
  <si>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</si>
  <si>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</si>
  <si>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</si>
  <si>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</si>
  <si>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</si>
  <si>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</si>
  <si>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</si>
  <si>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</si>
  <si>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</si>
  <si>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</si>
  <si>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</si>
  <si>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</si>
  <si>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</si>
  <si>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</si>
  <si>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</si>
  <si>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</si>
  <si>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</si>
  <si>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</si>
  <si>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</si>
  <si>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</si>
  <si>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</si>
  <si>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</si>
  <si>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</si>
  <si>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</si>
  <si>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</si>
  <si>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</si>
  <si>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</si>
  <si>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</si>
  <si>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</si>
  <si>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</si>
  <si>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</si>
  <si>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</si>
  <si>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</si>
  <si>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</si>
  <si>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</si>
  <si>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</si>
  <si>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</si>
  <si>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</si>
  <si>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</si>
  <si>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</si>
  <si>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</si>
  <si>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</si>
  <si>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</si>
  <si>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</si>
  <si>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</si>
  <si>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</si>
  <si>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</si>
  <si>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</si>
  <si>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</si>
  <si>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</si>
  <si>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</si>
  <si>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</si>
  <si>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</si>
  <si>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</si>
  <si>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</si>
  <si>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</si>
  <si>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</si>
  <si>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</si>
  <si>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</si>
  <si>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</si>
  <si>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</si>
  <si>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</si>
  <si>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</si>
  <si>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</si>
  <si>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</si>
  <si>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</si>
  <si>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</si>
  <si>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</si>
  <si>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</si>
  <si>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</si>
  <si>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</si>
  <si>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</si>
  <si>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</si>
  <si>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</si>
  <si>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</si>
  <si>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</si>
  <si>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</si>
  <si>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</si>
  <si>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</si>
  <si>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</si>
  <si>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</si>
  <si>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</si>
  <si>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</si>
  <si>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</si>
  <si>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</si>
  <si>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</si>
  <si>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</si>
  <si>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</si>
  <si>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</si>
  <si>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</si>
  <si>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</si>
  <si>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</si>
  <si>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</si>
  <si>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</si>
  <si>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</si>
  <si>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</si>
  <si>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</si>
  <si>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</si>
  <si>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</si>
  <si>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</si>
  <si>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</si>
  <si>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</si>
  <si>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</si>
  <si>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</si>
  <si>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</si>
  <si>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</si>
  <si>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</si>
  <si>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</si>
  <si>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</si>
  <si>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</si>
  <si>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</si>
  <si>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</si>
  <si>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</si>
  <si>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</si>
  <si>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</si>
  <si>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</si>
  <si>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</si>
  <si>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</si>
  <si>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</si>
  <si>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</si>
  <si>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</si>
  <si>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</si>
  <si>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</si>
  <si>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</si>
  <si>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</si>
  <si>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</si>
  <si>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</si>
  <si>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</si>
  <si>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</si>
  <si>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</si>
  <si>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</si>
  <si>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</si>
  <si>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</si>
  <si>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</si>
  <si>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</si>
  <si>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</si>
  <si>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</si>
  <si>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</si>
  <si>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</si>
  <si>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</si>
  <si>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</si>
  <si>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</si>
  <si>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</si>
  <si>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</si>
  <si>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</si>
  <si>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</si>
  <si>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</si>
  <si>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</si>
  <si>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</si>
  <si>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</si>
  <si>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</si>
  <si>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</si>
  <si>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</si>
  <si>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</si>
  <si>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</si>
  <si>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</si>
  <si>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</si>
  <si>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</si>
  <si>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</si>
  <si>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</si>
  <si>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</si>
  <si>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</si>
  <si>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</si>
  <si>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</si>
  <si>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</si>
  <si>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</si>
  <si>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</si>
  <si>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</si>
  <si>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</si>
  <si>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</si>
  <si>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</si>
  <si>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</si>
  <si>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</si>
  <si>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</si>
  <si>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</si>
  <si>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</si>
  <si>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</si>
  <si>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</si>
  <si>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</si>
  <si>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</si>
  <si>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</si>
  <si>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</si>
  <si>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</si>
  <si>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</si>
  <si>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</si>
  <si>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</si>
  <si>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</si>
  <si>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</si>
  <si>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</si>
  <si>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</si>
  <si>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</si>
  <si>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</si>
  <si>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</si>
  <si>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</si>
  <si>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</si>
  <si>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</si>
  <si>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</si>
  <si>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</si>
  <si>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</si>
  <si>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</si>
  <si>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</si>
  <si>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</si>
  <si>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</si>
  <si>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</si>
  <si>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</si>
  <si>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</si>
  <si>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</si>
  <si>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</si>
  <si>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</si>
  <si>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</si>
  <si>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</si>
  <si>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</si>
  <si>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</si>
  <si>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</si>
  <si>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</si>
  <si>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</si>
  <si>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</si>
  <si>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</si>
  <si>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</si>
  <si>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</si>
  <si>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</si>
  <si>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</si>
  <si>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</si>
  <si>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</si>
  <si>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</si>
  <si>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</si>
  <si>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</si>
  <si>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</si>
  <si>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</si>
  <si>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</si>
  <si>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</si>
  <si>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</si>
  <si>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</si>
  <si>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</si>
  <si>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</si>
  <si>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</si>
  <si>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</si>
  <si>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</si>
  <si>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</si>
  <si>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</si>
  <si>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</si>
  <si>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</si>
  <si>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</si>
  <si>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</si>
  <si>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</si>
  <si>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</si>
  <si>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</si>
  <si>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</si>
  <si>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</si>
  <si>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</si>
  <si>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</si>
  <si>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</si>
  <si>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</si>
  <si>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</si>
  <si>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</si>
  <si>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</si>
  <si>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</si>
  <si>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</si>
  <si>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</si>
  <si>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</si>
  <si>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</si>
  <si>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</si>
  <si>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</si>
  <si>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</si>
  <si>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</si>
  <si>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</si>
  <si>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</si>
  <si>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</si>
  <si>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</si>
  <si>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</si>
  <si>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</si>
  <si>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</si>
  <si>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</si>
  <si>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</si>
  <si>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</si>
  <si>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</si>
  <si>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</si>
  <si>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</si>
  <si>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</si>
  <si>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</si>
  <si>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</si>
  <si>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</si>
  <si>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</si>
  <si>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</si>
  <si>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</si>
  <si>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</si>
  <si>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</si>
  <si>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</si>
  <si>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</si>
  <si>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</si>
  <si>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</si>
  <si>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</si>
  <si>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</si>
  <si>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</si>
  <si>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</si>
  <si>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</si>
  <si>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</si>
  <si>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</si>
  <si>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</si>
  <si>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</si>
  <si>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</si>
  <si>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</si>
  <si>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</si>
  <si>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</si>
  <si>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</si>
  <si>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</si>
  <si>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</si>
  <si>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</si>
  <si>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</si>
  <si>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</si>
  <si>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</si>
  <si>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</si>
  <si>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</si>
  <si>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</si>
  <si>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</si>
  <si>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</si>
  <si>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</si>
  <si>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</si>
  <si>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</si>
  <si>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</si>
  <si>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</si>
  <si>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</si>
  <si>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</si>
  <si>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</si>
  <si>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</si>
  <si>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</si>
  <si>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</si>
  <si>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</si>
  <si>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</si>
  <si>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</si>
  <si>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</si>
  <si>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</si>
  <si>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</si>
  <si>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</si>
  <si>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</si>
  <si>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</si>
  <si>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</si>
  <si>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</si>
  <si>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</si>
  <si>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</si>
  <si>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</si>
  <si>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</si>
  <si>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</si>
  <si>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</si>
  <si>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</si>
  <si>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</si>
  <si>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</si>
  <si>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</si>
  <si>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</si>
  <si>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</si>
  <si>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</si>
  <si>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</si>
  <si>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</si>
  <si>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</si>
  <si>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</si>
  <si>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</si>
  <si>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</si>
  <si>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</si>
  <si>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</si>
  <si>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</si>
  <si>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</si>
  <si>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</si>
  <si>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</si>
  <si>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</si>
  <si>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</si>
  <si>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</si>
  <si>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</si>
  <si>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</si>
  <si>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</si>
  <si>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</si>
  <si>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</si>
  <si>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</si>
  <si>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</si>
  <si>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</si>
  <si>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</si>
  <si>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</si>
  <si>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</si>
  <si>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</si>
  <si>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</si>
  <si>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</si>
  <si>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</si>
  <si>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</si>
  <si>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</si>
  <si>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</si>
  <si>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</si>
  <si>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</si>
  <si>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</si>
  <si>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</si>
  <si>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</si>
  <si>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</si>
  <si>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</si>
  <si>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</si>
  <si>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</si>
  <si>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</si>
  <si>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</si>
  <si>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</si>
  <si>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</si>
  <si>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</si>
  <si>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</si>
  <si>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</si>
  <si>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</si>
  <si>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</si>
  <si>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</si>
  <si>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</si>
  <si>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</si>
  <si>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</si>
  <si>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</si>
  <si>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</si>
  <si>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</si>
  <si>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</si>
  <si>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</si>
  <si>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</si>
  <si>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</si>
  <si>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</si>
  <si>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</si>
  <si>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</si>
  <si>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</si>
  <si>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</si>
  <si>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</si>
  <si>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</si>
  <si>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</si>
  <si>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</si>
  <si>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</si>
  <si>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</si>
  <si>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</si>
  <si>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</si>
  <si>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</si>
  <si>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</si>
  <si>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</si>
  <si>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</si>
  <si>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</si>
  <si>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</si>
  <si>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</si>
  <si>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</si>
  <si>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</si>
  <si>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</si>
  <si>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</si>
  <si>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</si>
  <si>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</si>
  <si>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</si>
  <si>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</si>
  <si>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</si>
  <si>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</si>
  <si>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</si>
  <si>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</si>
  <si>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</si>
  <si>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</si>
  <si>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</si>
  <si>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</si>
  <si>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</si>
  <si>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</si>
  <si>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</si>
  <si>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</si>
  <si>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</si>
  <si>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</si>
  <si>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</si>
  <si>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</si>
  <si>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</si>
  <si>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</si>
  <si>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</si>
  <si>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</si>
  <si>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</si>
  <si>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</si>
  <si>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</si>
  <si>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</si>
  <si>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</si>
  <si>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</si>
  <si>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</si>
  <si>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</si>
  <si>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</si>
  <si>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</si>
  <si>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</si>
  <si>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</si>
  <si>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</si>
  <si>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</si>
  <si>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</si>
  <si>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</si>
  <si>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</si>
  <si>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</si>
  <si>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</si>
  <si>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</si>
  <si>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</si>
  <si>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</si>
  <si>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</si>
  <si>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</si>
  <si>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</si>
  <si>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</si>
  <si>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</si>
  <si>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</si>
  <si>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</si>
  <si>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</si>
  <si>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</si>
  <si>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</si>
  <si>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</si>
  <si>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</si>
  <si>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</si>
  <si>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</si>
  <si>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</si>
  <si>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</si>
  <si>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</si>
  <si>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</si>
  <si>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</si>
  <si>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</si>
  <si>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</si>
  <si>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</si>
  <si>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</si>
  <si>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</si>
  <si>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</si>
  <si>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</si>
  <si>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</si>
  <si>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</si>
  <si>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</si>
  <si>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</si>
  <si>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</si>
  <si>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</si>
  <si>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</si>
  <si>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</si>
  <si>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</si>
  <si>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</si>
  <si>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</si>
  <si>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</si>
  <si>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</si>
  <si>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</si>
  <si>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</si>
  <si>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</si>
  <si>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</si>
  <si>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</si>
  <si>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</si>
  <si>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</si>
  <si>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</si>
  <si>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</si>
  <si>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</si>
  <si>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</si>
  <si>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</si>
  <si>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</si>
  <si>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</si>
  <si>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</si>
  <si>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</si>
  <si>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</si>
  <si>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</si>
  <si>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</si>
  <si>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</si>
  <si>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</si>
  <si>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</si>
  <si>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</si>
  <si>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</si>
  <si>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</si>
  <si>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</si>
  <si>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</si>
  <si>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3.14 - Mandatory &amp; Compliance</t>
  </si>
  <si>
    <t>12.31.2020 EOP Adjustment 3.14 Mandatory &amp; Compliance</t>
  </si>
  <si>
    <t>CAP SUMMARZ</t>
  </si>
  <si>
    <t>**Due to not having historical cost estimates, the Company estimated a 50% factor for evaluating the retirements associated with the 2020 Labor Day Storm, including the Chelan-Stratford transmission line.</t>
  </si>
  <si>
    <t>Transmission for 2020 Storm Est. **</t>
  </si>
  <si>
    <t>Subtotal Elec Transmission 350-359</t>
  </si>
  <si>
    <t>Distribution for 2020 Storm Est. **</t>
  </si>
  <si>
    <t>Subtotal Elec Distribution 360-373</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</si>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</sst>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6">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164" fontId="14" fillId="0" borderId="0" xfId="51" applyNumberFormat="1" applyFont="1"/>
    <xf numFmtId="164" fontId="28" fillId="0" borderId="0" xfId="51" applyNumberFormat="1" applyFont="1"/>
    <xf numFmtId="0" fontId="26" fillId="0" borderId="0" xfId="34" applyFont="1" applyAlignment="1">
      <alignment horizontal="center"/>
    </xf>
    <xf numFmtId="164" fontId="14" fillId="0" borderId="0" xfId="1" applyNumberFormat="1"/>
    <xf numFmtId="164" fontId="47" fillId="0" borderId="12" xfId="1" applyNumberFormat="1" applyFont="1" applyBorder="1" applyAlignment="1">
      <alignment horizontal="center" vertical="center" wrapText="1"/>
    </xf>
    <xf numFmtId="164" fontId="47" fillId="0" borderId="0" xfId="1" applyNumberFormat="1" applyFont="1" applyAlignment="1">
      <alignment horizontal="center"/>
    </xf>
    <xf numFmtId="164" fontId="48" fillId="0" borderId="0" xfId="1" applyNumberFormat="1" applyFont="1"/>
    <xf numFmtId="0" fontId="14" fillId="0" borderId="0" xfId="0" applyFont="1" applyFill="1"/>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164" fontId="17" fillId="9" borderId="20" xfId="9" applyNumberFormat="1" applyFont="1" applyFill="1" applyBorder="1"/>
    <xf numFmtId="164" fontId="46" fillId="9" borderId="0" xfId="1" applyNumberFormat="1" applyFont="1" applyFill="1"/>
    <xf numFmtId="164" fontId="46" fillId="9" borderId="2" xfId="1" applyNumberFormat="1" applyFont="1" applyFill="1" applyBorder="1"/>
    <xf numFmtId="164" fontId="48" fillId="9" borderId="0" xfId="1" applyNumberFormat="1" applyFont="1" applyFill="1" applyAlignment="1">
      <alignment horizontal="center"/>
    </xf>
    <xf numFmtId="164" fontId="46" fillId="9" borderId="8" xfId="1" applyNumberFormat="1" applyFont="1" applyFill="1" applyBorder="1"/>
    <xf numFmtId="164" fontId="17" fillId="9" borderId="1" xfId="9"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48848958332"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containsInteger="1" minValue="0" maxValue="0"/>
    </cacheField>
    <cacheField name="EOP Hardware" numFmtId="164">
      <sharedItems containsSemiMixedTypes="0" containsString="0" containsNumber="1" containsInteger="1" minValue="0" maxValue="0"/>
    </cacheField>
    <cacheField name="EOP Software" numFmtId="164">
      <sharedItems containsSemiMixedTypes="0" containsString="0" containsNumber="1" containsInteger="1" minValue="0" maxValue="0"/>
    </cacheField>
    <cacheField name="EOP General" numFmtId="164">
      <sharedItems containsSemiMixedTypes="0" containsString="0" containsNumber="1" containsInteger="1" minValue="0" maxValue="0"/>
    </cacheField>
    <cacheField name="AMA TotalCost" numFmtId="164">
      <sharedItems containsSemiMixedTypes="0" containsString="0" containsNumber="1" containsInteger="1" minValue="0" maxValue="0"/>
    </cacheField>
    <cacheField name="AMA Hardware" numFmtId="43">
      <sharedItems containsSemiMixedTypes="0" containsString="0" containsNumber="1" containsInteger="1" minValue="0" maxValue="0"/>
    </cacheField>
    <cacheField name="AMA Software" numFmtId="43">
      <sharedItems containsSemiMixedTypes="0" containsString="0" containsNumber="1" containsInteger="1" minValue="0" maxValue="0"/>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52464120369"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containsInteger="1" minValue="0" maxValue="0"/>
    </cacheField>
    <cacheField name="EOP Hardware" numFmtId="164">
      <sharedItems containsSemiMixedTypes="0" containsString="0" containsNumber="1" containsInteger="1" minValue="0" maxValue="0"/>
    </cacheField>
    <cacheField name="EOP Software" numFmtId="164">
      <sharedItems containsSemiMixedTypes="0" containsString="0" containsNumber="1" containsInteger="1" minValue="0" maxValue="0"/>
    </cacheField>
    <cacheField name="EOP General" numFmtId="164">
      <sharedItems containsSemiMixedTypes="0" containsString="0" containsNumber="1" containsInteger="1" minValue="0" maxValue="0"/>
    </cacheField>
    <cacheField name="AMA TotalCost" numFmtId="164">
      <sharedItems containsSemiMixedTypes="0" containsString="0" containsNumber="1" containsInteger="1" minValue="0" maxValue="0"/>
    </cacheField>
    <cacheField name="AMA Hardware" numFmtId="43">
      <sharedItems containsSemiMixedTypes="0" containsString="0" containsNumber="1" containsInteger="1" minValue="0" maxValue="0"/>
    </cacheField>
    <cacheField name="AMA Software" numFmtId="43">
      <sharedItems containsSemiMixedTypes="0" containsString="0" containsNumber="1" containsInteger="1" minValue="0" maxValue="0"/>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4439004627"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Y"/>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Y"/>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Y"/>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Y"/>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Y"/>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Y"/>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Y"/>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Y"/>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Y"/>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Y"/>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Y"/>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Y"/>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Y"/>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Y"/>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Y"/>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Y"/>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Y"/>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Y"/>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Y"/>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Y"/>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Y"/>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N"/>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N"/>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N"/>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N"/>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N"/>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N"/>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N"/>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N"/>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N"/>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N"/>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Y"/>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Y"/>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Y"/>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Y"/>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Y"/>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Y"/>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Y"/>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Y"/>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Y"/>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Y"/>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Y"/>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Y"/>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Y"/>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N"/>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N"/>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N"/>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N"/>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N"/>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N"/>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Y"/>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Y"/>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Y"/>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Y"/>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Y"/>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Y"/>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Y"/>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Y"/>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Y"/>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N"/>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N"/>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N"/>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N"/>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16"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0"/>
          </reference>
          <reference field="3" count="1" selected="0" defaultSubtotal="1">
            <x v="2"/>
          </reference>
        </references>
      </pivotArea>
    </format>
    <format dxfId="17">
      <pivotArea outline="0" fieldPosition="0">
        <references count="2">
          <reference field="4294967294" count="1" selected="0">
            <x v="1"/>
          </reference>
          <reference field="3" count="1" selected="0" defaultSubtotal="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16"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G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28" customWidth="1"/>
    <col min="6" max="7" width="10.6640625" style="228"/>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3" t="s">
        <v>870</v>
      </c>
      <c r="F6" s="244"/>
      <c r="G6" s="244"/>
      <c r="H6" s="245"/>
    </row>
    <row r="7" spans="1:8" s="190" customFormat="1" ht="64.8" customHeight="1">
      <c r="A7" s="191"/>
      <c r="B7" s="193"/>
      <c r="C7" s="194"/>
      <c r="D7" s="195" t="s">
        <v>578</v>
      </c>
      <c r="E7" s="229" t="s">
        <v>586</v>
      </c>
      <c r="F7" s="229" t="s">
        <v>585</v>
      </c>
      <c r="G7" s="229" t="s">
        <v>868</v>
      </c>
      <c r="H7" s="196" t="s">
        <v>871</v>
      </c>
    </row>
    <row r="8" spans="1:8" s="187" customFormat="1" ht="12">
      <c r="B8" s="189"/>
      <c r="E8" s="239" t="s">
        <v>878</v>
      </c>
      <c r="F8" s="230"/>
      <c r="G8" s="230"/>
      <c r="H8" s="188"/>
    </row>
    <row r="9" spans="1:8" s="177" customFormat="1" ht="12">
      <c r="A9" s="186"/>
      <c r="B9" s="177" t="s">
        <v>577</v>
      </c>
      <c r="E9" s="218"/>
      <c r="F9" s="218"/>
      <c r="G9" s="218"/>
      <c r="H9" s="179"/>
    </row>
    <row r="10" spans="1:8" s="177" customFormat="1" ht="12">
      <c r="A10" s="186"/>
      <c r="C10" s="177" t="s">
        <v>576</v>
      </c>
      <c r="E10" s="218">
        <f>'E-CAP 20 - Depr'!Y34</f>
        <v>0</v>
      </c>
      <c r="F10" s="218">
        <f>'E-CAP 20 - Depr'!G34</f>
        <v>0</v>
      </c>
      <c r="G10" s="218">
        <v>0</v>
      </c>
      <c r="H10" s="179">
        <f>SUM(E10:G10)</f>
        <v>0</v>
      </c>
    </row>
    <row r="11" spans="1:8" s="177" customFormat="1" ht="12">
      <c r="A11" s="186"/>
      <c r="C11" s="177" t="s">
        <v>575</v>
      </c>
      <c r="E11" s="218">
        <f>E44</f>
        <v>-7.5625967531832741</v>
      </c>
      <c r="F11" s="218">
        <f>F44</f>
        <v>45</v>
      </c>
      <c r="G11" s="218">
        <v>0</v>
      </c>
      <c r="H11" s="179">
        <f t="shared" ref="H11:H14" si="0">SUM(E11:G11)</f>
        <v>37.437403246816729</v>
      </c>
    </row>
    <row r="12" spans="1:8" s="177" customFormat="1" ht="12">
      <c r="A12" s="186"/>
      <c r="C12" s="177" t="s">
        <v>543</v>
      </c>
      <c r="E12" s="218">
        <f>'E-CAP 20 - Depr'!Y21</f>
        <v>-46.303546597830895</v>
      </c>
      <c r="F12" s="218">
        <f>'E-CAP 20 - Depr'!G21</f>
        <v>638</v>
      </c>
      <c r="G12" s="218">
        <v>0</v>
      </c>
      <c r="H12" s="179">
        <f t="shared" si="0"/>
        <v>591.69645340216914</v>
      </c>
    </row>
    <row r="13" spans="1:8" s="177" customFormat="1" ht="12">
      <c r="A13" s="186"/>
      <c r="C13" s="177" t="s">
        <v>565</v>
      </c>
      <c r="E13" s="218">
        <f>'E-CAP 20 - Depr'!Y27</f>
        <v>-13.469352402702878</v>
      </c>
      <c r="F13" s="218">
        <f>'E-CAP 20 - Depr'!G27</f>
        <v>94</v>
      </c>
      <c r="G13" s="218">
        <v>0</v>
      </c>
      <c r="H13" s="179">
        <f t="shared" si="0"/>
        <v>80.530647597297119</v>
      </c>
    </row>
    <row r="14" spans="1:8" s="177" customFormat="1" ht="12">
      <c r="A14" s="186"/>
      <c r="C14" s="177" t="s">
        <v>574</v>
      </c>
      <c r="E14" s="216">
        <f>'E-CAP 20 - Depr'!Y32</f>
        <v>0</v>
      </c>
      <c r="F14" s="216">
        <f>'E-CAP 20 - Depr'!G32</f>
        <v>0</v>
      </c>
      <c r="G14" s="216">
        <v>0</v>
      </c>
      <c r="H14" s="179">
        <f t="shared" si="0"/>
        <v>0</v>
      </c>
    </row>
    <row r="15" spans="1:8" s="177" customFormat="1" ht="18" customHeight="1">
      <c r="A15" s="186"/>
      <c r="B15" s="177" t="s">
        <v>573</v>
      </c>
      <c r="E15" s="238">
        <f>SUM(E10:E14)</f>
        <v>-67.335495753717041</v>
      </c>
      <c r="F15" s="238">
        <f>SUM(F10:F14)</f>
        <v>777</v>
      </c>
      <c r="G15" s="216">
        <f>SUM(G10:G14)</f>
        <v>0</v>
      </c>
      <c r="H15" s="178">
        <f>SUM(H10:H14)</f>
        <v>709.66450424628306</v>
      </c>
    </row>
    <row r="16" spans="1:8" s="177" customFormat="1" ht="12">
      <c r="E16" s="231"/>
      <c r="F16" s="231"/>
      <c r="G16" s="231"/>
      <c r="H16" s="179"/>
    </row>
    <row r="17" spans="1:33" s="153" customFormat="1">
      <c r="A17" s="184"/>
      <c r="B17" s="174"/>
      <c r="C17" s="174"/>
      <c r="D17" s="174"/>
      <c r="E17" s="218"/>
      <c r="F17" s="218"/>
      <c r="G17" s="218"/>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row>
    <row r="18" spans="1:33" s="153" customFormat="1">
      <c r="A18" s="184"/>
      <c r="B18" s="174" t="s">
        <v>572</v>
      </c>
      <c r="C18" s="174"/>
      <c r="D18" s="174"/>
      <c r="E18" s="218"/>
      <c r="F18" s="218"/>
      <c r="G18" s="218"/>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row>
    <row r="19" spans="1:33" s="153" customFormat="1">
      <c r="A19" s="176"/>
      <c r="B19" s="174" t="s">
        <v>571</v>
      </c>
      <c r="C19" s="174"/>
      <c r="D19" s="174"/>
      <c r="E19" s="231"/>
      <c r="F19" s="231"/>
      <c r="G19" s="231"/>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33" s="185" customFormat="1" ht="12">
      <c r="A20" s="184"/>
      <c r="C20" s="185" t="s">
        <v>568</v>
      </c>
      <c r="E20" s="218">
        <f>'E-CAP 20 - Depr'!X35</f>
        <v>0</v>
      </c>
      <c r="F20" s="218">
        <f>'E-CAP 20 - Depr'!C35</f>
        <v>0</v>
      </c>
      <c r="G20" s="218">
        <v>0</v>
      </c>
      <c r="H20" s="179">
        <f>SUM(E20:G20)</f>
        <v>0</v>
      </c>
    </row>
    <row r="21" spans="1:33" s="177" customFormat="1" ht="12">
      <c r="A21" s="184"/>
      <c r="C21" s="177" t="s">
        <v>567</v>
      </c>
      <c r="E21" s="218">
        <f>E50</f>
        <v>-352.73714918040287</v>
      </c>
      <c r="F21" s="218">
        <f>F50</f>
        <v>2038.3642115999999</v>
      </c>
      <c r="G21" s="218">
        <v>0</v>
      </c>
      <c r="H21" s="179">
        <f t="shared" ref="H21:H23" si="1">SUM(E21:G21)</f>
        <v>1685.627062419597</v>
      </c>
    </row>
    <row r="22" spans="1:33" s="177" customFormat="1" ht="12">
      <c r="A22" s="184"/>
      <c r="C22" s="177" t="s">
        <v>566</v>
      </c>
      <c r="E22" s="218">
        <f>'E-CAP 20 - Depr'!X21</f>
        <v>-2221.3852034627043</v>
      </c>
      <c r="F22" s="218">
        <f>'E-CAP 20 - Depr'!C21</f>
        <v>30957.796481999998</v>
      </c>
      <c r="G22" s="218">
        <v>0</v>
      </c>
      <c r="H22" s="179">
        <f t="shared" si="1"/>
        <v>28736.411278537293</v>
      </c>
    </row>
    <row r="23" spans="1:33" s="177" customFormat="1" ht="12">
      <c r="A23" s="184"/>
      <c r="C23" s="177" t="s">
        <v>565</v>
      </c>
      <c r="E23" s="218">
        <f>'E-CAP 20 - Depr'!X27</f>
        <v>-538.49386895907742</v>
      </c>
      <c r="F23" s="218">
        <f>'E-CAP 20 - Depr'!C27</f>
        <v>3853.0325273399999</v>
      </c>
      <c r="G23" s="218">
        <v>0</v>
      </c>
      <c r="H23" s="179">
        <f t="shared" si="1"/>
        <v>3314.5386583809222</v>
      </c>
    </row>
    <row r="24" spans="1:33" s="177" customFormat="1" ht="12">
      <c r="A24" s="184"/>
      <c r="C24" s="177" t="s">
        <v>564</v>
      </c>
      <c r="E24" s="216">
        <f>'E-CAP 20 - Depr'!X32</f>
        <v>0</v>
      </c>
      <c r="F24" s="216">
        <f>'E-CAP 20 - Depr'!C32</f>
        <v>0</v>
      </c>
      <c r="G24" s="216">
        <v>0</v>
      </c>
      <c r="H24" s="182">
        <f>SUM(E24:G24)</f>
        <v>0</v>
      </c>
    </row>
    <row r="25" spans="1:33" s="177" customFormat="1" ht="12">
      <c r="A25" s="184"/>
      <c r="B25" s="177" t="s">
        <v>570</v>
      </c>
      <c r="E25" s="237">
        <f>SUM(E20:E24)</f>
        <v>-3112.6162216021849</v>
      </c>
      <c r="F25" s="237">
        <f>SUM(F20:F24)</f>
        <v>36849.193220939997</v>
      </c>
      <c r="G25" s="218">
        <f>SUM(G20:G24)</f>
        <v>0</v>
      </c>
      <c r="H25" s="179">
        <f>SUM(H20:H24)</f>
        <v>33736.576999337813</v>
      </c>
    </row>
    <row r="26" spans="1:33" s="177" customFormat="1" ht="18" customHeight="1">
      <c r="A26" s="184"/>
      <c r="B26" s="177" t="s">
        <v>569</v>
      </c>
      <c r="E26" s="231"/>
      <c r="F26" s="231"/>
      <c r="G26" s="231"/>
      <c r="H26" s="179"/>
    </row>
    <row r="27" spans="1:33" s="177" customFormat="1" ht="12">
      <c r="A27" s="184"/>
      <c r="C27" s="185" t="s">
        <v>568</v>
      </c>
      <c r="E27" s="218">
        <f>-E20</f>
        <v>0</v>
      </c>
      <c r="F27" s="218">
        <f>-'E-CAP 20 - Depr'!I34</f>
        <v>0</v>
      </c>
      <c r="G27" s="218">
        <v>0</v>
      </c>
      <c r="H27" s="179">
        <f>SUM(E27:G27)</f>
        <v>0</v>
      </c>
    </row>
    <row r="28" spans="1:33" s="177" customFormat="1" ht="12">
      <c r="A28" s="184"/>
      <c r="C28" s="177" t="s">
        <v>567</v>
      </c>
      <c r="E28" s="218">
        <f>E56</f>
        <v>352.73714918040287</v>
      </c>
      <c r="F28" s="218">
        <f>F56</f>
        <v>-15.419244226099998</v>
      </c>
      <c r="G28" s="218">
        <v>0</v>
      </c>
      <c r="H28" s="179">
        <f t="shared" ref="H28:H31" si="2">SUM(E28:G28)</f>
        <v>337.31790495430289</v>
      </c>
    </row>
    <row r="29" spans="1:33" s="177" customFormat="1" ht="12">
      <c r="A29" s="184"/>
      <c r="C29" s="177" t="s">
        <v>566</v>
      </c>
      <c r="E29" s="218">
        <f t="shared" ref="E29:E31" si="3">-E22</f>
        <v>2221.3852034627043</v>
      </c>
      <c r="F29" s="218">
        <f>-'E-CAP 20 - Depr'!I21</f>
        <v>-137.02634381471003</v>
      </c>
      <c r="G29" s="218">
        <v>0</v>
      </c>
      <c r="H29" s="179">
        <f t="shared" si="2"/>
        <v>2084.3588596479944</v>
      </c>
    </row>
    <row r="30" spans="1:33" s="177" customFormat="1" ht="12">
      <c r="A30" s="184"/>
      <c r="C30" s="177" t="s">
        <v>565</v>
      </c>
      <c r="E30" s="218">
        <f t="shared" si="3"/>
        <v>538.49386895907742</v>
      </c>
      <c r="F30" s="218">
        <f>-'E-CAP 20 - Depr'!I27</f>
        <v>-54.847964163285255</v>
      </c>
      <c r="G30" s="218">
        <v>0</v>
      </c>
      <c r="H30" s="179">
        <f t="shared" si="2"/>
        <v>483.64590479579215</v>
      </c>
    </row>
    <row r="31" spans="1:33" s="177" customFormat="1" ht="12">
      <c r="A31" s="184"/>
      <c r="C31" s="177" t="s">
        <v>564</v>
      </c>
      <c r="E31" s="218">
        <f t="shared" si="3"/>
        <v>0</v>
      </c>
      <c r="F31" s="218">
        <f>-'E-CAP 20 - Depr'!I32</f>
        <v>0</v>
      </c>
      <c r="G31" s="218">
        <v>0</v>
      </c>
      <c r="H31" s="179">
        <f t="shared" si="2"/>
        <v>0</v>
      </c>
    </row>
    <row r="32" spans="1:33" s="177" customFormat="1" ht="12">
      <c r="A32" s="184"/>
      <c r="B32" s="177" t="s">
        <v>13</v>
      </c>
      <c r="E32" s="240">
        <f>SUM(E27:E31)</f>
        <v>3112.6162216021849</v>
      </c>
      <c r="F32" s="240">
        <f>SUM(F27:F31)</f>
        <v>-207.29355220409531</v>
      </c>
      <c r="G32" s="219">
        <f>SUM(G27:G31)</f>
        <v>0</v>
      </c>
      <c r="H32" s="178">
        <f>SUM(H27:H31)</f>
        <v>2905.3226693980896</v>
      </c>
    </row>
    <row r="33" spans="1:8" s="177" customFormat="1" ht="12">
      <c r="A33" s="184"/>
      <c r="B33" s="177" t="s">
        <v>563</v>
      </c>
      <c r="E33" s="219">
        <f>E25+E32</f>
        <v>0</v>
      </c>
      <c r="F33" s="219">
        <f>F25+F32</f>
        <v>36641.899668735903</v>
      </c>
      <c r="G33" s="219">
        <f>G25+G32</f>
        <v>0</v>
      </c>
      <c r="H33" s="180">
        <f>H25+H32</f>
        <v>36641.899668735903</v>
      </c>
    </row>
    <row r="34" spans="1:8" s="177" customFormat="1" ht="12">
      <c r="A34" s="184"/>
      <c r="E34" s="231"/>
      <c r="F34" s="231"/>
      <c r="G34" s="231"/>
      <c r="H34" s="179"/>
    </row>
    <row r="35" spans="1:8" s="177" customFormat="1" ht="12">
      <c r="A35" s="184"/>
      <c r="E35" s="231"/>
      <c r="F35" s="231"/>
      <c r="G35" s="231"/>
      <c r="H35" s="179"/>
    </row>
    <row r="36" spans="1:8" s="177" customFormat="1" ht="12">
      <c r="A36" s="183"/>
      <c r="B36" s="177" t="s">
        <v>562</v>
      </c>
      <c r="E36" s="216">
        <v>0</v>
      </c>
      <c r="F36" s="238">
        <f>'E-CAP 20 - Depr'!T37</f>
        <v>-1058</v>
      </c>
      <c r="G36" s="216">
        <v>0</v>
      </c>
      <c r="H36" s="182">
        <f>SUM(E36:G36)</f>
        <v>-1058</v>
      </c>
    </row>
    <row r="37" spans="1:8" s="177" customFormat="1" ht="12">
      <c r="A37" s="183"/>
      <c r="C37" s="177" t="s">
        <v>561</v>
      </c>
      <c r="E37" s="218">
        <f>SUM(E33:E36)</f>
        <v>0</v>
      </c>
      <c r="F37" s="218">
        <f>SUM(F33:F36)</f>
        <v>35583.899668735903</v>
      </c>
      <c r="G37" s="218">
        <f>SUM(G33:G36)</f>
        <v>0</v>
      </c>
      <c r="H37" s="180">
        <f>SUM(H33:H36)</f>
        <v>35583.899668735903</v>
      </c>
    </row>
    <row r="38" spans="1:8">
      <c r="E38" s="231"/>
      <c r="H38" s="179"/>
    </row>
    <row r="39" spans="1:8">
      <c r="B39" s="181" t="s">
        <v>560</v>
      </c>
      <c r="C39" s="4"/>
      <c r="D39" s="4"/>
      <c r="E39" s="218"/>
      <c r="H39" s="179"/>
    </row>
    <row r="40" spans="1:8">
      <c r="B40" s="177" t="s">
        <v>559</v>
      </c>
      <c r="C40" s="177"/>
      <c r="D40" s="177"/>
      <c r="E40" s="231"/>
      <c r="H40" s="179"/>
    </row>
    <row r="41" spans="1:8" ht="12">
      <c r="B41" s="177" t="s">
        <v>555</v>
      </c>
      <c r="C41" s="177"/>
      <c r="D41" s="177"/>
      <c r="E41" s="218">
        <f>'E-CAP 20 - Depr'!Y16</f>
        <v>0</v>
      </c>
      <c r="F41" s="218">
        <f>'E-CAP 20 - Depr'!G16</f>
        <v>0</v>
      </c>
      <c r="G41" s="218">
        <v>0</v>
      </c>
      <c r="H41" s="179">
        <f>SUM(E41:G41)</f>
        <v>0</v>
      </c>
    </row>
    <row r="42" spans="1:8" ht="12">
      <c r="B42" s="177" t="s">
        <v>554</v>
      </c>
      <c r="C42" s="177"/>
      <c r="D42" s="177"/>
      <c r="E42" s="218">
        <f>'E-CAP 20 - Depr'!Y17</f>
        <v>-7.5625967531832741</v>
      </c>
      <c r="F42" s="218">
        <f>'E-CAP 20 - Depr'!G17</f>
        <v>45</v>
      </c>
      <c r="G42" s="218">
        <v>0</v>
      </c>
      <c r="H42" s="179">
        <f t="shared" ref="H42" si="4">SUM(E42:G42)</f>
        <v>37.437403246816729</v>
      </c>
    </row>
    <row r="43" spans="1:8" ht="12">
      <c r="B43" s="177" t="s">
        <v>553</v>
      </c>
      <c r="C43" s="177"/>
      <c r="D43" s="177"/>
      <c r="E43" s="218">
        <f>'E-CAP 20 - Depr'!Y18</f>
        <v>0</v>
      </c>
      <c r="F43" s="218">
        <f>'E-CAP 20 - Depr'!G18</f>
        <v>0</v>
      </c>
      <c r="G43" s="218">
        <v>0</v>
      </c>
      <c r="H43" s="182">
        <f>SUM(E43:G43)</f>
        <v>0</v>
      </c>
    </row>
    <row r="44" spans="1:8" ht="12">
      <c r="B44" s="177" t="s">
        <v>558</v>
      </c>
      <c r="C44" s="177"/>
      <c r="D44" s="177"/>
      <c r="E44" s="217">
        <f>SUM(E41:E43)</f>
        <v>-7.5625967531832741</v>
      </c>
      <c r="F44" s="217">
        <f>SUM(F41:F43)</f>
        <v>45</v>
      </c>
      <c r="G44" s="217">
        <f>SUM(G41:G43)</f>
        <v>0</v>
      </c>
      <c r="H44" s="178">
        <f>SUM(H41:H43)</f>
        <v>37.437403246816729</v>
      </c>
    </row>
    <row r="45" spans="1:8" ht="12">
      <c r="B45" s="177"/>
      <c r="C45" s="177"/>
      <c r="D45" s="177"/>
      <c r="E45" s="231"/>
      <c r="F45" s="231"/>
      <c r="G45" s="231"/>
      <c r="H45" s="179"/>
    </row>
    <row r="46" spans="1:8" ht="12">
      <c r="B46" s="177" t="s">
        <v>557</v>
      </c>
      <c r="C46" s="177"/>
      <c r="E46" s="231"/>
      <c r="F46" s="231"/>
      <c r="G46" s="231"/>
      <c r="H46" s="179"/>
    </row>
    <row r="47" spans="1:8" ht="12">
      <c r="B47" s="177" t="s">
        <v>555</v>
      </c>
      <c r="C47" s="177"/>
      <c r="E47" s="218">
        <f>'E-CAP 20 - Depr'!X16</f>
        <v>0</v>
      </c>
      <c r="F47" s="218">
        <f>'E-CAP 20 - Depr'!C16</f>
        <v>0</v>
      </c>
      <c r="G47" s="218">
        <v>0</v>
      </c>
      <c r="H47" s="179">
        <f>SUM(E47:G47)</f>
        <v>0</v>
      </c>
    </row>
    <row r="48" spans="1:8" ht="12">
      <c r="B48" s="177" t="s">
        <v>554</v>
      </c>
      <c r="C48" s="177"/>
      <c r="E48" s="218">
        <f>'E-CAP 20 - Depr'!X17</f>
        <v>-352.73714918040287</v>
      </c>
      <c r="F48" s="218">
        <f>'E-CAP 20 - Depr'!C17</f>
        <v>2038.3642115999999</v>
      </c>
      <c r="G48" s="218">
        <v>0</v>
      </c>
      <c r="H48" s="179">
        <f>SUM(E48:G48)</f>
        <v>1685.627062419597</v>
      </c>
    </row>
    <row r="49" spans="2:8" ht="12">
      <c r="B49" s="177" t="s">
        <v>553</v>
      </c>
      <c r="C49" s="177"/>
      <c r="E49" s="218">
        <f>'E-CAP 20 - Depr'!X18</f>
        <v>0</v>
      </c>
      <c r="F49" s="218">
        <f>'E-CAP 20 - Depr'!C18</f>
        <v>0</v>
      </c>
      <c r="G49" s="218">
        <v>0</v>
      </c>
      <c r="H49" s="179">
        <f>SUM(E49:G49)</f>
        <v>0</v>
      </c>
    </row>
    <row r="50" spans="2:8" ht="12">
      <c r="B50" s="177" t="s">
        <v>556</v>
      </c>
      <c r="C50" s="177"/>
      <c r="E50" s="217">
        <f>SUM(E47:E49)</f>
        <v>-352.73714918040287</v>
      </c>
      <c r="F50" s="217">
        <f>SUM(F47:F49)</f>
        <v>2038.3642115999999</v>
      </c>
      <c r="G50" s="217">
        <f>SUM(G47:G49)</f>
        <v>0</v>
      </c>
      <c r="H50" s="178">
        <f>SUM(H47:H49)</f>
        <v>1685.627062419597</v>
      </c>
    </row>
    <row r="51" spans="2:8" ht="12">
      <c r="B51" s="177"/>
      <c r="C51" s="177"/>
      <c r="E51" s="231"/>
      <c r="F51" s="231"/>
      <c r="G51" s="231"/>
      <c r="H51" s="179"/>
    </row>
    <row r="52" spans="2:8" ht="12">
      <c r="B52" s="177" t="s">
        <v>14</v>
      </c>
      <c r="C52" s="177"/>
      <c r="E52" s="231"/>
      <c r="F52" s="231"/>
      <c r="G52" s="231"/>
      <c r="H52" s="179"/>
    </row>
    <row r="53" spans="2:8" ht="12">
      <c r="B53" s="177" t="s">
        <v>555</v>
      </c>
      <c r="C53" s="177"/>
      <c r="E53" s="218">
        <f>-E47</f>
        <v>0</v>
      </c>
      <c r="F53" s="218">
        <f>-'E-CAP 20 - Depr'!I16</f>
        <v>0</v>
      </c>
      <c r="G53" s="218">
        <v>0</v>
      </c>
      <c r="H53" s="179">
        <f>SUM(E53:G53)</f>
        <v>0</v>
      </c>
    </row>
    <row r="54" spans="2:8" ht="12">
      <c r="B54" s="177" t="s">
        <v>554</v>
      </c>
      <c r="C54" s="177"/>
      <c r="E54" s="218">
        <f t="shared" ref="E54:E55" si="5">-E48</f>
        <v>352.73714918040287</v>
      </c>
      <c r="F54" s="218">
        <f>-'E-CAP 20 - Depr'!I17</f>
        <v>-15.419244226099998</v>
      </c>
      <c r="G54" s="218">
        <v>0</v>
      </c>
      <c r="H54" s="179">
        <f>SUM(E54:G54)</f>
        <v>337.31790495430289</v>
      </c>
    </row>
    <row r="55" spans="2:8" ht="12">
      <c r="B55" s="177" t="s">
        <v>553</v>
      </c>
      <c r="C55" s="177"/>
      <c r="E55" s="218">
        <f t="shared" si="5"/>
        <v>0</v>
      </c>
      <c r="F55" s="218">
        <f>-'E-CAP 20 - Depr'!I18</f>
        <v>0</v>
      </c>
      <c r="G55" s="218">
        <v>0</v>
      </c>
      <c r="H55" s="179">
        <f>SUM(E55:G55)</f>
        <v>0</v>
      </c>
    </row>
    <row r="56" spans="2:8" ht="12">
      <c r="B56" s="177" t="s">
        <v>552</v>
      </c>
      <c r="C56" s="177"/>
      <c r="E56" s="217">
        <f>SUM(E53:E55)</f>
        <v>352.73714918040287</v>
      </c>
      <c r="F56" s="217">
        <f>SUM(F53:F55)</f>
        <v>-15.419244226099998</v>
      </c>
      <c r="G56" s="217">
        <f>SUM(G53:G55)</f>
        <v>0</v>
      </c>
      <c r="H56" s="178">
        <f>SUM(H53:H55)</f>
        <v>337.31790495430289</v>
      </c>
    </row>
    <row r="57" spans="2:8">
      <c r="B57" s="177"/>
      <c r="C57" s="177"/>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H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18" customWidth="1"/>
    <col min="8" max="8" width="14.44140625" style="175" bestFit="1" customWidth="1"/>
    <col min="9" max="16384" width="10.6640625" style="174"/>
  </cols>
  <sheetData>
    <row r="2" spans="1:34">
      <c r="A2" s="192" t="s">
        <v>582</v>
      </c>
      <c r="D2" s="176"/>
      <c r="E2" s="175"/>
      <c r="F2" s="175"/>
      <c r="G2" s="175"/>
    </row>
    <row r="3" spans="1:34" ht="12.75" customHeight="1">
      <c r="A3" s="192" t="s">
        <v>584</v>
      </c>
      <c r="D3" s="176"/>
      <c r="E3" s="230"/>
      <c r="F3" s="230"/>
      <c r="G3" s="230"/>
    </row>
    <row r="4" spans="1:34">
      <c r="A4" s="192" t="s">
        <v>580</v>
      </c>
      <c r="D4" s="176"/>
    </row>
    <row r="5" spans="1:34" ht="12.75" customHeight="1">
      <c r="A5" s="192" t="s">
        <v>579</v>
      </c>
      <c r="D5" s="176"/>
      <c r="E5" s="230"/>
      <c r="F5" s="230"/>
      <c r="G5" s="230"/>
    </row>
    <row r="6" spans="1:34" s="190" customFormat="1" ht="12.75" customHeight="1">
      <c r="E6" s="246" t="str">
        <f>'E-CAP SUMMARY'!E6:H6</f>
        <v>Adjustment 3.14 - Mandatory &amp; Compliance</v>
      </c>
      <c r="F6" s="247"/>
      <c r="G6" s="247"/>
      <c r="H6" s="248"/>
    </row>
    <row r="7" spans="1:34" s="190" customFormat="1" ht="61.8" customHeight="1">
      <c r="A7" s="191"/>
      <c r="B7" s="193"/>
      <c r="C7" s="194"/>
      <c r="D7" s="195" t="s">
        <v>578</v>
      </c>
      <c r="E7" s="229" t="s">
        <v>586</v>
      </c>
      <c r="F7" s="229" t="s">
        <v>585</v>
      </c>
      <c r="G7" s="229" t="s">
        <v>868</v>
      </c>
      <c r="H7" s="196" t="str">
        <f>'E-CAP SUMMARY'!H7</f>
        <v>12.31.2020 EOP Adjustment 3.14 Mandatory &amp; Compliance</v>
      </c>
    </row>
    <row r="8" spans="1:34" s="187" customFormat="1">
      <c r="B8" s="189"/>
      <c r="E8" s="233"/>
      <c r="F8" s="233"/>
      <c r="G8" s="233"/>
      <c r="H8" s="188"/>
    </row>
    <row r="9" spans="1:34" s="177" customFormat="1">
      <c r="A9" s="186"/>
      <c r="B9" s="177" t="s">
        <v>577</v>
      </c>
      <c r="E9" s="231"/>
      <c r="F9" s="231"/>
      <c r="G9" s="231"/>
      <c r="H9" s="179"/>
    </row>
    <row r="10" spans="1:34" s="177" customFormat="1">
      <c r="A10" s="186"/>
      <c r="C10" s="177" t="s">
        <v>576</v>
      </c>
      <c r="E10" s="218">
        <f>'G-CAP 20 - Depr'!Y29</f>
        <v>0</v>
      </c>
      <c r="F10" s="218">
        <f>'G-CAP 20 - Depr'!G29</f>
        <v>0</v>
      </c>
      <c r="G10" s="218">
        <v>0</v>
      </c>
      <c r="H10" s="179">
        <f>SUM(E10:G10)</f>
        <v>0</v>
      </c>
    </row>
    <row r="11" spans="1:34" s="177" customFormat="1">
      <c r="A11" s="186"/>
      <c r="C11" s="177" t="s">
        <v>31</v>
      </c>
      <c r="E11" s="218">
        <f>'G-CAP 20 - Depr'!Y15</f>
        <v>0</v>
      </c>
      <c r="F11" s="218">
        <f>'G-CAP 20 - Depr'!G15</f>
        <v>0</v>
      </c>
      <c r="G11" s="218">
        <v>0</v>
      </c>
      <c r="H11" s="179">
        <f t="shared" ref="H11:H13" si="0">SUM(E11:G11)</f>
        <v>0</v>
      </c>
    </row>
    <row r="12" spans="1:34" s="177" customFormat="1">
      <c r="A12" s="186"/>
      <c r="C12" s="177" t="s">
        <v>565</v>
      </c>
      <c r="E12" s="218">
        <f>'G-CAP 20 - Depr'!Y21</f>
        <v>-46.845213386226867</v>
      </c>
      <c r="F12" s="218">
        <f>'G-CAP 20 - Depr'!G21</f>
        <v>323</v>
      </c>
      <c r="G12" s="218">
        <v>0</v>
      </c>
      <c r="H12" s="179">
        <f t="shared" si="0"/>
        <v>276.15478661377313</v>
      </c>
    </row>
    <row r="13" spans="1:34" s="177" customFormat="1">
      <c r="A13" s="186"/>
      <c r="C13" s="177" t="s">
        <v>574</v>
      </c>
      <c r="E13" s="216">
        <f>'G-CAP 20 - Depr'!Y26</f>
        <v>0</v>
      </c>
      <c r="F13" s="216">
        <f>'G-CAP 20 - Depr'!G26</f>
        <v>0</v>
      </c>
      <c r="G13" s="216">
        <v>0</v>
      </c>
      <c r="H13" s="179">
        <f t="shared" si="0"/>
        <v>0</v>
      </c>
    </row>
    <row r="14" spans="1:34" s="177" customFormat="1" ht="18" customHeight="1">
      <c r="A14" s="186"/>
      <c r="B14" s="177" t="s">
        <v>583</v>
      </c>
      <c r="E14" s="238">
        <f>SUM(E10:E13)</f>
        <v>-46.845213386226867</v>
      </c>
      <c r="F14" s="238">
        <f>SUM(F10:F13)</f>
        <v>323</v>
      </c>
      <c r="G14" s="216">
        <f>SUM(G10:G13)</f>
        <v>0</v>
      </c>
      <c r="H14" s="178">
        <f>SUM(H10:H13)</f>
        <v>276.15478661377313</v>
      </c>
    </row>
    <row r="15" spans="1:34" s="153" customFormat="1" ht="13.2">
      <c r="A15" s="184"/>
      <c r="B15" s="174"/>
      <c r="C15" s="174"/>
      <c r="D15" s="174"/>
      <c r="E15" s="218"/>
      <c r="F15" s="218"/>
      <c r="G15" s="218"/>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row>
    <row r="16" spans="1:34" s="153" customFormat="1" ht="13.2">
      <c r="A16" s="184"/>
      <c r="B16" s="174" t="s">
        <v>572</v>
      </c>
      <c r="C16" s="174"/>
      <c r="D16" s="174"/>
      <c r="E16" s="218"/>
      <c r="F16" s="218"/>
      <c r="G16" s="218"/>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row>
    <row r="17" spans="1:34" s="153" customFormat="1" ht="13.2">
      <c r="A17" s="176"/>
      <c r="B17" s="174" t="s">
        <v>571</v>
      </c>
      <c r="C17" s="174"/>
      <c r="D17" s="174"/>
      <c r="E17" s="231"/>
      <c r="F17" s="231"/>
      <c r="G17" s="231"/>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85" customFormat="1">
      <c r="A18" s="184"/>
      <c r="C18" s="185" t="s">
        <v>568</v>
      </c>
      <c r="E18" s="218">
        <f>'G-CAP 20 - Depr'!X29</f>
        <v>0</v>
      </c>
      <c r="F18" s="218">
        <f>'G-CAP 20 - Depr'!C29</f>
        <v>0</v>
      </c>
      <c r="G18" s="218">
        <v>0</v>
      </c>
      <c r="H18" s="179">
        <f>SUM(E18:G18)</f>
        <v>0</v>
      </c>
    </row>
    <row r="19" spans="1:34" s="177" customFormat="1">
      <c r="A19" s="184"/>
      <c r="C19" s="177" t="s">
        <v>31</v>
      </c>
      <c r="E19" s="218">
        <f>'G-CAP 20 - Depr'!X15</f>
        <v>0</v>
      </c>
      <c r="F19" s="218">
        <f>'G-CAP 20 - Depr'!C15</f>
        <v>0</v>
      </c>
      <c r="G19" s="218">
        <v>0</v>
      </c>
      <c r="H19" s="179">
        <f t="shared" ref="H19:H21" si="1">SUM(E19:G19)</f>
        <v>0</v>
      </c>
    </row>
    <row r="20" spans="1:34" s="177" customFormat="1">
      <c r="A20" s="184"/>
      <c r="C20" s="177" t="s">
        <v>565</v>
      </c>
      <c r="E20" s="218">
        <f>'G-CAP 20 - Depr'!X21</f>
        <v>-1872.8339302712745</v>
      </c>
      <c r="F20" s="218">
        <f>'G-CAP 20 - Depr'!C21</f>
        <v>13607.601197411776</v>
      </c>
      <c r="G20" s="218">
        <v>0</v>
      </c>
      <c r="H20" s="179">
        <f t="shared" si="1"/>
        <v>11734.767267140502</v>
      </c>
    </row>
    <row r="21" spans="1:34" s="177" customFormat="1">
      <c r="A21" s="184"/>
      <c r="C21" s="177" t="s">
        <v>564</v>
      </c>
      <c r="E21" s="216">
        <f>'G-CAP 20 - Depr'!X26</f>
        <v>0</v>
      </c>
      <c r="F21" s="216">
        <f>'G-CAP 20 - Depr'!C26</f>
        <v>0</v>
      </c>
      <c r="G21" s="216">
        <v>0</v>
      </c>
      <c r="H21" s="182">
        <f t="shared" si="1"/>
        <v>0</v>
      </c>
    </row>
    <row r="22" spans="1:34" s="177" customFormat="1">
      <c r="A22" s="184"/>
      <c r="B22" s="177" t="s">
        <v>570</v>
      </c>
      <c r="E22" s="237">
        <f>SUM(E18:E21)</f>
        <v>-1872.8339302712745</v>
      </c>
      <c r="F22" s="237">
        <f>SUM(F18:F21)</f>
        <v>13607.601197411776</v>
      </c>
      <c r="G22" s="218">
        <f>SUM(G18:G21)</f>
        <v>0</v>
      </c>
      <c r="H22" s="179">
        <f>SUM(H18:H21)</f>
        <v>11734.767267140502</v>
      </c>
    </row>
    <row r="23" spans="1:34" s="177" customFormat="1" ht="18" customHeight="1">
      <c r="A23" s="184"/>
      <c r="B23" s="177" t="s">
        <v>569</v>
      </c>
      <c r="E23" s="231"/>
      <c r="F23" s="231"/>
      <c r="G23" s="231"/>
      <c r="H23" s="179"/>
    </row>
    <row r="24" spans="1:34" s="177" customFormat="1">
      <c r="A24" s="184"/>
      <c r="C24" s="185" t="s">
        <v>568</v>
      </c>
      <c r="E24" s="218">
        <f>-E18</f>
        <v>0</v>
      </c>
      <c r="F24" s="218">
        <f>-'G-CAP 20 - Depr'!I29</f>
        <v>0</v>
      </c>
      <c r="G24" s="218">
        <v>0</v>
      </c>
      <c r="H24" s="179">
        <f>SUM(E24:G24)</f>
        <v>0</v>
      </c>
    </row>
    <row r="25" spans="1:34" s="177" customFormat="1">
      <c r="A25" s="184"/>
      <c r="C25" s="177" t="s">
        <v>31</v>
      </c>
      <c r="E25" s="218">
        <f t="shared" ref="E25:E27" si="2">-E19</f>
        <v>0</v>
      </c>
      <c r="F25" s="218">
        <f>-'G-CAP 20 - Depr'!I15</f>
        <v>0</v>
      </c>
      <c r="G25" s="218">
        <v>0</v>
      </c>
      <c r="H25" s="179">
        <f t="shared" ref="H25:H27" si="3">SUM(E25:G25)</f>
        <v>0</v>
      </c>
    </row>
    <row r="26" spans="1:34" s="177" customFormat="1">
      <c r="A26" s="184"/>
      <c r="C26" s="177" t="s">
        <v>565</v>
      </c>
      <c r="E26" s="218">
        <f t="shared" si="2"/>
        <v>1872.8339302712745</v>
      </c>
      <c r="F26" s="218">
        <f>-'G-CAP 20 - Depr'!I21</f>
        <v>-129.5916805436251</v>
      </c>
      <c r="G26" s="218">
        <v>0</v>
      </c>
      <c r="H26" s="179">
        <f t="shared" si="3"/>
        <v>1743.2422497276493</v>
      </c>
    </row>
    <row r="27" spans="1:34" s="177" customFormat="1">
      <c r="A27" s="184"/>
      <c r="C27" s="177" t="s">
        <v>564</v>
      </c>
      <c r="E27" s="218">
        <f t="shared" si="2"/>
        <v>0</v>
      </c>
      <c r="F27" s="218">
        <f>-'G-CAP 20 - Depr'!I26</f>
        <v>0</v>
      </c>
      <c r="G27" s="218">
        <v>0</v>
      </c>
      <c r="H27" s="179">
        <f t="shared" si="3"/>
        <v>0</v>
      </c>
    </row>
    <row r="28" spans="1:34" s="177" customFormat="1">
      <c r="A28" s="184"/>
      <c r="B28" s="177" t="s">
        <v>13</v>
      </c>
      <c r="E28" s="240">
        <f>SUM(E24:E27)</f>
        <v>1872.8339302712745</v>
      </c>
      <c r="F28" s="240">
        <f>SUM(F24:F27)</f>
        <v>-129.5916805436251</v>
      </c>
      <c r="G28" s="219">
        <f>SUM(G24:G27)</f>
        <v>0</v>
      </c>
      <c r="H28" s="180">
        <f>SUM(H24:H27)</f>
        <v>1743.2422497276493</v>
      </c>
    </row>
    <row r="29" spans="1:34" s="177" customFormat="1">
      <c r="A29" s="184"/>
      <c r="B29" s="177" t="s">
        <v>563</v>
      </c>
      <c r="E29" s="219">
        <f>E22+E28</f>
        <v>0</v>
      </c>
      <c r="F29" s="219">
        <f>F22+F28</f>
        <v>13478.009516868151</v>
      </c>
      <c r="G29" s="219">
        <f>G22+G28</f>
        <v>0</v>
      </c>
      <c r="H29" s="180">
        <f>H22+H28</f>
        <v>13478.009516868151</v>
      </c>
    </row>
    <row r="30" spans="1:34" s="177" customFormat="1">
      <c r="A30" s="184"/>
      <c r="E30" s="231"/>
      <c r="F30" s="231"/>
      <c r="G30" s="231"/>
      <c r="H30" s="179"/>
    </row>
    <row r="31" spans="1:34" s="177" customFormat="1">
      <c r="A31" s="184"/>
      <c r="E31" s="231"/>
      <c r="F31" s="231"/>
      <c r="G31" s="231"/>
      <c r="H31" s="179"/>
    </row>
    <row r="32" spans="1:34" s="177" customFormat="1">
      <c r="A32" s="183"/>
      <c r="B32" s="177" t="s">
        <v>562</v>
      </c>
      <c r="E32" s="216">
        <v>0</v>
      </c>
      <c r="F32" s="238">
        <f>'G-CAP 20 - Depr'!T31</f>
        <v>-355</v>
      </c>
      <c r="G32" s="216">
        <v>0</v>
      </c>
      <c r="H32" s="182">
        <f>SUM(E32:G32)</f>
        <v>-355</v>
      </c>
    </row>
    <row r="33" spans="1:8" s="177" customFormat="1">
      <c r="A33" s="183"/>
      <c r="C33" s="177" t="s">
        <v>561</v>
      </c>
      <c r="E33" s="218">
        <f>SUM(E29:E32)</f>
        <v>0</v>
      </c>
      <c r="F33" s="218">
        <f>SUM(F29:F32)</f>
        <v>13123.009516868151</v>
      </c>
      <c r="G33" s="218">
        <f>SUM(G29:G32)</f>
        <v>0</v>
      </c>
      <c r="H33" s="182">
        <f>SUM(H29:H32)</f>
        <v>13123.009516868151</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3"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45.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Retirements'!Z4/1000</f>
        <v>0</v>
      </c>
      <c r="Y16" s="71">
        <f>'CAP 20.4 - Retirements'!AL4/1000</f>
        <v>0</v>
      </c>
    </row>
    <row r="17" spans="1:25">
      <c r="A17" s="43" t="s">
        <v>546</v>
      </c>
      <c r="C17" s="59">
        <f>'E-CAP 20.1 - Depreciation'!D10</f>
        <v>2038.3642115999999</v>
      </c>
      <c r="D17" s="25"/>
      <c r="E17" s="59">
        <f>'E-CAP 20.1 - Depreciation'!F10</f>
        <v>700.87473754999996</v>
      </c>
      <c r="F17" s="15">
        <v>2.1999999999999999E-2</v>
      </c>
      <c r="G17" s="59">
        <f t="shared" ref="G17:G18" si="0">ROUND(C17*F17,0)</f>
        <v>45</v>
      </c>
      <c r="H17" s="26"/>
      <c r="I17" s="59">
        <f>F17*E17</f>
        <v>15.419244226099998</v>
      </c>
      <c r="J17" s="16">
        <f>I17+G17</f>
        <v>60.419244226099998</v>
      </c>
      <c r="K17" s="16">
        <f>J17+G17</f>
        <v>105.41924422610001</v>
      </c>
      <c r="L17" s="16"/>
      <c r="M17" s="134">
        <v>7.0000000000000007E-2</v>
      </c>
      <c r="N17" s="16">
        <f>$C17*M$17</f>
        <v>142.685494812</v>
      </c>
      <c r="O17" s="16">
        <f>ROUND((C17-N17)*$O$6,0)</f>
        <v>71</v>
      </c>
      <c r="P17" s="16">
        <f>SUM(N17:O17)</f>
        <v>213.685494812</v>
      </c>
      <c r="Q17" s="16">
        <f>ROUND((C17-N17)*$Q$6,0)</f>
        <v>137</v>
      </c>
      <c r="R17" s="16">
        <f>ROUND((C17-N17)*$R$6,0)</f>
        <v>127</v>
      </c>
      <c r="S17" s="27"/>
      <c r="T17" s="59">
        <f>ROUND(((P17-I17)*-$T$10),0)</f>
        <v>-42</v>
      </c>
      <c r="U17" s="16">
        <f>ROUND(((Q17-G17)*-$T$10)+T17,0)</f>
        <v>-61</v>
      </c>
      <c r="V17" s="16">
        <f>ROUND(((R17-G17)*-$T$10)+U17,0)</f>
        <v>-78</v>
      </c>
      <c r="X17" s="71">
        <f>-'CAP 20.4 - Retirements'!Z5/1000</f>
        <v>-352.73714918040287</v>
      </c>
      <c r="Y17" s="71">
        <f>'CAP 20.4 - Retirements'!AL5/1000</f>
        <v>-7.5625967531832741</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Retirements'!Z6/1000</f>
        <v>0</v>
      </c>
      <c r="Y18" s="71">
        <f>'CAP 20.4 - Retirements'!AL6/1000</f>
        <v>0</v>
      </c>
    </row>
    <row r="19" spans="1:25">
      <c r="A19" s="4" t="s">
        <v>5</v>
      </c>
      <c r="C19" s="56">
        <f>SUM(C16:C18)</f>
        <v>2038.3642115999999</v>
      </c>
      <c r="D19" s="30"/>
      <c r="E19" s="56">
        <f>SUM(E16:E18)</f>
        <v>700.87473754999996</v>
      </c>
      <c r="F19" s="6"/>
      <c r="G19" s="56">
        <f>SUM(G16:G18)</f>
        <v>45</v>
      </c>
      <c r="H19" s="26"/>
      <c r="I19" s="56">
        <f>SUM(I16:I18)</f>
        <v>15.419244226099998</v>
      </c>
      <c r="J19" s="29">
        <f t="shared" ref="J19:K19" si="1">SUM(J16:J18)</f>
        <v>60.419244226099998</v>
      </c>
      <c r="K19" s="29">
        <f t="shared" si="1"/>
        <v>105.41924422610001</v>
      </c>
      <c r="L19" s="26"/>
      <c r="M19" s="134"/>
      <c r="N19" s="29">
        <f t="shared" ref="N19:R19" si="2">SUM(N16:N18)</f>
        <v>142.685494812</v>
      </c>
      <c r="O19" s="29">
        <f>SUM(O16:O18)</f>
        <v>71</v>
      </c>
      <c r="P19" s="29">
        <f>SUM(P16:P18)</f>
        <v>213.685494812</v>
      </c>
      <c r="Q19" s="29">
        <f t="shared" si="2"/>
        <v>137</v>
      </c>
      <c r="R19" s="29">
        <f t="shared" si="2"/>
        <v>127</v>
      </c>
      <c r="S19" s="30"/>
      <c r="T19" s="56">
        <f>SUM(T16:T18)</f>
        <v>-42</v>
      </c>
      <c r="U19" s="29">
        <f t="shared" ref="U19:V19" si="3">SUM(U16:U18)</f>
        <v>-61</v>
      </c>
      <c r="V19" s="29">
        <f t="shared" si="3"/>
        <v>-78</v>
      </c>
      <c r="X19" s="53">
        <f>SUM(X16:X18)</f>
        <v>-352.73714918040287</v>
      </c>
      <c r="Y19" s="53">
        <f>SUM(Y16:Y18)</f>
        <v>-7.5625967531832741</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30957.796481999998</v>
      </c>
      <c r="D21" s="25"/>
      <c r="E21" s="58">
        <f>'E-CAP 20.1 - Depreciation'!F15</f>
        <v>6651.7642628500016</v>
      </c>
      <c r="F21" s="15">
        <v>2.06E-2</v>
      </c>
      <c r="G21" s="58">
        <f>ROUND(C21*F21,0)</f>
        <v>638</v>
      </c>
      <c r="H21" s="26"/>
      <c r="I21" s="58">
        <f>F21*E21</f>
        <v>137.02634381471003</v>
      </c>
      <c r="J21" s="33">
        <f>I21+G21</f>
        <v>775.02634381471</v>
      </c>
      <c r="K21" s="33">
        <f>J21+G21</f>
        <v>1413.0263438147099</v>
      </c>
      <c r="L21" s="16"/>
      <c r="M21" s="134">
        <v>0.1</v>
      </c>
      <c r="N21" s="72">
        <f>$C21*M21</f>
        <v>3095.7796481999999</v>
      </c>
      <c r="O21" s="33">
        <f>ROUND((C21-N21)*$O$6,0)</f>
        <v>1045</v>
      </c>
      <c r="P21" s="33">
        <f>SUM(N21:O21)</f>
        <v>4140.7796481999994</v>
      </c>
      <c r="Q21" s="33">
        <f>ROUND((C21-N21)*$Q$6,0)</f>
        <v>2011</v>
      </c>
      <c r="R21" s="33">
        <f>ROUND((C21-N21)*$R$6,0)</f>
        <v>1860</v>
      </c>
      <c r="S21" s="27"/>
      <c r="T21" s="58">
        <f>ROUND(((P21-I21)*-$T$10),0)</f>
        <v>-841</v>
      </c>
      <c r="U21" s="33">
        <f>ROUND(((Q21-G21)*-$T$10)+T21,0)</f>
        <v>-1129</v>
      </c>
      <c r="V21" s="33">
        <f>ROUND(((R21-G21)*-$T$10)+U21,0)</f>
        <v>-1386</v>
      </c>
      <c r="X21" s="69">
        <f>-'CAP 20.4 - Retirements'!Z10/1000</f>
        <v>-2221.3852034627043</v>
      </c>
      <c r="Y21" s="69">
        <f>'CAP 20.4 - Retirements'!AL10/1000</f>
        <v>-46.303546597830895</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3853.0325273399999</v>
      </c>
      <c r="D24" s="25"/>
      <c r="E24" s="59">
        <f>'E-CAP 20.1 - Depreciation'!F18</f>
        <v>2242.4062361758333</v>
      </c>
      <c r="F24" s="15">
        <v>2.4459423666615451E-2</v>
      </c>
      <c r="G24" s="59">
        <f>ROUND(C24*F24,0)</f>
        <v>94</v>
      </c>
      <c r="H24" s="26"/>
      <c r="I24" s="59">
        <f>F24*E24</f>
        <v>54.847964163285255</v>
      </c>
      <c r="J24" s="16">
        <f>I24+G24</f>
        <v>148.84796416328527</v>
      </c>
      <c r="K24" s="16">
        <f>J24+G24</f>
        <v>242.84796416328527</v>
      </c>
      <c r="L24" s="16"/>
      <c r="M24" s="134">
        <v>0.2</v>
      </c>
      <c r="N24" s="16">
        <f>$C24*M$24</f>
        <v>770.60650546800002</v>
      </c>
      <c r="O24" s="16">
        <f>ROUND((C24-N24)*$O$6,0)</f>
        <v>116</v>
      </c>
      <c r="P24" s="16">
        <f>SUM(N24:O24)</f>
        <v>886.60650546800002</v>
      </c>
      <c r="Q24" s="16">
        <f>ROUND((C24-N24)*$Q$6,0)</f>
        <v>223</v>
      </c>
      <c r="R24" s="16">
        <f>ROUND((C24-N24)*$R$6,0)</f>
        <v>206</v>
      </c>
      <c r="S24" s="27"/>
      <c r="T24" s="59">
        <f>ROUND(((P24-I24)*-$T$10),0)</f>
        <v>-175</v>
      </c>
      <c r="U24" s="16">
        <f>ROUND(((Q24-G24)*-$T$10)+T24,0)</f>
        <v>-202</v>
      </c>
      <c r="V24" s="16">
        <f>ROUND(((R24-G24)*-$T$10)+U24,0)</f>
        <v>-226</v>
      </c>
      <c r="X24" s="71">
        <f>-'CAP 20.4 - Retirements'!Z14/1000</f>
        <v>-538.49386895907742</v>
      </c>
      <c r="Y24" s="71">
        <f>'CAP 20.4 - Retirements'!AL14/1000</f>
        <v>-13.469352402702878</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3853.0325273399999</v>
      </c>
      <c r="D27" s="30"/>
      <c r="E27" s="56">
        <f>SUM(E24:E26)</f>
        <v>2242.4062361758333</v>
      </c>
      <c r="F27" s="6"/>
      <c r="G27" s="56">
        <f>SUM(G24:G26)</f>
        <v>94</v>
      </c>
      <c r="H27" s="26"/>
      <c r="I27" s="56">
        <f t="shared" ref="I27:V27" si="5">SUM(I24:I26)</f>
        <v>54.847964163285255</v>
      </c>
      <c r="J27" s="29">
        <f t="shared" si="5"/>
        <v>148.84796416328527</v>
      </c>
      <c r="K27" s="29">
        <f t="shared" si="5"/>
        <v>242.84796416328527</v>
      </c>
      <c r="L27" s="26"/>
      <c r="M27" s="134"/>
      <c r="N27" s="29">
        <f t="shared" si="5"/>
        <v>770.60650546800002</v>
      </c>
      <c r="O27" s="29">
        <f>SUM(O24:O26)</f>
        <v>116</v>
      </c>
      <c r="P27" s="29">
        <f t="shared" si="5"/>
        <v>886.60650546800002</v>
      </c>
      <c r="Q27" s="29">
        <f t="shared" si="5"/>
        <v>223</v>
      </c>
      <c r="R27" s="29">
        <f t="shared" si="5"/>
        <v>206</v>
      </c>
      <c r="S27" s="30"/>
      <c r="T27" s="56">
        <f t="shared" si="5"/>
        <v>-175</v>
      </c>
      <c r="U27" s="29">
        <f t="shared" si="5"/>
        <v>-202</v>
      </c>
      <c r="V27" s="29">
        <f t="shared" si="5"/>
        <v>-226</v>
      </c>
      <c r="X27" s="53">
        <f>SUM(X24:X26)</f>
        <v>-538.49386895907742</v>
      </c>
      <c r="Y27" s="53">
        <f>SUM(Y24:Y26)</f>
        <v>-13.469352402702878</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34">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Retirements'!Z22:Z23)/1000</f>
        <v>0</v>
      </c>
      <c r="Y29" s="71">
        <f>SUM('CAP 20.4 - Retirements'!AL22:AL23)/1000</f>
        <v>0</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Retirements'!Z24/1000</f>
        <v>0</v>
      </c>
      <c r="Y30" s="71">
        <f>'CAP 20.4 - Retirements'!AL24/1000</f>
        <v>0</v>
      </c>
    </row>
    <row r="31" spans="1:25">
      <c r="A31" s="4" t="s">
        <v>24</v>
      </c>
      <c r="C31" s="59">
        <f>'E-CAP 20.1 - Depreciation'!D25</f>
        <v>0</v>
      </c>
      <c r="D31" s="25"/>
      <c r="E31" s="59">
        <f>'E-CAP 20.1 - Depreciation'!F25</f>
        <v>0</v>
      </c>
      <c r="F31" s="46">
        <v>0.2</v>
      </c>
      <c r="G31" s="59">
        <f>ROUND(C31*F31,0)</f>
        <v>0</v>
      </c>
      <c r="H31" s="26"/>
      <c r="I31" s="59">
        <f>F31*E31</f>
        <v>0</v>
      </c>
      <c r="J31" s="16">
        <f>I31+G31</f>
        <v>0</v>
      </c>
      <c r="K31" s="16">
        <f>J31+G31</f>
        <v>0</v>
      </c>
      <c r="L31" s="16"/>
      <c r="M31" s="134">
        <v>0</v>
      </c>
      <c r="N31" s="16">
        <f>$C31*M$31</f>
        <v>0</v>
      </c>
      <c r="O31" s="16">
        <f>ROUND((C31-N31)*$O$8,0)</f>
        <v>0</v>
      </c>
      <c r="P31" s="16">
        <f>SUM(N31:O31)</f>
        <v>0</v>
      </c>
      <c r="Q31" s="16">
        <f>ROUND((C31-N31)*$Q$8,0)</f>
        <v>0</v>
      </c>
      <c r="R31" s="16">
        <f>ROUND((C31-N31)*$R$8,0)</f>
        <v>0</v>
      </c>
      <c r="S31" s="27"/>
      <c r="T31" s="59">
        <f>ROUND(((P31-I31)*-$T$10),0)</f>
        <v>0</v>
      </c>
      <c r="U31" s="16">
        <f>ROUND(((Q31-G31)*-$T$10)+T31,0)</f>
        <v>0</v>
      </c>
      <c r="V31" s="16">
        <f>ROUND(((R31-G31)*-$T$10)+U31,0)</f>
        <v>0</v>
      </c>
      <c r="X31" s="71"/>
      <c r="Y31" s="71"/>
    </row>
    <row r="32" spans="1:25">
      <c r="A32" s="4" t="s">
        <v>5</v>
      </c>
      <c r="C32" s="53">
        <f>SUM(C29:C31)</f>
        <v>0</v>
      </c>
      <c r="D32" s="30"/>
      <c r="E32" s="53">
        <f>SUM(E29:E31)</f>
        <v>0</v>
      </c>
      <c r="F32" s="27"/>
      <c r="G32" s="53">
        <f>SUM(G29:G31)</f>
        <v>0</v>
      </c>
      <c r="H32" s="26"/>
      <c r="I32" s="53">
        <f>SUM(I29:I31)</f>
        <v>0</v>
      </c>
      <c r="J32" s="28">
        <f>SUM(J29:J31)</f>
        <v>0</v>
      </c>
      <c r="K32" s="28">
        <f>SUM(K29:K31)</f>
        <v>0</v>
      </c>
      <c r="L32" s="26"/>
      <c r="M32" s="134"/>
      <c r="N32" s="28">
        <f>SUM(N29:N31)</f>
        <v>0</v>
      </c>
      <c r="O32" s="28">
        <f>SUM(O29:O31)</f>
        <v>0</v>
      </c>
      <c r="P32" s="28">
        <f>SUM(P29:P31)</f>
        <v>0</v>
      </c>
      <c r="Q32" s="28">
        <f>SUM(Q29:Q31)</f>
        <v>0</v>
      </c>
      <c r="R32" s="28">
        <f>SUM(R29:R31)</f>
        <v>0</v>
      </c>
      <c r="S32" s="30"/>
      <c r="T32" s="56">
        <f>SUM(T29:T31)</f>
        <v>0</v>
      </c>
      <c r="U32" s="29">
        <f>SUM(U29:U31)</f>
        <v>0</v>
      </c>
      <c r="V32" s="29">
        <f>SUM(V29:V31)</f>
        <v>0</v>
      </c>
      <c r="X32" s="53">
        <f>SUM(X29:X31)</f>
        <v>0</v>
      </c>
      <c r="Y32" s="53">
        <f>SUM(Y29:Y31)</f>
        <v>0</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0</v>
      </c>
      <c r="D34" s="25"/>
      <c r="E34" s="59">
        <f>'E-CAP 20.1 - Depreciation'!F31</f>
        <v>0</v>
      </c>
      <c r="F34" s="46">
        <v>0.2</v>
      </c>
      <c r="G34" s="59">
        <f>ROUND(C34*F34,0)</f>
        <v>0</v>
      </c>
      <c r="H34" s="26"/>
      <c r="I34" s="59">
        <f>F34*E34</f>
        <v>0</v>
      </c>
      <c r="J34" s="16">
        <f>I34+G34</f>
        <v>0</v>
      </c>
      <c r="K34" s="16">
        <f>J34+G34</f>
        <v>0</v>
      </c>
      <c r="L34" s="16"/>
      <c r="M34" s="134">
        <v>0</v>
      </c>
      <c r="N34" s="16">
        <f>$C34*M$31</f>
        <v>0</v>
      </c>
      <c r="O34" s="16">
        <f>ROUND((C34-N34)*$O$9,0)</f>
        <v>0</v>
      </c>
      <c r="P34" s="16">
        <f>SUM(N34:O34)</f>
        <v>0</v>
      </c>
      <c r="Q34" s="16">
        <f>ROUND((C34-N34)*$Q$9,0)</f>
        <v>0</v>
      </c>
      <c r="R34" s="16">
        <f>ROUND((C34-N34)*$R$9,0)</f>
        <v>0</v>
      </c>
      <c r="S34" s="27"/>
      <c r="T34" s="59">
        <f>ROUND(((P34-I34)*-$T$10),0)</f>
        <v>0</v>
      </c>
      <c r="U34" s="16">
        <f>ROUND(((Q34-G34)*-$T$10)+T34,0)</f>
        <v>0</v>
      </c>
      <c r="V34" s="16">
        <f>ROUND(((R34-G34)*-$T$10)+U34,0)</f>
        <v>0</v>
      </c>
      <c r="X34" s="71">
        <f>-'CAP 20.4 - Retirements'!Z20/1000</f>
        <v>0</v>
      </c>
      <c r="Y34" s="71">
        <f>'CAP 20.4 - Retirements'!AL20/1000</f>
        <v>0</v>
      </c>
    </row>
    <row r="35" spans="1:25">
      <c r="C35" s="53">
        <f>SUM(C34)</f>
        <v>0</v>
      </c>
      <c r="D35" s="30"/>
      <c r="E35" s="53">
        <f>SUM(E34)</f>
        <v>0</v>
      </c>
      <c r="F35" s="27"/>
      <c r="G35" s="53">
        <f>SUM(G34)</f>
        <v>0</v>
      </c>
      <c r="H35" s="26"/>
      <c r="I35" s="53">
        <f>SUM(I34)</f>
        <v>0</v>
      </c>
      <c r="J35" s="28">
        <f>SUM(J34)</f>
        <v>0</v>
      </c>
      <c r="K35" s="28">
        <f>SUM(K34)</f>
        <v>0</v>
      </c>
      <c r="L35" s="26"/>
      <c r="M35" s="134"/>
      <c r="N35" s="28">
        <f>SUM(N34)</f>
        <v>0</v>
      </c>
      <c r="O35" s="28">
        <f>SUM(O34)</f>
        <v>0</v>
      </c>
      <c r="P35" s="28">
        <f>SUM(P34)</f>
        <v>0</v>
      </c>
      <c r="Q35" s="28">
        <f>SUM(Q34)</f>
        <v>0</v>
      </c>
      <c r="R35" s="28">
        <f>SUM(R34)</f>
        <v>0</v>
      </c>
      <c r="S35" s="30"/>
      <c r="T35" s="56">
        <f>SUM(T34)</f>
        <v>0</v>
      </c>
      <c r="U35" s="29">
        <f>SUM(U34)</f>
        <v>0</v>
      </c>
      <c r="V35" s="29">
        <f>SUM(V34)</f>
        <v>0</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879</v>
      </c>
      <c r="C37" s="236">
        <f>SUM(C21,C27,C32,C35,C19)</f>
        <v>36849.193220939997</v>
      </c>
      <c r="D37" s="34"/>
      <c r="E37" s="54">
        <f>SUM(E21,E27,E32,E35,E19)</f>
        <v>9595.0452365758356</v>
      </c>
      <c r="F37" s="7"/>
      <c r="G37" s="236">
        <f>SUM(G21,G27,G32,G35,G19)</f>
        <v>777</v>
      </c>
      <c r="H37" s="34"/>
      <c r="I37" s="236">
        <f>SUM(I21,I27,I32,I35,I19)</f>
        <v>207.29355220409528</v>
      </c>
      <c r="J37" s="37">
        <f>SUM(J21,J27,J32,J35,J19)</f>
        <v>984.29355220409525</v>
      </c>
      <c r="K37" s="37">
        <f>SUM(K21,K27,K32,K35,K19)</f>
        <v>1761.2935522040952</v>
      </c>
      <c r="L37" s="34"/>
      <c r="M37" s="15"/>
      <c r="N37" s="37">
        <f>SUM(N21,N27,N32,N35,N19)</f>
        <v>4009.0716484799996</v>
      </c>
      <c r="O37" s="37">
        <f t="shared" ref="O37:Q37" si="6">SUM(O21,O27,O32,O35,O19)</f>
        <v>1232</v>
      </c>
      <c r="P37" s="37">
        <f>SUM(P21,P27,P32,P35,P19)</f>
        <v>5241.0716484799996</v>
      </c>
      <c r="Q37" s="37">
        <f t="shared" si="6"/>
        <v>2371</v>
      </c>
      <c r="R37" s="37">
        <f>SUM(R21,R27,R32,R35,R19)</f>
        <v>2193</v>
      </c>
      <c r="S37" s="35"/>
      <c r="T37" s="236">
        <f>SUM(T21,T27,T32,T35,T19)</f>
        <v>-1058</v>
      </c>
      <c r="U37" s="37">
        <f>SUM(U21,U27,U32,U35,U19)</f>
        <v>-1392</v>
      </c>
      <c r="V37" s="37">
        <f>SUM(V21,V27,V32,V35,V19)</f>
        <v>-1690</v>
      </c>
      <c r="X37" s="236">
        <f>SUM(X21,X27,X32,X35,X19)</f>
        <v>-3112.6162216021844</v>
      </c>
      <c r="Y37" s="236">
        <f>SUM(Y21,Y27,Y32,Y35,Y19)</f>
        <v>-67.335495753717041</v>
      </c>
    </row>
    <row r="38" spans="1:25" ht="13.8" thickTop="1">
      <c r="C38" s="51" t="s">
        <v>33</v>
      </c>
      <c r="D38" s="41"/>
      <c r="E38" s="40"/>
      <c r="G38" s="51" t="s">
        <v>33</v>
      </c>
      <c r="H38" s="42"/>
      <c r="I38" s="51" t="s">
        <v>33</v>
      </c>
      <c r="J38" s="51"/>
      <c r="O38" s="5"/>
      <c r="P38" s="5"/>
      <c r="Q38" s="5"/>
      <c r="R38" s="5"/>
      <c r="T38" s="51"/>
      <c r="U38" s="51"/>
      <c r="X38" s="51" t="s">
        <v>872</v>
      </c>
      <c r="Y38" s="51" t="s">
        <v>33</v>
      </c>
    </row>
    <row r="39" spans="1:25">
      <c r="I39" s="38"/>
      <c r="X39" s="170">
        <f>X37+('CAP 20.4 - Retirements'!Z26/1000)</f>
        <v>0</v>
      </c>
      <c r="Y39" s="170">
        <f>Y37-('CAP 20.4 - Retirements'!AL26/1000)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5546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9" t="s">
        <v>518</v>
      </c>
      <c r="E5" s="250"/>
      <c r="F5" s="251"/>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2038.3642115999999</v>
      </c>
      <c r="E10" s="25"/>
      <c r="F10" s="25">
        <f>SUMIFS('CAP 20.2 - 2020 Forecasted TTP'!$BT$206:$BT$217,'CAP 20.2 - 2020 Forecasted TTP'!$O$206:$O$217,'E-CAP 20.1 - Depreciation'!B10)/1000</f>
        <v>700.87473754999996</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2038.3642115999999</v>
      </c>
      <c r="E12" s="25"/>
      <c r="F12" s="28">
        <f>SUM(F9:F11)</f>
        <v>700.87473754999996</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30957.796481999998</v>
      </c>
      <c r="E14" s="25"/>
      <c r="F14" s="25">
        <f>SUMIFS('CAP 20.2 - 2020 Forecasted TTP'!$BT$206:$BT$217,'CAP 20.2 - 2020 Forecasted TTP'!$O$206:$O$217,'E-CAP 20.1 - Depreciation'!B14)/1000</f>
        <v>6651.7642628500016</v>
      </c>
      <c r="L14" s="4"/>
    </row>
    <row r="15" spans="1:12">
      <c r="A15" s="4" t="s">
        <v>5</v>
      </c>
      <c r="B15" s="4"/>
      <c r="C15" s="77"/>
      <c r="D15" s="28">
        <f>SUM(D14)</f>
        <v>30957.796481999998</v>
      </c>
      <c r="E15" s="30"/>
      <c r="F15" s="28">
        <f>SUM(F14)</f>
        <v>6651.7642628500016</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3853.0325273399999</v>
      </c>
      <c r="E18" s="25"/>
      <c r="F18" s="25">
        <f>SUMIFS('CAP 20.2 - 2020 Forecasted TTP'!$BT$206:$BT$217,'CAP 20.2 - 2020 Forecasted TTP'!$O$206:$O$217,'E-CAP 20.1 - Depreciation'!B18)/1000</f>
        <v>2242.4062361758333</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3853.0325273399999</v>
      </c>
      <c r="E21" s="30"/>
      <c r="F21" s="28">
        <f>SUM(F18:F20)</f>
        <v>2242.4062361758333</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0</v>
      </c>
      <c r="E24" s="25"/>
      <c r="F24" s="25">
        <f>N90/1000</f>
        <v>0</v>
      </c>
    </row>
    <row r="25" spans="1:12">
      <c r="A25" s="2" t="s">
        <v>24</v>
      </c>
      <c r="B25" s="4" t="s">
        <v>253</v>
      </c>
      <c r="C25" s="140"/>
      <c r="D25" s="25">
        <f>H90/1000</f>
        <v>0</v>
      </c>
      <c r="E25" s="25"/>
      <c r="F25" s="25">
        <f>L90/1000</f>
        <v>0</v>
      </c>
      <c r="L25" s="136"/>
    </row>
    <row r="26" spans="1:12">
      <c r="A26" s="4" t="s">
        <v>5</v>
      </c>
      <c r="B26" s="4"/>
      <c r="C26" s="77"/>
      <c r="D26" s="28">
        <f>SUM(D23:D25)</f>
        <v>0</v>
      </c>
      <c r="E26" s="30"/>
      <c r="F26" s="28">
        <f>SUM(F23:F25)</f>
        <v>0</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0</v>
      </c>
      <c r="E31" s="25"/>
      <c r="F31" s="25">
        <f>M90/1000</f>
        <v>0</v>
      </c>
      <c r="L31" s="136"/>
    </row>
    <row r="32" spans="1:12">
      <c r="A32" s="4" t="s">
        <v>5</v>
      </c>
      <c r="B32" s="4"/>
      <c r="C32" s="77"/>
      <c r="D32" s="28">
        <f>SUM(D31)</f>
        <v>0</v>
      </c>
      <c r="E32" s="30"/>
      <c r="F32" s="28">
        <f>SUM(F31)</f>
        <v>0</v>
      </c>
    </row>
    <row r="33" spans="1:24">
      <c r="A33" s="4"/>
      <c r="B33" s="4"/>
      <c r="C33" s="77"/>
      <c r="D33" s="31"/>
      <c r="E33" s="30"/>
      <c r="F33" s="31"/>
    </row>
    <row r="34" spans="1:24">
      <c r="A34" s="4"/>
      <c r="B34" s="4"/>
      <c r="C34" s="77"/>
      <c r="D34" s="31"/>
      <c r="E34" s="30"/>
      <c r="F34" s="31"/>
    </row>
    <row r="35" spans="1:24" ht="15" thickBot="1">
      <c r="A35" s="36" t="s">
        <v>879</v>
      </c>
      <c r="B35" s="36"/>
      <c r="C35" s="78"/>
      <c r="D35" s="241">
        <f>SUM(D12,D21,D26,D29,D32,D15)</f>
        <v>36849.193220939997</v>
      </c>
      <c r="E35" s="34"/>
      <c r="F35" s="37">
        <f>SUM(F12,F21,F26,F29,F32,F15)</f>
        <v>9595.0452365758356</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858</v>
      </c>
      <c r="R43" s="203" t="s">
        <v>859</v>
      </c>
      <c r="S43" s="203" t="s">
        <v>860</v>
      </c>
      <c r="T43" s="203" t="s">
        <v>861</v>
      </c>
      <c r="U43" s="203" t="s">
        <v>862</v>
      </c>
      <c r="V43" s="203" t="s">
        <v>863</v>
      </c>
      <c r="W43" s="203" t="s">
        <v>864</v>
      </c>
      <c r="X43" s="20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0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0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0</v>
      </c>
      <c r="R85" s="148">
        <v>0</v>
      </c>
      <c r="S85" s="148">
        <v>0</v>
      </c>
      <c r="T85" s="148">
        <v>0</v>
      </c>
      <c r="U85" s="148">
        <v>0</v>
      </c>
      <c r="V85" s="148">
        <v>0</v>
      </c>
      <c r="W85" s="148">
        <v>0</v>
      </c>
      <c r="X85" s="148">
        <v>0</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0</v>
      </c>
      <c r="H90" s="144">
        <f t="shared" ref="H90:N90" si="12">SUM(H44:H89)</f>
        <v>0</v>
      </c>
      <c r="I90" s="144">
        <f t="shared" si="12"/>
        <v>0</v>
      </c>
      <c r="J90" s="144">
        <f t="shared" si="12"/>
        <v>0</v>
      </c>
      <c r="K90" s="144">
        <f t="shared" si="12"/>
        <v>0</v>
      </c>
      <c r="L90" s="144">
        <f t="shared" si="12"/>
        <v>0</v>
      </c>
      <c r="M90" s="144">
        <f t="shared" si="12"/>
        <v>0</v>
      </c>
      <c r="N90" s="144">
        <f t="shared" si="12"/>
        <v>0</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2"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45.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Retirements'!AF18/1000</f>
        <v>0</v>
      </c>
      <c r="Y15" s="69">
        <f>'CAP 20.4 - Retirements'!AR18/1000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13607.601197411776</v>
      </c>
      <c r="D18" s="25"/>
      <c r="E18" s="59">
        <f>'G-CAP 20.1 - Depreciation'!F11</f>
        <v>5468.0033984651946</v>
      </c>
      <c r="F18" s="15">
        <v>2.3699999999999999E-2</v>
      </c>
      <c r="G18" s="59">
        <f>ROUND(C18*F18,0)</f>
        <v>323</v>
      </c>
      <c r="H18" s="26"/>
      <c r="I18" s="59">
        <f>F18*E18</f>
        <v>129.5916805436251</v>
      </c>
      <c r="J18" s="16">
        <f>I18+G18</f>
        <v>452.5916805436251</v>
      </c>
      <c r="K18" s="16">
        <f>J18+G18</f>
        <v>775.5916805436251</v>
      </c>
      <c r="L18" s="16"/>
      <c r="M18" s="134">
        <v>0.1</v>
      </c>
      <c r="N18" s="16">
        <f>$C18*M$18</f>
        <v>1360.7601197411777</v>
      </c>
      <c r="O18" s="16">
        <f>ROUND((C18-N18)*$O$6,0)</f>
        <v>459</v>
      </c>
      <c r="P18" s="16">
        <f>SUM(N18:O18)</f>
        <v>1819.7601197411777</v>
      </c>
      <c r="Q18" s="16">
        <f>ROUND((C18-N18)*$Q$6,0)</f>
        <v>884</v>
      </c>
      <c r="R18" s="16">
        <f>ROUND((C18-N18)*$R$6,0)</f>
        <v>818</v>
      </c>
      <c r="S18" s="27"/>
      <c r="T18" s="59">
        <f>ROUND(((P18-I18)*-$T$10),0)</f>
        <v>-355</v>
      </c>
      <c r="U18" s="16">
        <f>ROUND(((Q18-G18)*-$T$10)+T18,0)</f>
        <v>-473</v>
      </c>
      <c r="V18" s="16">
        <f>ROUND(((R18-G18)*-$T$10)+U18,0)</f>
        <v>-577</v>
      </c>
      <c r="X18" s="71">
        <f>-'CAP 20.4 - Retirements'!AF16/1000</f>
        <v>-1872.8339302712745</v>
      </c>
      <c r="Y18" s="71">
        <f>'CAP 20.4 - Retirements'!AR16/1000</f>
        <v>-46.845213386226867</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13607.601197411776</v>
      </c>
      <c r="D21" s="30"/>
      <c r="E21" s="56">
        <f>SUM(E18:E20)</f>
        <v>5468.0033984651946</v>
      </c>
      <c r="F21" s="6"/>
      <c r="G21" s="56">
        <f>SUM(G18:G20)</f>
        <v>323</v>
      </c>
      <c r="H21" s="26"/>
      <c r="I21" s="56">
        <f t="shared" ref="I21:V21" si="1">SUM(I18:I20)</f>
        <v>129.5916805436251</v>
      </c>
      <c r="J21" s="29">
        <f t="shared" si="1"/>
        <v>452.5916805436251</v>
      </c>
      <c r="K21" s="29">
        <f t="shared" si="1"/>
        <v>775.5916805436251</v>
      </c>
      <c r="L21" s="26"/>
      <c r="M21" s="134"/>
      <c r="N21" s="29">
        <f t="shared" si="1"/>
        <v>1360.7601197411777</v>
      </c>
      <c r="O21" s="29">
        <f t="shared" si="1"/>
        <v>459</v>
      </c>
      <c r="P21" s="29">
        <f t="shared" si="1"/>
        <v>1819.7601197411777</v>
      </c>
      <c r="Q21" s="29">
        <f t="shared" si="1"/>
        <v>884</v>
      </c>
      <c r="R21" s="29">
        <f t="shared" si="1"/>
        <v>818</v>
      </c>
      <c r="S21" s="30"/>
      <c r="T21" s="56">
        <f t="shared" si="1"/>
        <v>-355</v>
      </c>
      <c r="U21" s="29">
        <f t="shared" si="1"/>
        <v>-473</v>
      </c>
      <c r="V21" s="29">
        <f t="shared" si="1"/>
        <v>-577</v>
      </c>
      <c r="X21" s="53">
        <f>SUM(X18:X20)</f>
        <v>-1872.8339302712745</v>
      </c>
      <c r="Y21" s="53">
        <f>SUM(Y18:Y20)</f>
        <v>-46.845213386226867</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34">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Retirements'!AF22:AF23)/1000</f>
        <v>0</v>
      </c>
      <c r="Y23" s="71">
        <f>SUM('CAP 20.4 - Retirements'!AR22:AR23)/1000</f>
        <v>0</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Retirements'!AF24/1000</f>
        <v>0</v>
      </c>
      <c r="Y24" s="71">
        <f>'CAP 20.4 - Retirements'!AR24/1000</f>
        <v>0</v>
      </c>
    </row>
    <row r="25" spans="1:25">
      <c r="A25" s="4" t="s">
        <v>24</v>
      </c>
      <c r="C25" s="59">
        <f>'G-CAP 20.1 - Depreciation'!D18</f>
        <v>0</v>
      </c>
      <c r="D25" s="25"/>
      <c r="E25" s="59">
        <f>'G-CAP 20.1 - Depreciation'!F18</f>
        <v>0</v>
      </c>
      <c r="F25" s="46">
        <v>0.2</v>
      </c>
      <c r="G25" s="59">
        <f>ROUND(C25*F25,0)</f>
        <v>0</v>
      </c>
      <c r="H25" s="26"/>
      <c r="I25" s="59">
        <f>F25*E25</f>
        <v>0</v>
      </c>
      <c r="J25" s="16">
        <f>I25+G25</f>
        <v>0</v>
      </c>
      <c r="K25" s="16">
        <f>J25+G25</f>
        <v>0</v>
      </c>
      <c r="L25" s="16"/>
      <c r="M25" s="134">
        <v>0</v>
      </c>
      <c r="N25" s="16">
        <f>$C25*M$25</f>
        <v>0</v>
      </c>
      <c r="O25" s="16">
        <f>ROUND((C25-N25)*$O$8,0)</f>
        <v>0</v>
      </c>
      <c r="P25" s="16">
        <f>SUM(N25:O25)</f>
        <v>0</v>
      </c>
      <c r="Q25" s="16">
        <f>ROUND((C25-N25)*$Q$8,0)</f>
        <v>0</v>
      </c>
      <c r="R25" s="16">
        <f>ROUND((C25-N25)*$R$8,0)</f>
        <v>0</v>
      </c>
      <c r="S25" s="27"/>
      <c r="T25" s="59">
        <f>ROUND(((P25-I25)*-$T$10),0)</f>
        <v>0</v>
      </c>
      <c r="U25" s="16">
        <f>ROUND(((Q25-G25)*-$T$10)+T25,0)</f>
        <v>0</v>
      </c>
      <c r="V25" s="16">
        <f>ROUND(((R25-G25)*-$T$10)+U25,0)</f>
        <v>0</v>
      </c>
      <c r="X25" s="71"/>
      <c r="Y25" s="71"/>
    </row>
    <row r="26" spans="1:25">
      <c r="A26" s="4" t="s">
        <v>5</v>
      </c>
      <c r="C26" s="53">
        <f>SUM(C23:C25)</f>
        <v>0</v>
      </c>
      <c r="D26" s="30"/>
      <c r="E26" s="53">
        <f>SUM(E23:E25)</f>
        <v>0</v>
      </c>
      <c r="F26" s="27"/>
      <c r="G26" s="53">
        <f>SUM(G23:G25)</f>
        <v>0</v>
      </c>
      <c r="H26" s="26"/>
      <c r="I26" s="53">
        <f>SUM(I23:I25)</f>
        <v>0</v>
      </c>
      <c r="J26" s="28">
        <f>SUM(J23:J25)</f>
        <v>0</v>
      </c>
      <c r="K26" s="28">
        <f>SUM(K23:K25)</f>
        <v>0</v>
      </c>
      <c r="L26" s="26"/>
      <c r="M26" s="134"/>
      <c r="N26" s="28">
        <f>SUM(N23:N25)</f>
        <v>0</v>
      </c>
      <c r="O26" s="28">
        <f>SUM(O23:O25)</f>
        <v>0</v>
      </c>
      <c r="P26" s="28">
        <f>SUM(P23:P25)</f>
        <v>0</v>
      </c>
      <c r="Q26" s="28">
        <f>SUM(Q23:Q25)</f>
        <v>0</v>
      </c>
      <c r="R26" s="28">
        <f>SUM(R23:R25)</f>
        <v>0</v>
      </c>
      <c r="S26" s="30"/>
      <c r="T26" s="56">
        <f>SUM(T23:T25)</f>
        <v>0</v>
      </c>
      <c r="U26" s="29">
        <f>SUM(U23:U25)</f>
        <v>0</v>
      </c>
      <c r="V26" s="29">
        <f>SUM(V23:V25)</f>
        <v>0</v>
      </c>
      <c r="X26" s="53">
        <f>SUM(X23:X25)</f>
        <v>0</v>
      </c>
      <c r="Y26" s="53">
        <f>SUM(Y23:Y25)</f>
        <v>0</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0</v>
      </c>
      <c r="D28" s="25"/>
      <c r="E28" s="59">
        <f>'G-CAP 20.1 - Depreciation'!F24</f>
        <v>0</v>
      </c>
      <c r="F28" s="46">
        <v>0.2</v>
      </c>
      <c r="G28" s="59">
        <f>ROUND(C28*F28,0)</f>
        <v>0</v>
      </c>
      <c r="H28" s="26"/>
      <c r="I28" s="59">
        <f>F28*E28</f>
        <v>0</v>
      </c>
      <c r="J28" s="16">
        <f>I28+G28</f>
        <v>0</v>
      </c>
      <c r="K28" s="16">
        <f>J28+G28</f>
        <v>0</v>
      </c>
      <c r="L28" s="16"/>
      <c r="M28" s="134">
        <v>0</v>
      </c>
      <c r="N28" s="16">
        <f>$C28*M$25</f>
        <v>0</v>
      </c>
      <c r="O28" s="16">
        <f>ROUND((C28-N28)*$O$9,0)</f>
        <v>0</v>
      </c>
      <c r="P28" s="16">
        <f>SUM(N28:O28)</f>
        <v>0</v>
      </c>
      <c r="Q28" s="16">
        <f>ROUND((C28-N28)*$Q$9,0)</f>
        <v>0</v>
      </c>
      <c r="R28" s="16">
        <f>ROUND((C28-N28)*$R$9,0)</f>
        <v>0</v>
      </c>
      <c r="S28" s="27"/>
      <c r="T28" s="59">
        <f>ROUND(((P28-I28)*-$T$10),0)</f>
        <v>0</v>
      </c>
      <c r="U28" s="16">
        <f>ROUND(((Q28-G28)*-$T$10)+T28,0)</f>
        <v>0</v>
      </c>
      <c r="V28" s="16">
        <f>ROUND(((R28-G28)*-$T$10)+U28,0)</f>
        <v>0</v>
      </c>
      <c r="X28" s="71">
        <f>-'CAP 20.4 - Retirements'!AF20/1000</f>
        <v>0</v>
      </c>
      <c r="Y28" s="71">
        <f>'CAP 20.4 - Retirements'!AR20/1000</f>
        <v>0</v>
      </c>
    </row>
    <row r="29" spans="1:25">
      <c r="C29" s="53">
        <f>SUM(C28)</f>
        <v>0</v>
      </c>
      <c r="D29" s="30"/>
      <c r="E29" s="53">
        <f>SUM(E28)</f>
        <v>0</v>
      </c>
      <c r="F29" s="27"/>
      <c r="G29" s="53">
        <f>SUM(G28)</f>
        <v>0</v>
      </c>
      <c r="H29" s="26"/>
      <c r="I29" s="53">
        <f>SUM(I28)</f>
        <v>0</v>
      </c>
      <c r="J29" s="28">
        <f>SUM(J28)</f>
        <v>0</v>
      </c>
      <c r="K29" s="28">
        <f>SUM(K28)</f>
        <v>0</v>
      </c>
      <c r="L29" s="26"/>
      <c r="M29" s="134"/>
      <c r="N29" s="28">
        <f>SUM(N28)</f>
        <v>0</v>
      </c>
      <c r="O29" s="28">
        <f>SUM(O28)</f>
        <v>0</v>
      </c>
      <c r="P29" s="28">
        <f>SUM(P28)</f>
        <v>0</v>
      </c>
      <c r="Q29" s="28">
        <f>SUM(Q28)</f>
        <v>0</v>
      </c>
      <c r="R29" s="28">
        <f>SUM(R28)</f>
        <v>0</v>
      </c>
      <c r="S29" s="30"/>
      <c r="T29" s="56">
        <f>SUM(T28)</f>
        <v>0</v>
      </c>
      <c r="U29" s="29">
        <f>SUM(U28)</f>
        <v>0</v>
      </c>
      <c r="V29" s="29">
        <f>SUM(V28)</f>
        <v>0</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6">
        <f>SUM(C15,C21,C26,C29)</f>
        <v>13607.601197411776</v>
      </c>
      <c r="D31" s="34"/>
      <c r="E31" s="54">
        <f>SUM(E15,E21,E26,E29)</f>
        <v>5468.0033984651946</v>
      </c>
      <c r="F31" s="7"/>
      <c r="G31" s="236">
        <f>SUM(G15,G21,G26,G29)</f>
        <v>323</v>
      </c>
      <c r="H31" s="34"/>
      <c r="I31" s="236">
        <f>SUM(I15,I21,I26,I29)</f>
        <v>129.5916805436251</v>
      </c>
      <c r="J31" s="37">
        <f>SUM(J15,J21,J26,J29)</f>
        <v>452.5916805436251</v>
      </c>
      <c r="K31" s="37">
        <f>SUM(K15,K21,K26,K29)</f>
        <v>775.5916805436251</v>
      </c>
      <c r="L31" s="34"/>
      <c r="M31" s="15"/>
      <c r="N31" s="37">
        <f>SUM(N15,N21,N26,N29)</f>
        <v>1360.7601197411777</v>
      </c>
      <c r="O31" s="37">
        <f>SUM(O15,O21,O26,O29)</f>
        <v>459</v>
      </c>
      <c r="P31" s="37">
        <f>SUM(P15,P21,P26,P29)</f>
        <v>1819.7601197411777</v>
      </c>
      <c r="Q31" s="37">
        <f>SUM(Q15,Q21,Q26,Q29)</f>
        <v>884</v>
      </c>
      <c r="R31" s="37">
        <f>SUM(R15,R21,R26,R29)</f>
        <v>818</v>
      </c>
      <c r="S31" s="35"/>
      <c r="T31" s="236">
        <f>SUM(T15,T21,T26,T29)</f>
        <v>-355</v>
      </c>
      <c r="U31" s="37">
        <f>SUM(U15,U21,U26,U29)</f>
        <v>-473</v>
      </c>
      <c r="V31" s="37">
        <f>SUM(V15,V21,V26,V29)</f>
        <v>-577</v>
      </c>
      <c r="X31" s="236">
        <f>SUM(X15,X21,X26,X29)</f>
        <v>-1872.8339302712745</v>
      </c>
      <c r="Y31" s="236">
        <f>SUM(Y15,Y21,Y26,Y29)</f>
        <v>-46.845213386226867</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Retirements'!AF26/1000)</f>
        <v>0</v>
      </c>
      <c r="Y33" s="170">
        <f>Y31-('CAP 20.4 - Retirements'!AR26/1000)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4.664062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9" t="s">
        <v>538</v>
      </c>
      <c r="E5" s="250"/>
      <c r="F5" s="251"/>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13607.601197411776</v>
      </c>
      <c r="E11" s="25"/>
      <c r="F11" s="25">
        <f>SUMIFS('CAP 20.2 - 2020 Forecasted TTP'!$CV$206:$CV$217,'CAP 20.2 - 2020 Forecasted TTP'!$O$206:$O$217,'G-CAP 20.1 - Depreciation'!$B11)/1000</f>
        <v>5468.0033984651946</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13607.601197411776</v>
      </c>
      <c r="E14" s="30"/>
      <c r="F14" s="28">
        <f>SUM(F11:F13)</f>
        <v>5468.0033984651946</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0</v>
      </c>
      <c r="E17" s="25"/>
      <c r="F17" s="25">
        <f>N83/1000</f>
        <v>0</v>
      </c>
      <c r="P17"/>
    </row>
    <row r="18" spans="1:16">
      <c r="A18" s="2" t="s">
        <v>24</v>
      </c>
      <c r="B18" s="4" t="s">
        <v>253</v>
      </c>
      <c r="C18" s="140"/>
      <c r="D18" s="25">
        <f>H83/1000</f>
        <v>0</v>
      </c>
      <c r="E18" s="25"/>
      <c r="F18" s="25">
        <f>L83/1000</f>
        <v>0</v>
      </c>
      <c r="L18" s="136"/>
      <c r="P18"/>
    </row>
    <row r="19" spans="1:16">
      <c r="A19" s="4" t="s">
        <v>5</v>
      </c>
      <c r="B19" s="4"/>
      <c r="C19" s="77"/>
      <c r="D19" s="28">
        <f>SUM(D16:D18)</f>
        <v>0</v>
      </c>
      <c r="E19" s="30"/>
      <c r="F19" s="28">
        <f>SUM(F16:F18)</f>
        <v>0</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0</v>
      </c>
      <c r="E24" s="25"/>
      <c r="F24" s="25">
        <f>M83/1000</f>
        <v>0</v>
      </c>
      <c r="L24" s="136"/>
      <c r="P24"/>
    </row>
    <row r="25" spans="1:16">
      <c r="A25" s="4" t="s">
        <v>5</v>
      </c>
      <c r="B25" s="4"/>
      <c r="C25" s="77"/>
      <c r="D25" s="28">
        <f>SUM(D24)</f>
        <v>0</v>
      </c>
      <c r="E25" s="30"/>
      <c r="F25" s="28">
        <f>SUM(F24)</f>
        <v>0</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41">
        <f>SUM(D8,D14,D19,D22,D25)</f>
        <v>13607.601197411776</v>
      </c>
      <c r="E28" s="34"/>
      <c r="F28" s="37">
        <f>SUM(F8,F14,F19,F22,F25)</f>
        <v>5468.0033984651946</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858</v>
      </c>
      <c r="R36" s="203" t="s">
        <v>859</v>
      </c>
      <c r="S36" s="203" t="s">
        <v>860</v>
      </c>
      <c r="T36" s="203" t="s">
        <v>861</v>
      </c>
      <c r="U36" s="203" t="s">
        <v>862</v>
      </c>
      <c r="V36" s="203" t="s">
        <v>863</v>
      </c>
      <c r="W36" s="203" t="s">
        <v>864</v>
      </c>
      <c r="X36" s="20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0</v>
      </c>
      <c r="R78" s="148">
        <v>0</v>
      </c>
      <c r="S78" s="148">
        <v>0</v>
      </c>
      <c r="T78" s="148">
        <v>0</v>
      </c>
      <c r="U78" s="148">
        <v>0</v>
      </c>
      <c r="V78" s="148">
        <v>0</v>
      </c>
      <c r="W78" s="148">
        <v>0</v>
      </c>
      <c r="X78" s="148">
        <v>0</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0</v>
      </c>
      <c r="H83" s="144">
        <f t="shared" ref="H83:N83" si="18">SUM(H37:H82)</f>
        <v>0</v>
      </c>
      <c r="I83" s="144">
        <f t="shared" si="18"/>
        <v>0</v>
      </c>
      <c r="J83" s="144">
        <f t="shared" si="18"/>
        <v>0</v>
      </c>
      <c r="K83" s="144">
        <f t="shared" si="18"/>
        <v>0</v>
      </c>
      <c r="L83" s="144">
        <f t="shared" si="18"/>
        <v>0</v>
      </c>
      <c r="M83" s="144">
        <f t="shared" si="18"/>
        <v>0</v>
      </c>
      <c r="N83" s="144">
        <f t="shared" si="18"/>
        <v>0</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510</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510</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510</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510</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510</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510</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510</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510</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510</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510</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510</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510</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510</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510</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510</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510</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510</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510</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510</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510</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510</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869</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869</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869</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869</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869</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869</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869</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869</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869</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869</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510</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510</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510</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510</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510</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510</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510</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510</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510</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510</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510</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510</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510</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869</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869</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869</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869</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869</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869</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869</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869</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869</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869</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869</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869</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869</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869</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869</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869</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869</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510</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510</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510</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510</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510</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510</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510</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510</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510</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869</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869</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869</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869</v>
      </c>
      <c r="B203" t="s">
        <v>266</v>
      </c>
      <c r="C203" s="232"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59366</v>
      </c>
      <c r="S207" s="111">
        <f t="shared" ref="S207:AD208" si="255">SUMIFS(S$5:S$203,$L$5:$L$203,$O207,$A$5:$A$203,"Y")</f>
        <v>761689</v>
      </c>
      <c r="T207" s="111">
        <f t="shared" si="255"/>
        <v>229548</v>
      </c>
      <c r="U207" s="111">
        <f t="shared" si="255"/>
        <v>402414</v>
      </c>
      <c r="V207" s="111">
        <f t="shared" si="255"/>
        <v>659354</v>
      </c>
      <c r="W207" s="111">
        <f t="shared" si="255"/>
        <v>680076</v>
      </c>
      <c r="X207" s="111">
        <f t="shared" si="255"/>
        <v>312204</v>
      </c>
      <c r="Y207" s="111">
        <f t="shared" si="255"/>
        <v>184664</v>
      </c>
      <c r="Z207" s="111">
        <f t="shared" si="255"/>
        <v>179297</v>
      </c>
      <c r="AA207" s="111">
        <f t="shared" si="255"/>
        <v>175107</v>
      </c>
      <c r="AB207" s="111">
        <f t="shared" si="255"/>
        <v>178579</v>
      </c>
      <c r="AC207" s="111">
        <f t="shared" si="255"/>
        <v>131816</v>
      </c>
      <c r="AD207" s="111">
        <f t="shared" si="255"/>
        <v>3954114</v>
      </c>
      <c r="AE207" s="96"/>
      <c r="AF207" s="111">
        <f>SUMIFS(AF$5:AF$203,$L$5:$L$203,$O207,$A$5:$A$203,"Y")</f>
        <v>59366</v>
      </c>
      <c r="AG207" s="111">
        <f t="shared" ref="AF207:AR217" si="256">SUMIFS(AG$5:AG$203,$L$5:$L$203,$O207,$A$5:$A$203,"Y")</f>
        <v>821055</v>
      </c>
      <c r="AH207" s="111">
        <f t="shared" si="256"/>
        <v>1050603</v>
      </c>
      <c r="AI207" s="111">
        <f t="shared" si="256"/>
        <v>1453017</v>
      </c>
      <c r="AJ207" s="111">
        <f t="shared" si="256"/>
        <v>2112371</v>
      </c>
      <c r="AK207" s="111">
        <f t="shared" si="256"/>
        <v>2792447</v>
      </c>
      <c r="AL207" s="111">
        <f t="shared" si="256"/>
        <v>3104651</v>
      </c>
      <c r="AM207" s="111">
        <f t="shared" si="256"/>
        <v>3289315</v>
      </c>
      <c r="AN207" s="111">
        <f t="shared" si="256"/>
        <v>3468612</v>
      </c>
      <c r="AO207" s="111">
        <f t="shared" si="256"/>
        <v>3643719</v>
      </c>
      <c r="AP207" s="111">
        <f t="shared" si="256"/>
        <v>3822298</v>
      </c>
      <c r="AQ207" s="111">
        <f t="shared" si="256"/>
        <v>3954114</v>
      </c>
      <c r="AR207" s="111">
        <f t="shared" si="256"/>
        <v>2299542.583333333</v>
      </c>
      <c r="AS207" s="111"/>
      <c r="AT207" s="111">
        <f>SUMIFS(AT$5:AT$203,$L$5:$L$203,$O207,$A$5:$A$203,"Y")</f>
        <v>70734.153980000003</v>
      </c>
      <c r="AU207" s="111">
        <f t="shared" ref="AU207:BF208" si="257">SUMIFS(AU$5:AU$203,$L$5:$L$203,$O207,$A$5:$A$203,"Y")</f>
        <v>754243.12647999998</v>
      </c>
      <c r="AV207" s="111">
        <f t="shared" si="257"/>
        <v>226955.29566</v>
      </c>
      <c r="AW207" s="111">
        <f t="shared" si="257"/>
        <v>356141.84586</v>
      </c>
      <c r="AX207" s="111">
        <f t="shared" si="257"/>
        <v>644771.00390000001</v>
      </c>
      <c r="AY207" s="111">
        <f t="shared" si="257"/>
        <v>673756.95924</v>
      </c>
      <c r="AZ207" s="111">
        <f t="shared" si="257"/>
        <v>284968.70562000002</v>
      </c>
      <c r="BA207" s="111">
        <f t="shared" si="257"/>
        <v>183063.68732</v>
      </c>
      <c r="BB207" s="111">
        <f t="shared" si="257"/>
        <v>177696.68732</v>
      </c>
      <c r="BC207" s="111">
        <f t="shared" si="257"/>
        <v>173506.68732</v>
      </c>
      <c r="BD207" s="111">
        <f t="shared" si="257"/>
        <v>176978.68732</v>
      </c>
      <c r="BE207" s="111">
        <f t="shared" si="257"/>
        <v>130215.68732</v>
      </c>
      <c r="BF207" s="111">
        <f t="shared" si="257"/>
        <v>3853032.52734</v>
      </c>
      <c r="BG207" s="111"/>
      <c r="BH207" s="111">
        <f>SUMIFS(BH$5:BH$203,$L$5:$L$203,$O207,$A$5:$A$203,"Y")</f>
        <v>70734.153980000003</v>
      </c>
      <c r="BI207" s="111">
        <f t="shared" ref="BH207:BT217" si="258">SUMIFS(BI$5:BI$203,$L$5:$L$203,$O207,$A$5:$A$203,"Y")</f>
        <v>824977.28046000004</v>
      </c>
      <c r="BJ207" s="111">
        <f t="shared" si="258"/>
        <v>1051932.5761199999</v>
      </c>
      <c r="BK207" s="111">
        <f t="shared" si="258"/>
        <v>1408074.4219800001</v>
      </c>
      <c r="BL207" s="111">
        <f t="shared" si="258"/>
        <v>2052845.42588</v>
      </c>
      <c r="BM207" s="111">
        <f t="shared" si="258"/>
        <v>2726602.3851199998</v>
      </c>
      <c r="BN207" s="111">
        <f t="shared" si="258"/>
        <v>3011571.0907399999</v>
      </c>
      <c r="BO207" s="111">
        <f t="shared" si="258"/>
        <v>3194634.7780599999</v>
      </c>
      <c r="BP207" s="111">
        <f t="shared" si="258"/>
        <v>3372331.46538</v>
      </c>
      <c r="BQ207" s="111">
        <f t="shared" si="258"/>
        <v>3545838.1527</v>
      </c>
      <c r="BR207" s="111">
        <f t="shared" si="258"/>
        <v>3722816.84002</v>
      </c>
      <c r="BS207" s="111">
        <f t="shared" si="258"/>
        <v>3853032.52734</v>
      </c>
      <c r="BT207" s="111">
        <f t="shared" si="258"/>
        <v>2242406.2361758333</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1504789</v>
      </c>
      <c r="S208" s="112">
        <f t="shared" si="255"/>
        <v>-2059</v>
      </c>
      <c r="T208" s="112">
        <f t="shared" si="255"/>
        <v>1007</v>
      </c>
      <c r="U208" s="112">
        <f t="shared" si="255"/>
        <v>7675394</v>
      </c>
      <c r="V208" s="112">
        <f t="shared" si="255"/>
        <v>111857</v>
      </c>
      <c r="W208" s="112">
        <f t="shared" si="255"/>
        <v>23410</v>
      </c>
      <c r="X208" s="112">
        <f t="shared" si="255"/>
        <v>3831040</v>
      </c>
      <c r="Y208" s="112">
        <f t="shared" si="255"/>
        <v>0</v>
      </c>
      <c r="Z208" s="112">
        <f t="shared" si="255"/>
        <v>0</v>
      </c>
      <c r="AA208" s="112">
        <f t="shared" si="255"/>
        <v>0</v>
      </c>
      <c r="AB208" s="112">
        <f t="shared" si="255"/>
        <v>0</v>
      </c>
      <c r="AC208" s="112">
        <f t="shared" si="255"/>
        <v>34017567</v>
      </c>
      <c r="AD208" s="112">
        <f t="shared" si="255"/>
        <v>47163005</v>
      </c>
      <c r="AE208" s="96"/>
      <c r="AF208" s="112">
        <f>SUMIFS(AF$5:AF$203,$L$5:$L$203,$O208,$A$5:$A$203,"Y")</f>
        <v>1504789</v>
      </c>
      <c r="AG208" s="112">
        <f t="shared" si="256"/>
        <v>1502730</v>
      </c>
      <c r="AH208" s="112">
        <f t="shared" si="256"/>
        <v>1503737</v>
      </c>
      <c r="AI208" s="112">
        <f t="shared" si="256"/>
        <v>9179131</v>
      </c>
      <c r="AJ208" s="112">
        <f t="shared" si="256"/>
        <v>9290988</v>
      </c>
      <c r="AK208" s="112">
        <f t="shared" si="256"/>
        <v>9314398</v>
      </c>
      <c r="AL208" s="112">
        <f t="shared" si="256"/>
        <v>13145438</v>
      </c>
      <c r="AM208" s="112">
        <f t="shared" si="256"/>
        <v>13145438</v>
      </c>
      <c r="AN208" s="112">
        <f t="shared" si="256"/>
        <v>13145438</v>
      </c>
      <c r="AO208" s="112">
        <f t="shared" si="256"/>
        <v>13145438</v>
      </c>
      <c r="AP208" s="112">
        <f t="shared" si="256"/>
        <v>13145438</v>
      </c>
      <c r="AQ208" s="112">
        <f t="shared" si="256"/>
        <v>47163005</v>
      </c>
      <c r="AR208" s="112">
        <f t="shared" si="256"/>
        <v>10133705.458333334</v>
      </c>
      <c r="AS208" s="112"/>
      <c r="AT208" s="112">
        <f>SUMIFS(AT$5:AT$203,$L$5:$L$203,$O208,$A$5:$A$203,"Y")</f>
        <v>987743.49959999998</v>
      </c>
      <c r="AU208" s="112">
        <f t="shared" si="257"/>
        <v>-1351.5275999999999</v>
      </c>
      <c r="AV208" s="112">
        <f t="shared" si="257"/>
        <v>660.99479999999858</v>
      </c>
      <c r="AW208" s="112">
        <f t="shared" si="257"/>
        <v>5038128.6216000002</v>
      </c>
      <c r="AX208" s="112">
        <f t="shared" si="257"/>
        <v>73422.934800000003</v>
      </c>
      <c r="AY208" s="112">
        <f t="shared" si="257"/>
        <v>15366.323999999999</v>
      </c>
      <c r="AZ208" s="112">
        <f t="shared" si="257"/>
        <v>2514694.656</v>
      </c>
      <c r="BA208" s="112">
        <f t="shared" si="257"/>
        <v>0</v>
      </c>
      <c r="BB208" s="112">
        <f t="shared" si="257"/>
        <v>0</v>
      </c>
      <c r="BC208" s="112">
        <f t="shared" si="257"/>
        <v>0</v>
      </c>
      <c r="BD208" s="112">
        <f t="shared" si="257"/>
        <v>0</v>
      </c>
      <c r="BE208" s="112">
        <f t="shared" si="257"/>
        <v>22329130.978800002</v>
      </c>
      <c r="BF208" s="112">
        <f t="shared" si="257"/>
        <v>30957796.481999997</v>
      </c>
      <c r="BG208" s="112"/>
      <c r="BH208" s="112">
        <f>SUMIFS(BH$5:BH$203,$L$5:$L$203,$O208,$A$5:$A$203,"Y")</f>
        <v>987743.49959999998</v>
      </c>
      <c r="BI208" s="112">
        <f t="shared" si="258"/>
        <v>986391.97199999995</v>
      </c>
      <c r="BJ208" s="112">
        <f t="shared" si="258"/>
        <v>987052.96679999994</v>
      </c>
      <c r="BK208" s="112">
        <f t="shared" si="258"/>
        <v>6025181.5884000007</v>
      </c>
      <c r="BL208" s="112">
        <f t="shared" si="258"/>
        <v>6098604.5232000006</v>
      </c>
      <c r="BM208" s="112">
        <f t="shared" si="258"/>
        <v>6113970.8472000007</v>
      </c>
      <c r="BN208" s="112">
        <f t="shared" si="258"/>
        <v>8628665.5032000002</v>
      </c>
      <c r="BO208" s="112">
        <f t="shared" si="258"/>
        <v>8628665.5032000002</v>
      </c>
      <c r="BP208" s="112">
        <f t="shared" si="258"/>
        <v>8628665.5032000002</v>
      </c>
      <c r="BQ208" s="112">
        <f t="shared" si="258"/>
        <v>8628665.5032000002</v>
      </c>
      <c r="BR208" s="112">
        <f t="shared" si="258"/>
        <v>8628665.5032000002</v>
      </c>
      <c r="BS208" s="112">
        <f t="shared" si="258"/>
        <v>30957796.481999997</v>
      </c>
      <c r="BT208" s="112">
        <f t="shared" si="258"/>
        <v>6651764.2628500015</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564965</v>
      </c>
      <c r="S209" s="112">
        <f t="shared" si="261"/>
        <v>343</v>
      </c>
      <c r="T209" s="112">
        <f t="shared" si="261"/>
        <v>1345</v>
      </c>
      <c r="U209" s="112">
        <f t="shared" si="261"/>
        <v>94544</v>
      </c>
      <c r="V209" s="112">
        <f t="shared" si="261"/>
        <v>86394</v>
      </c>
      <c r="W209" s="112">
        <f t="shared" si="261"/>
        <v>-12405</v>
      </c>
      <c r="X209" s="112">
        <f t="shared" si="261"/>
        <v>441130</v>
      </c>
      <c r="Y209" s="112">
        <f t="shared" si="261"/>
        <v>122128</v>
      </c>
      <c r="Z209" s="112">
        <f t="shared" si="261"/>
        <v>223742</v>
      </c>
      <c r="AA209" s="112">
        <f t="shared" si="261"/>
        <v>127136</v>
      </c>
      <c r="AB209" s="112">
        <f t="shared" si="261"/>
        <v>123892</v>
      </c>
      <c r="AC209" s="112">
        <f t="shared" si="261"/>
        <v>1332155</v>
      </c>
      <c r="AD209" s="112">
        <f t="shared" si="261"/>
        <v>3105369</v>
      </c>
      <c r="AE209" s="96"/>
      <c r="AF209" s="112">
        <f t="shared" si="261"/>
        <v>564965</v>
      </c>
      <c r="AG209" s="112">
        <f t="shared" si="261"/>
        <v>565308</v>
      </c>
      <c r="AH209" s="112">
        <f t="shared" si="256"/>
        <v>566653</v>
      </c>
      <c r="AI209" s="112">
        <f t="shared" si="256"/>
        <v>661197</v>
      </c>
      <c r="AJ209" s="112">
        <f t="shared" si="256"/>
        <v>747591</v>
      </c>
      <c r="AK209" s="112">
        <f t="shared" si="256"/>
        <v>735186</v>
      </c>
      <c r="AL209" s="112">
        <f t="shared" si="256"/>
        <v>1176316</v>
      </c>
      <c r="AM209" s="112">
        <f t="shared" si="256"/>
        <v>1298444</v>
      </c>
      <c r="AN209" s="112">
        <f t="shared" si="256"/>
        <v>1522186</v>
      </c>
      <c r="AO209" s="112">
        <f t="shared" si="256"/>
        <v>1649322</v>
      </c>
      <c r="AP209" s="112">
        <f t="shared" si="256"/>
        <v>1773214</v>
      </c>
      <c r="AQ209" s="112">
        <f t="shared" si="256"/>
        <v>3105369</v>
      </c>
      <c r="AR209" s="112">
        <f t="shared" si="256"/>
        <v>1067755.5416666665</v>
      </c>
      <c r="AS209" s="112"/>
      <c r="AT209" s="112">
        <f t="shared" ref="AT209:BI217" si="262">SUMIFS(AT$5:AT$203,$L$5:$L$203,$O209,$A$5:$A$203,"Y")</f>
        <v>370843.02599999995</v>
      </c>
      <c r="AU209" s="112">
        <f t="shared" si="262"/>
        <v>225.14519999999999</v>
      </c>
      <c r="AV209" s="112">
        <f t="shared" si="262"/>
        <v>882.85799999999995</v>
      </c>
      <c r="AW209" s="112">
        <f t="shared" si="262"/>
        <v>62058.681600000004</v>
      </c>
      <c r="AX209" s="112">
        <f t="shared" si="262"/>
        <v>56709.0216</v>
      </c>
      <c r="AY209" s="112">
        <f t="shared" si="262"/>
        <v>-8142.6419999999998</v>
      </c>
      <c r="AZ209" s="112">
        <f t="shared" si="262"/>
        <v>289557.73199999996</v>
      </c>
      <c r="BA209" s="112">
        <f t="shared" si="262"/>
        <v>80164.819199999998</v>
      </c>
      <c r="BB209" s="112">
        <f t="shared" si="262"/>
        <v>146864.2488</v>
      </c>
      <c r="BC209" s="112">
        <f t="shared" si="262"/>
        <v>83452.070399999997</v>
      </c>
      <c r="BD209" s="112">
        <f t="shared" si="262"/>
        <v>81322.708799999993</v>
      </c>
      <c r="BE209" s="112">
        <f t="shared" si="262"/>
        <v>874426.5419999999</v>
      </c>
      <c r="BF209" s="112">
        <f t="shared" si="262"/>
        <v>2038364.2115999998</v>
      </c>
      <c r="BG209" s="112"/>
      <c r="BH209" s="112">
        <f t="shared" si="262"/>
        <v>370843.02599999995</v>
      </c>
      <c r="BI209" s="112">
        <f t="shared" si="262"/>
        <v>371068.17119999998</v>
      </c>
      <c r="BJ209" s="112">
        <f t="shared" si="258"/>
        <v>371951.02919999999</v>
      </c>
      <c r="BK209" s="112">
        <f t="shared" si="258"/>
        <v>434009.7108</v>
      </c>
      <c r="BL209" s="112">
        <f t="shared" si="258"/>
        <v>490718.73239999998</v>
      </c>
      <c r="BM209" s="112">
        <f t="shared" si="258"/>
        <v>482576.09039999999</v>
      </c>
      <c r="BN209" s="112">
        <f t="shared" si="258"/>
        <v>772133.82239999995</v>
      </c>
      <c r="BO209" s="112">
        <f t="shared" si="258"/>
        <v>852298.64159999986</v>
      </c>
      <c r="BP209" s="112">
        <f t="shared" si="258"/>
        <v>999162.89039999992</v>
      </c>
      <c r="BQ209" s="112">
        <f t="shared" si="258"/>
        <v>1082614.9608</v>
      </c>
      <c r="BR209" s="112">
        <f t="shared" si="258"/>
        <v>1163937.6696000001</v>
      </c>
      <c r="BS209" s="112">
        <f t="shared" si="258"/>
        <v>2038364.2115999998</v>
      </c>
      <c r="BT209" s="112">
        <f t="shared" si="258"/>
        <v>700874.73754999996</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218921</v>
      </c>
      <c r="S212" s="112">
        <f t="shared" si="261"/>
        <v>271246</v>
      </c>
      <c r="T212" s="112">
        <f t="shared" si="261"/>
        <v>625484</v>
      </c>
      <c r="U212" s="112">
        <f t="shared" si="261"/>
        <v>333826</v>
      </c>
      <c r="V212" s="112">
        <f t="shared" si="261"/>
        <v>1193022</v>
      </c>
      <c r="W212" s="112">
        <f t="shared" si="261"/>
        <v>1361821</v>
      </c>
      <c r="X212" s="112">
        <f t="shared" si="261"/>
        <v>2150221</v>
      </c>
      <c r="Y212" s="112">
        <f t="shared" si="261"/>
        <v>2098824</v>
      </c>
      <c r="Z212" s="112">
        <f t="shared" si="261"/>
        <v>2131576</v>
      </c>
      <c r="AA212" s="112">
        <f t="shared" si="261"/>
        <v>2223399</v>
      </c>
      <c r="AB212" s="112">
        <f t="shared" si="261"/>
        <v>865565</v>
      </c>
      <c r="AC212" s="112">
        <f t="shared" si="261"/>
        <v>490856</v>
      </c>
      <c r="AD212" s="112">
        <f t="shared" si="261"/>
        <v>13964761</v>
      </c>
      <c r="AE212" s="96"/>
      <c r="AF212" s="112">
        <f t="shared" si="256"/>
        <v>218921</v>
      </c>
      <c r="AG212" s="112">
        <f t="shared" si="256"/>
        <v>490167</v>
      </c>
      <c r="AH212" s="112">
        <f t="shared" si="256"/>
        <v>1115651</v>
      </c>
      <c r="AI212" s="112">
        <f t="shared" si="256"/>
        <v>1449477</v>
      </c>
      <c r="AJ212" s="112">
        <f t="shared" si="256"/>
        <v>2642499</v>
      </c>
      <c r="AK212" s="112">
        <f t="shared" si="256"/>
        <v>4004320</v>
      </c>
      <c r="AL212" s="112">
        <f t="shared" si="256"/>
        <v>6154541</v>
      </c>
      <c r="AM212" s="112">
        <f t="shared" si="256"/>
        <v>8253365</v>
      </c>
      <c r="AN212" s="112">
        <f t="shared" si="256"/>
        <v>10384941</v>
      </c>
      <c r="AO212" s="112">
        <f t="shared" si="256"/>
        <v>12608340</v>
      </c>
      <c r="AP212" s="112">
        <f t="shared" si="256"/>
        <v>13473905</v>
      </c>
      <c r="AQ212" s="112">
        <f t="shared" si="256"/>
        <v>13964761</v>
      </c>
      <c r="AR212" s="112">
        <f t="shared" si="256"/>
        <v>5648208.958333334</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203832.19949679999</v>
      </c>
      <c r="BW212" s="112">
        <f t="shared" si="263"/>
        <v>236143.34807324799</v>
      </c>
      <c r="BX212" s="112">
        <f t="shared" si="263"/>
        <v>617112.27659967996</v>
      </c>
      <c r="BY212" s="112">
        <f t="shared" si="263"/>
        <v>262998.100891968</v>
      </c>
      <c r="BZ212" s="112">
        <f t="shared" si="263"/>
        <v>1138646.4869662719</v>
      </c>
      <c r="CA212" s="112">
        <f t="shared" si="263"/>
        <v>1372531.4724832</v>
      </c>
      <c r="CB212" s="112">
        <f t="shared" si="263"/>
        <v>2136273.71835856</v>
      </c>
      <c r="CC212" s="112">
        <f t="shared" si="263"/>
        <v>2077596.95698736</v>
      </c>
      <c r="CD212" s="112">
        <f t="shared" si="263"/>
        <v>2063313.8411885439</v>
      </c>
      <c r="CE212" s="112">
        <f t="shared" si="263"/>
        <v>2151468.1301084799</v>
      </c>
      <c r="CF212" s="112">
        <f t="shared" si="263"/>
        <v>860308.76395836798</v>
      </c>
      <c r="CG212" s="112">
        <f t="shared" si="263"/>
        <v>487375.90229929599</v>
      </c>
      <c r="CH212" s="112">
        <f t="shared" si="263"/>
        <v>13607601.197411776</v>
      </c>
      <c r="CI212" s="112"/>
      <c r="CJ212" s="112">
        <f t="shared" si="260"/>
        <v>203832.19949679999</v>
      </c>
      <c r="CK212" s="112">
        <f t="shared" si="260"/>
        <v>439975.54757004802</v>
      </c>
      <c r="CL212" s="112">
        <f t="shared" si="260"/>
        <v>1057087.824169728</v>
      </c>
      <c r="CM212" s="112">
        <f t="shared" si="260"/>
        <v>1320085.925061696</v>
      </c>
      <c r="CN212" s="112">
        <f t="shared" si="260"/>
        <v>2458732.4120279681</v>
      </c>
      <c r="CO212" s="112">
        <f t="shared" si="260"/>
        <v>3831263.8845111681</v>
      </c>
      <c r="CP212" s="112">
        <f t="shared" si="260"/>
        <v>5967537.6028697286</v>
      </c>
      <c r="CQ212" s="112">
        <f t="shared" si="260"/>
        <v>8045134.5598570881</v>
      </c>
      <c r="CR212" s="112">
        <f t="shared" si="260"/>
        <v>10108448.401045632</v>
      </c>
      <c r="CS212" s="112">
        <f t="shared" si="260"/>
        <v>12259916.531154111</v>
      </c>
      <c r="CT212" s="112">
        <f t="shared" si="260"/>
        <v>13120225.295112479</v>
      </c>
      <c r="CU212" s="112">
        <f t="shared" si="260"/>
        <v>13607601.197411776</v>
      </c>
      <c r="CV212" s="112">
        <f t="shared" si="260"/>
        <v>5468003.3984651947</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0</v>
      </c>
      <c r="S216" s="112">
        <f t="shared" si="261"/>
        <v>0</v>
      </c>
      <c r="T216" s="112">
        <f t="shared" si="261"/>
        <v>0</v>
      </c>
      <c r="U216" s="112">
        <f t="shared" si="261"/>
        <v>0</v>
      </c>
      <c r="V216" s="112">
        <f t="shared" si="261"/>
        <v>0</v>
      </c>
      <c r="W216" s="112">
        <f t="shared" si="261"/>
        <v>0</v>
      </c>
      <c r="X216" s="112">
        <f t="shared" si="261"/>
        <v>0</v>
      </c>
      <c r="Y216" s="112">
        <f t="shared" si="261"/>
        <v>0</v>
      </c>
      <c r="Z216" s="112">
        <f t="shared" si="261"/>
        <v>0</v>
      </c>
      <c r="AA216" s="112">
        <f t="shared" si="261"/>
        <v>0</v>
      </c>
      <c r="AB216" s="112">
        <f t="shared" si="261"/>
        <v>0</v>
      </c>
      <c r="AC216" s="112">
        <f t="shared" si="261"/>
        <v>0</v>
      </c>
      <c r="AD216" s="112">
        <f t="shared" si="261"/>
        <v>0</v>
      </c>
      <c r="AE216" s="96"/>
      <c r="AF216" s="112">
        <f t="shared" si="256"/>
        <v>0</v>
      </c>
      <c r="AG216" s="112">
        <f t="shared" si="256"/>
        <v>0</v>
      </c>
      <c r="AH216" s="112">
        <f t="shared" si="256"/>
        <v>0</v>
      </c>
      <c r="AI216" s="112">
        <f t="shared" si="256"/>
        <v>0</v>
      </c>
      <c r="AJ216" s="112">
        <f t="shared" si="256"/>
        <v>0</v>
      </c>
      <c r="AK216" s="112">
        <f t="shared" si="256"/>
        <v>0</v>
      </c>
      <c r="AL216" s="112">
        <f t="shared" si="256"/>
        <v>0</v>
      </c>
      <c r="AM216" s="112">
        <f t="shared" si="256"/>
        <v>0</v>
      </c>
      <c r="AN216" s="112">
        <f t="shared" si="256"/>
        <v>0</v>
      </c>
      <c r="AO216" s="112">
        <f t="shared" si="256"/>
        <v>0</v>
      </c>
      <c r="AP216" s="112">
        <f t="shared" si="256"/>
        <v>0</v>
      </c>
      <c r="AQ216" s="112">
        <f t="shared" si="256"/>
        <v>0</v>
      </c>
      <c r="AR216" s="112">
        <f t="shared" si="256"/>
        <v>0</v>
      </c>
      <c r="AS216" s="112"/>
      <c r="AT216" s="112">
        <f t="shared" si="262"/>
        <v>0</v>
      </c>
      <c r="AU216" s="112">
        <f t="shared" si="262"/>
        <v>0</v>
      </c>
      <c r="AV216" s="112">
        <f t="shared" si="262"/>
        <v>0</v>
      </c>
      <c r="AW216" s="112">
        <f t="shared" si="262"/>
        <v>0</v>
      </c>
      <c r="AX216" s="112">
        <f t="shared" si="262"/>
        <v>0</v>
      </c>
      <c r="AY216" s="112">
        <f t="shared" si="262"/>
        <v>0</v>
      </c>
      <c r="AZ216" s="112">
        <f t="shared" si="262"/>
        <v>0</v>
      </c>
      <c r="BA216" s="112">
        <f t="shared" si="262"/>
        <v>0</v>
      </c>
      <c r="BB216" s="112">
        <f t="shared" si="262"/>
        <v>0</v>
      </c>
      <c r="BC216" s="112">
        <f t="shared" si="262"/>
        <v>0</v>
      </c>
      <c r="BD216" s="112">
        <f t="shared" si="262"/>
        <v>0</v>
      </c>
      <c r="BE216" s="112">
        <f t="shared" si="262"/>
        <v>0</v>
      </c>
      <c r="BF216" s="112">
        <f t="shared" si="262"/>
        <v>0</v>
      </c>
      <c r="BG216" s="112"/>
      <c r="BH216" s="112">
        <f t="shared" si="258"/>
        <v>0</v>
      </c>
      <c r="BI216" s="112">
        <f t="shared" si="258"/>
        <v>0</v>
      </c>
      <c r="BJ216" s="112">
        <f t="shared" si="258"/>
        <v>0</v>
      </c>
      <c r="BK216" s="112">
        <f t="shared" si="258"/>
        <v>0</v>
      </c>
      <c r="BL216" s="112">
        <f t="shared" si="258"/>
        <v>0</v>
      </c>
      <c r="BM216" s="112">
        <f t="shared" si="258"/>
        <v>0</v>
      </c>
      <c r="BN216" s="112">
        <f t="shared" si="258"/>
        <v>0</v>
      </c>
      <c r="BO216" s="112">
        <f t="shared" si="258"/>
        <v>0</v>
      </c>
      <c r="BP216" s="112">
        <f t="shared" si="258"/>
        <v>0</v>
      </c>
      <c r="BQ216" s="112">
        <f t="shared" si="258"/>
        <v>0</v>
      </c>
      <c r="BR216" s="112">
        <f t="shared" si="258"/>
        <v>0</v>
      </c>
      <c r="BS216" s="112">
        <f t="shared" si="258"/>
        <v>0</v>
      </c>
      <c r="BT216" s="112">
        <f t="shared" si="258"/>
        <v>0</v>
      </c>
      <c r="BU216" s="112"/>
      <c r="BV216" s="112">
        <f t="shared" si="263"/>
        <v>0</v>
      </c>
      <c r="BW216" s="112">
        <f t="shared" si="263"/>
        <v>0</v>
      </c>
      <c r="BX216" s="112">
        <f t="shared" si="263"/>
        <v>0</v>
      </c>
      <c r="BY216" s="112">
        <f t="shared" si="263"/>
        <v>0</v>
      </c>
      <c r="BZ216" s="112">
        <f t="shared" si="263"/>
        <v>0</v>
      </c>
      <c r="CA216" s="112">
        <f t="shared" si="263"/>
        <v>0</v>
      </c>
      <c r="CB216" s="112">
        <f t="shared" si="263"/>
        <v>0</v>
      </c>
      <c r="CC216" s="112">
        <f t="shared" si="263"/>
        <v>0</v>
      </c>
      <c r="CD216" s="112">
        <f t="shared" si="263"/>
        <v>0</v>
      </c>
      <c r="CE216" s="112">
        <f t="shared" si="263"/>
        <v>0</v>
      </c>
      <c r="CF216" s="112">
        <f t="shared" si="263"/>
        <v>0</v>
      </c>
      <c r="CG216" s="112">
        <f t="shared" si="263"/>
        <v>0</v>
      </c>
      <c r="CH216" s="112">
        <f t="shared" si="263"/>
        <v>0</v>
      </c>
      <c r="CI216" s="112"/>
      <c r="CJ216" s="112">
        <f t="shared" si="260"/>
        <v>0</v>
      </c>
      <c r="CK216" s="112">
        <f t="shared" si="260"/>
        <v>0</v>
      </c>
      <c r="CL216" s="112">
        <f t="shared" si="260"/>
        <v>0</v>
      </c>
      <c r="CM216" s="112">
        <f t="shared" si="260"/>
        <v>0</v>
      </c>
      <c r="CN216" s="112">
        <f t="shared" si="260"/>
        <v>0</v>
      </c>
      <c r="CO216" s="112">
        <f t="shared" si="260"/>
        <v>0</v>
      </c>
      <c r="CP216" s="112">
        <f t="shared" si="260"/>
        <v>0</v>
      </c>
      <c r="CQ216" s="112">
        <f t="shared" si="260"/>
        <v>0</v>
      </c>
      <c r="CR216" s="112">
        <f t="shared" si="260"/>
        <v>0</v>
      </c>
      <c r="CS216" s="112">
        <f t="shared" si="260"/>
        <v>0</v>
      </c>
      <c r="CT216" s="112">
        <f t="shared" si="260"/>
        <v>0</v>
      </c>
      <c r="CU216" s="112">
        <f t="shared" si="260"/>
        <v>0</v>
      </c>
      <c r="CV216" s="112">
        <f t="shared" si="260"/>
        <v>0</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2348041</v>
      </c>
      <c r="S218" s="111">
        <f t="shared" ref="S218:AD218" si="264">SUM(S207:S217)</f>
        <v>1031219</v>
      </c>
      <c r="T218" s="111">
        <f t="shared" si="264"/>
        <v>857384</v>
      </c>
      <c r="U218" s="111">
        <f t="shared" si="264"/>
        <v>8506178</v>
      </c>
      <c r="V218" s="111">
        <f t="shared" si="264"/>
        <v>2050627</v>
      </c>
      <c r="W218" s="111">
        <f t="shared" si="264"/>
        <v>2052902</v>
      </c>
      <c r="X218" s="111">
        <f t="shared" si="264"/>
        <v>6734595</v>
      </c>
      <c r="Y218" s="111">
        <f t="shared" si="264"/>
        <v>2405616</v>
      </c>
      <c r="Z218" s="111">
        <f t="shared" si="264"/>
        <v>2534615</v>
      </c>
      <c r="AA218" s="111">
        <f t="shared" si="264"/>
        <v>2525642</v>
      </c>
      <c r="AB218" s="111">
        <f t="shared" si="264"/>
        <v>1168036</v>
      </c>
      <c r="AC218" s="111">
        <f t="shared" si="264"/>
        <v>35972394</v>
      </c>
      <c r="AD218" s="111">
        <f t="shared" si="264"/>
        <v>68187249</v>
      </c>
      <c r="AE218" s="96"/>
      <c r="AF218" s="111">
        <f>SUM(AF207:AF217)</f>
        <v>2348041</v>
      </c>
      <c r="AG218" s="111">
        <f t="shared" ref="AG218" si="265">SUM(AG207:AG217)</f>
        <v>3379260</v>
      </c>
      <c r="AH218" s="111">
        <f t="shared" ref="AH218" si="266">SUM(AH207:AH217)</f>
        <v>4236644</v>
      </c>
      <c r="AI218" s="111">
        <f t="shared" ref="AI218" si="267">SUM(AI207:AI217)</f>
        <v>12742822</v>
      </c>
      <c r="AJ218" s="111">
        <f t="shared" ref="AJ218" si="268">SUM(AJ207:AJ217)</f>
        <v>14793449</v>
      </c>
      <c r="AK218" s="111">
        <f t="shared" ref="AK218" si="269">SUM(AK207:AK217)</f>
        <v>16846351</v>
      </c>
      <c r="AL218" s="111">
        <f t="shared" ref="AL218" si="270">SUM(AL207:AL217)</f>
        <v>23580946</v>
      </c>
      <c r="AM218" s="111">
        <f t="shared" ref="AM218" si="271">SUM(AM207:AM217)</f>
        <v>25986562</v>
      </c>
      <c r="AN218" s="111">
        <f t="shared" ref="AN218" si="272">SUM(AN207:AN217)</f>
        <v>28521177</v>
      </c>
      <c r="AO218" s="111">
        <f t="shared" ref="AO218" si="273">SUM(AO207:AO217)</f>
        <v>31046819</v>
      </c>
      <c r="AP218" s="111">
        <f t="shared" ref="AP218" si="274">SUM(AP207:AP217)</f>
        <v>32214855</v>
      </c>
      <c r="AQ218" s="111">
        <f t="shared" ref="AQ218" si="275">SUM(AQ207:AQ217)</f>
        <v>68187249</v>
      </c>
      <c r="AR218" s="111">
        <f t="shared" ref="AR218" si="276">SUM(AR207:AR217)</f>
        <v>19149212.541666668</v>
      </c>
      <c r="AS218" s="96"/>
      <c r="AT218" s="111">
        <f>SUM(AT207:AT217)</f>
        <v>1429320.6795799998</v>
      </c>
      <c r="AU218" s="111">
        <f t="shared" ref="AU218" si="277">SUM(AU207:AU217)</f>
        <v>753116.74407999997</v>
      </c>
      <c r="AV218" s="111">
        <f t="shared" ref="AV218" si="278">SUM(AV207:AV217)</f>
        <v>228499.14846</v>
      </c>
      <c r="AW218" s="111">
        <f t="shared" ref="AW218" si="279">SUM(AW207:AW217)</f>
        <v>5456329.1490599997</v>
      </c>
      <c r="AX218" s="111">
        <f t="shared" ref="AX218" si="280">SUM(AX207:AX217)</f>
        <v>774902.96030000004</v>
      </c>
      <c r="AY218" s="111">
        <f t="shared" ref="AY218" si="281">SUM(AY207:AY217)</f>
        <v>680980.64124000003</v>
      </c>
      <c r="AZ218" s="111">
        <f t="shared" ref="AZ218" si="282">SUM(AZ207:AZ217)</f>
        <v>3089221.0936199999</v>
      </c>
      <c r="BA218" s="111">
        <f t="shared" ref="BA218" si="283">SUM(BA207:BA217)</f>
        <v>263228.50652</v>
      </c>
      <c r="BB218" s="111">
        <f t="shared" ref="BB218" si="284">SUM(BB207:BB217)</f>
        <v>324560.93611999997</v>
      </c>
      <c r="BC218" s="111">
        <f t="shared" ref="BC218" si="285">SUM(BC207:BC217)</f>
        <v>256958.75771999999</v>
      </c>
      <c r="BD218" s="111">
        <f t="shared" ref="BD218" si="286">SUM(BD207:BD217)</f>
        <v>258301.39611999999</v>
      </c>
      <c r="BE218" s="111">
        <f t="shared" ref="BE218" si="287">SUM(BE207:BE217)</f>
        <v>23333773.208120003</v>
      </c>
      <c r="BF218" s="111">
        <f t="shared" ref="BF218" si="288">SUM(BF207:BF217)</f>
        <v>36849193.220939994</v>
      </c>
      <c r="BG218" s="96"/>
      <c r="BH218" s="111">
        <f>SUM(BH207:BH217)</f>
        <v>1429320.6795799998</v>
      </c>
      <c r="BI218" s="111">
        <f t="shared" ref="BI218" si="289">SUM(BI207:BI217)</f>
        <v>2182437.4236599999</v>
      </c>
      <c r="BJ218" s="111">
        <f t="shared" ref="BJ218" si="290">SUM(BJ207:BJ217)</f>
        <v>2410936.5721199997</v>
      </c>
      <c r="BK218" s="111">
        <f t="shared" ref="BK218" si="291">SUM(BK207:BK217)</f>
        <v>7867265.7211800013</v>
      </c>
      <c r="BL218" s="111">
        <f t="shared" ref="BL218" si="292">SUM(BL207:BL217)</f>
        <v>8642168.6814799998</v>
      </c>
      <c r="BM218" s="111">
        <f t="shared" ref="BM218" si="293">SUM(BM207:BM217)</f>
        <v>9323149.3227199987</v>
      </c>
      <c r="BN218" s="111">
        <f t="shared" ref="BN218" si="294">SUM(BN207:BN217)</f>
        <v>12412370.416340001</v>
      </c>
      <c r="BO218" s="111">
        <f t="shared" ref="BO218" si="295">SUM(BO207:BO217)</f>
        <v>12675598.92286</v>
      </c>
      <c r="BP218" s="111">
        <f t="shared" ref="BP218" si="296">SUM(BP207:BP217)</f>
        <v>13000159.85898</v>
      </c>
      <c r="BQ218" s="111">
        <f t="shared" ref="BQ218" si="297">SUM(BQ207:BQ217)</f>
        <v>13257118.616699999</v>
      </c>
      <c r="BR218" s="111">
        <f t="shared" ref="BR218" si="298">SUM(BR207:BR217)</f>
        <v>13515420.01282</v>
      </c>
      <c r="BS218" s="111">
        <f t="shared" ref="BS218" si="299">SUM(BS207:BS217)</f>
        <v>36849193.220939994</v>
      </c>
      <c r="BT218" s="111">
        <f t="shared" ref="BT218" si="300">SUM(BT207:BT217)</f>
        <v>9595045.2365758345</v>
      </c>
      <c r="BU218" s="96"/>
      <c r="BV218" s="111">
        <f>SUM(BV207:BV217)</f>
        <v>203832.19949679999</v>
      </c>
      <c r="BW218" s="111">
        <f t="shared" ref="BW218" si="301">SUM(BW207:BW217)</f>
        <v>236143.34807324799</v>
      </c>
      <c r="BX218" s="111">
        <f t="shared" ref="BX218" si="302">SUM(BX207:BX217)</f>
        <v>617112.27659967996</v>
      </c>
      <c r="BY218" s="111">
        <f t="shared" ref="BY218" si="303">SUM(BY207:BY217)</f>
        <v>262998.100891968</v>
      </c>
      <c r="BZ218" s="111">
        <f t="shared" ref="BZ218" si="304">SUM(BZ207:BZ217)</f>
        <v>1138646.4869662719</v>
      </c>
      <c r="CA218" s="111">
        <f t="shared" ref="CA218" si="305">SUM(CA207:CA217)</f>
        <v>1372531.4724832</v>
      </c>
      <c r="CB218" s="111">
        <f t="shared" ref="CB218" si="306">SUM(CB207:CB217)</f>
        <v>2136273.71835856</v>
      </c>
      <c r="CC218" s="111">
        <f t="shared" ref="CC218" si="307">SUM(CC207:CC217)</f>
        <v>2077596.95698736</v>
      </c>
      <c r="CD218" s="111">
        <f t="shared" ref="CD218" si="308">SUM(CD207:CD217)</f>
        <v>2063313.8411885439</v>
      </c>
      <c r="CE218" s="111">
        <f t="shared" ref="CE218" si="309">SUM(CE207:CE217)</f>
        <v>2151468.1301084799</v>
      </c>
      <c r="CF218" s="111">
        <f t="shared" ref="CF218" si="310">SUM(CF207:CF217)</f>
        <v>860308.76395836798</v>
      </c>
      <c r="CG218" s="111">
        <f t="shared" ref="CG218" si="311">SUM(CG207:CG217)</f>
        <v>487375.90229929599</v>
      </c>
      <c r="CH218" s="111">
        <f t="shared" ref="CH218" si="312">SUM(CH207:CH217)</f>
        <v>13607601.197411776</v>
      </c>
      <c r="CI218" s="96"/>
      <c r="CJ218" s="111">
        <f>SUM(CJ207:CJ217)</f>
        <v>203832.19949679999</v>
      </c>
      <c r="CK218" s="111">
        <f t="shared" ref="CK218" si="313">SUM(CK207:CK217)</f>
        <v>439975.54757004802</v>
      </c>
      <c r="CL218" s="111">
        <f t="shared" ref="CL218" si="314">SUM(CL207:CL217)</f>
        <v>1057087.824169728</v>
      </c>
      <c r="CM218" s="111">
        <f t="shared" ref="CM218" si="315">SUM(CM207:CM217)</f>
        <v>1320085.925061696</v>
      </c>
      <c r="CN218" s="111">
        <f t="shared" ref="CN218" si="316">SUM(CN207:CN217)</f>
        <v>2458732.4120279681</v>
      </c>
      <c r="CO218" s="111">
        <f t="shared" ref="CO218" si="317">SUM(CO207:CO217)</f>
        <v>3831263.8845111681</v>
      </c>
      <c r="CP218" s="111">
        <f t="shared" ref="CP218" si="318">SUM(CP207:CP217)</f>
        <v>5967537.6028697286</v>
      </c>
      <c r="CQ218" s="111">
        <f t="shared" ref="CQ218" si="319">SUM(CQ207:CQ217)</f>
        <v>8045134.5598570881</v>
      </c>
      <c r="CR218" s="111">
        <f t="shared" ref="CR218" si="320">SUM(CR207:CR217)</f>
        <v>10108448.401045632</v>
      </c>
      <c r="CS218" s="111">
        <f t="shared" ref="CS218" si="321">SUM(CS207:CS217)</f>
        <v>12259916.531154111</v>
      </c>
      <c r="CT218" s="111">
        <f t="shared" ref="CT218" si="322">SUM(CT207:CT217)</f>
        <v>13120225.295112479</v>
      </c>
      <c r="CU218" s="111">
        <f t="shared" ref="CU218" si="323">SUM(CU207:CU217)</f>
        <v>13607601.197411776</v>
      </c>
      <c r="CV218" s="111">
        <f t="shared" ref="CV218" si="324">SUM(CV207:CV217)</f>
        <v>5468003.3984651947</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0</v>
      </c>
      <c r="U223" s="111">
        <f t="shared" si="331"/>
        <v>0</v>
      </c>
      <c r="V223" s="111">
        <f t="shared" si="331"/>
        <v>0</v>
      </c>
      <c r="W223" s="111">
        <f t="shared" si="331"/>
        <v>0</v>
      </c>
      <c r="X223" s="111">
        <f t="shared" si="331"/>
        <v>0</v>
      </c>
      <c r="Y223" s="111">
        <f t="shared" si="331"/>
        <v>0</v>
      </c>
      <c r="Z223" s="111">
        <f t="shared" si="331"/>
        <v>0</v>
      </c>
      <c r="AA223" s="111">
        <f t="shared" si="331"/>
        <v>0</v>
      </c>
      <c r="AB223" s="111">
        <f t="shared" si="331"/>
        <v>0</v>
      </c>
      <c r="AC223" s="111">
        <f t="shared" si="331"/>
        <v>0</v>
      </c>
      <c r="AD223" s="111">
        <f t="shared" si="331"/>
        <v>0</v>
      </c>
      <c r="AE223" s="96"/>
      <c r="AF223" s="111">
        <f>SUMIFS(AF$5:AF$203,$E$5:$E$203,$O223,$A$5:$A$203,"Y")</f>
        <v>0</v>
      </c>
      <c r="AG223" s="111">
        <f t="shared" ref="AF223:AR229" si="332">SUMIFS(AG$5:AG$203,$E$5:$E$203,$O223,$A$5:$A$203,"Y")</f>
        <v>0</v>
      </c>
      <c r="AH223" s="111">
        <f t="shared" si="332"/>
        <v>0</v>
      </c>
      <c r="AI223" s="111">
        <f t="shared" si="332"/>
        <v>0</v>
      </c>
      <c r="AJ223" s="111">
        <f t="shared" si="332"/>
        <v>0</v>
      </c>
      <c r="AK223" s="111">
        <f t="shared" si="332"/>
        <v>0</v>
      </c>
      <c r="AL223" s="111">
        <f t="shared" si="332"/>
        <v>0</v>
      </c>
      <c r="AM223" s="111">
        <f t="shared" si="332"/>
        <v>0</v>
      </c>
      <c r="AN223" s="111">
        <f t="shared" si="332"/>
        <v>0</v>
      </c>
      <c r="AO223" s="111">
        <f t="shared" si="332"/>
        <v>0</v>
      </c>
      <c r="AP223" s="111">
        <f t="shared" si="332"/>
        <v>0</v>
      </c>
      <c r="AQ223" s="111">
        <f t="shared" si="332"/>
        <v>0</v>
      </c>
      <c r="AR223" s="111">
        <f t="shared" si="332"/>
        <v>0</v>
      </c>
      <c r="AS223" s="96"/>
      <c r="AT223" s="111">
        <f>SUMIFS(AT$5:AT$203,$E$5:$E$203,$O223,$A$5:$A$203,"Y")</f>
        <v>0</v>
      </c>
      <c r="AU223" s="111">
        <f t="shared" ref="AU223:BF223" si="333">SUMIFS(AU$5:AU$203,$E$5:$E$203,$O223,$A$5:$A$203,"Y")</f>
        <v>0</v>
      </c>
      <c r="AV223" s="111">
        <f t="shared" si="333"/>
        <v>0</v>
      </c>
      <c r="AW223" s="111">
        <f t="shared" si="333"/>
        <v>0</v>
      </c>
      <c r="AX223" s="111">
        <f t="shared" si="333"/>
        <v>0</v>
      </c>
      <c r="AY223" s="111">
        <f t="shared" si="333"/>
        <v>0</v>
      </c>
      <c r="AZ223" s="111">
        <f t="shared" si="333"/>
        <v>0</v>
      </c>
      <c r="BA223" s="111">
        <f t="shared" si="333"/>
        <v>0</v>
      </c>
      <c r="BB223" s="111">
        <f t="shared" si="333"/>
        <v>0</v>
      </c>
      <c r="BC223" s="111">
        <f t="shared" si="333"/>
        <v>0</v>
      </c>
      <c r="BD223" s="111">
        <f t="shared" si="333"/>
        <v>0</v>
      </c>
      <c r="BE223" s="111">
        <f t="shared" si="333"/>
        <v>0</v>
      </c>
      <c r="BF223" s="111">
        <f t="shared" si="333"/>
        <v>0</v>
      </c>
      <c r="BG223" s="96"/>
      <c r="BH223" s="111">
        <f>SUMIFS(BH$5:BH$203,$E$5:$E$203,$O223,$A$5:$A$203,"Y")</f>
        <v>0</v>
      </c>
      <c r="BI223" s="111">
        <f t="shared" ref="BH223:BT229" si="334">SUMIFS(BI$5:BI$203,$E$5:$E$203,$O223,$A$5:$A$203,"Y")</f>
        <v>0</v>
      </c>
      <c r="BJ223" s="111">
        <f t="shared" si="334"/>
        <v>0</v>
      </c>
      <c r="BK223" s="111">
        <f t="shared" si="334"/>
        <v>0</v>
      </c>
      <c r="BL223" s="111">
        <f t="shared" si="334"/>
        <v>0</v>
      </c>
      <c r="BM223" s="111">
        <f t="shared" si="334"/>
        <v>0</v>
      </c>
      <c r="BN223" s="111">
        <f t="shared" si="334"/>
        <v>0</v>
      </c>
      <c r="BO223" s="111">
        <f t="shared" si="334"/>
        <v>0</v>
      </c>
      <c r="BP223" s="111">
        <f t="shared" si="334"/>
        <v>0</v>
      </c>
      <c r="BQ223" s="111">
        <f t="shared" si="334"/>
        <v>0</v>
      </c>
      <c r="BR223" s="111">
        <f t="shared" si="334"/>
        <v>0</v>
      </c>
      <c r="BS223" s="111">
        <f t="shared" si="334"/>
        <v>0</v>
      </c>
      <c r="BT223" s="111">
        <f t="shared" si="334"/>
        <v>0</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0</v>
      </c>
      <c r="S225" s="112">
        <f t="shared" si="337"/>
        <v>0</v>
      </c>
      <c r="T225" s="112">
        <f t="shared" si="337"/>
        <v>0</v>
      </c>
      <c r="U225" s="112">
        <f t="shared" si="337"/>
        <v>0</v>
      </c>
      <c r="V225" s="112">
        <f t="shared" si="337"/>
        <v>0</v>
      </c>
      <c r="W225" s="112">
        <f t="shared" si="337"/>
        <v>0</v>
      </c>
      <c r="X225" s="112">
        <f t="shared" si="337"/>
        <v>0</v>
      </c>
      <c r="Y225" s="112">
        <f t="shared" si="337"/>
        <v>0</v>
      </c>
      <c r="Z225" s="112">
        <f t="shared" si="337"/>
        <v>0</v>
      </c>
      <c r="AA225" s="112">
        <f t="shared" si="337"/>
        <v>0</v>
      </c>
      <c r="AB225" s="112">
        <f t="shared" si="337"/>
        <v>0</v>
      </c>
      <c r="AC225" s="112">
        <f t="shared" si="337"/>
        <v>0</v>
      </c>
      <c r="AD225" s="112">
        <f t="shared" si="337"/>
        <v>0</v>
      </c>
      <c r="AE225" s="96"/>
      <c r="AF225" s="112">
        <f t="shared" si="332"/>
        <v>0</v>
      </c>
      <c r="AG225" s="112">
        <f t="shared" si="332"/>
        <v>0</v>
      </c>
      <c r="AH225" s="112">
        <f t="shared" si="332"/>
        <v>0</v>
      </c>
      <c r="AI225" s="112">
        <f t="shared" si="332"/>
        <v>0</v>
      </c>
      <c r="AJ225" s="112">
        <f t="shared" si="332"/>
        <v>0</v>
      </c>
      <c r="AK225" s="112">
        <f t="shared" si="332"/>
        <v>0</v>
      </c>
      <c r="AL225" s="112">
        <f t="shared" si="332"/>
        <v>0</v>
      </c>
      <c r="AM225" s="112">
        <f t="shared" si="332"/>
        <v>0</v>
      </c>
      <c r="AN225" s="112">
        <f t="shared" si="332"/>
        <v>0</v>
      </c>
      <c r="AO225" s="112">
        <f t="shared" si="332"/>
        <v>0</v>
      </c>
      <c r="AP225" s="112">
        <f t="shared" si="332"/>
        <v>0</v>
      </c>
      <c r="AQ225" s="112">
        <f t="shared" si="332"/>
        <v>0</v>
      </c>
      <c r="AR225" s="112">
        <f t="shared" si="332"/>
        <v>0</v>
      </c>
      <c r="AS225" s="96"/>
      <c r="AT225" s="112">
        <f t="shared" si="338"/>
        <v>0</v>
      </c>
      <c r="AU225" s="112">
        <f t="shared" si="338"/>
        <v>0</v>
      </c>
      <c r="AV225" s="112">
        <f t="shared" si="338"/>
        <v>0</v>
      </c>
      <c r="AW225" s="112">
        <f t="shared" si="338"/>
        <v>0</v>
      </c>
      <c r="AX225" s="112">
        <f t="shared" si="338"/>
        <v>0</v>
      </c>
      <c r="AY225" s="112">
        <f t="shared" si="338"/>
        <v>0</v>
      </c>
      <c r="AZ225" s="112">
        <f t="shared" si="338"/>
        <v>0</v>
      </c>
      <c r="BA225" s="112">
        <f t="shared" si="338"/>
        <v>0</v>
      </c>
      <c r="BB225" s="112">
        <f t="shared" si="338"/>
        <v>0</v>
      </c>
      <c r="BC225" s="112">
        <f t="shared" si="338"/>
        <v>0</v>
      </c>
      <c r="BD225" s="112">
        <f t="shared" si="338"/>
        <v>0</v>
      </c>
      <c r="BE225" s="112">
        <f t="shared" si="338"/>
        <v>0</v>
      </c>
      <c r="BF225" s="112">
        <f t="shared" si="338"/>
        <v>0</v>
      </c>
      <c r="BG225" s="96"/>
      <c r="BH225" s="112">
        <f t="shared" si="334"/>
        <v>0</v>
      </c>
      <c r="BI225" s="112">
        <f t="shared" si="334"/>
        <v>0</v>
      </c>
      <c r="BJ225" s="112">
        <f t="shared" si="334"/>
        <v>0</v>
      </c>
      <c r="BK225" s="112">
        <f t="shared" si="334"/>
        <v>0</v>
      </c>
      <c r="BL225" s="112">
        <f t="shared" si="334"/>
        <v>0</v>
      </c>
      <c r="BM225" s="112">
        <f t="shared" si="334"/>
        <v>0</v>
      </c>
      <c r="BN225" s="112">
        <f t="shared" si="334"/>
        <v>0</v>
      </c>
      <c r="BO225" s="112">
        <f t="shared" si="334"/>
        <v>0</v>
      </c>
      <c r="BP225" s="112">
        <f t="shared" si="334"/>
        <v>0</v>
      </c>
      <c r="BQ225" s="112">
        <f t="shared" si="334"/>
        <v>0</v>
      </c>
      <c r="BR225" s="112">
        <f t="shared" si="334"/>
        <v>0</v>
      </c>
      <c r="BS225" s="112">
        <f t="shared" si="334"/>
        <v>0</v>
      </c>
      <c r="BT225" s="112">
        <f t="shared" si="334"/>
        <v>0</v>
      </c>
      <c r="BU225" s="96"/>
      <c r="BV225" s="112">
        <f t="shared" si="339"/>
        <v>0</v>
      </c>
      <c r="BW225" s="112">
        <f t="shared" si="339"/>
        <v>0</v>
      </c>
      <c r="BX225" s="112">
        <f t="shared" si="339"/>
        <v>0</v>
      </c>
      <c r="BY225" s="112">
        <f t="shared" si="339"/>
        <v>0</v>
      </c>
      <c r="BZ225" s="112">
        <f t="shared" si="339"/>
        <v>0</v>
      </c>
      <c r="CA225" s="112">
        <f t="shared" si="339"/>
        <v>0</v>
      </c>
      <c r="CB225" s="112">
        <f t="shared" si="339"/>
        <v>0</v>
      </c>
      <c r="CC225" s="112">
        <f t="shared" si="339"/>
        <v>0</v>
      </c>
      <c r="CD225" s="112">
        <f t="shared" si="339"/>
        <v>0</v>
      </c>
      <c r="CE225" s="112">
        <f t="shared" si="339"/>
        <v>0</v>
      </c>
      <c r="CF225" s="112">
        <f t="shared" si="339"/>
        <v>0</v>
      </c>
      <c r="CG225" s="112">
        <f t="shared" si="339"/>
        <v>0</v>
      </c>
      <c r="CH225" s="112">
        <f t="shared" si="339"/>
        <v>0</v>
      </c>
      <c r="CI225" s="96"/>
      <c r="CJ225" s="112">
        <f t="shared" si="336"/>
        <v>0</v>
      </c>
      <c r="CK225" s="112">
        <f t="shared" si="336"/>
        <v>0</v>
      </c>
      <c r="CL225" s="112">
        <f t="shared" si="336"/>
        <v>0</v>
      </c>
      <c r="CM225" s="112">
        <f t="shared" si="336"/>
        <v>0</v>
      </c>
      <c r="CN225" s="112">
        <f t="shared" si="336"/>
        <v>0</v>
      </c>
      <c r="CO225" s="112">
        <f t="shared" si="336"/>
        <v>0</v>
      </c>
      <c r="CP225" s="112">
        <f t="shared" si="336"/>
        <v>0</v>
      </c>
      <c r="CQ225" s="112">
        <f t="shared" si="336"/>
        <v>0</v>
      </c>
      <c r="CR225" s="112">
        <f t="shared" si="336"/>
        <v>0</v>
      </c>
      <c r="CS225" s="112">
        <f t="shared" si="336"/>
        <v>0</v>
      </c>
      <c r="CT225" s="112">
        <f t="shared" si="336"/>
        <v>0</v>
      </c>
      <c r="CU225" s="112">
        <f t="shared" si="336"/>
        <v>0</v>
      </c>
      <c r="CV225" s="112">
        <f t="shared" si="336"/>
        <v>0</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2348041</v>
      </c>
      <c r="S227" s="112">
        <f t="shared" si="337"/>
        <v>1031219</v>
      </c>
      <c r="T227" s="112">
        <f t="shared" si="337"/>
        <v>857384</v>
      </c>
      <c r="U227" s="112">
        <f t="shared" si="337"/>
        <v>8506178</v>
      </c>
      <c r="V227" s="112">
        <f t="shared" si="337"/>
        <v>2050627</v>
      </c>
      <c r="W227" s="112">
        <f t="shared" si="337"/>
        <v>2052902</v>
      </c>
      <c r="X227" s="112">
        <f t="shared" si="337"/>
        <v>6734595</v>
      </c>
      <c r="Y227" s="112">
        <f t="shared" si="337"/>
        <v>2405616</v>
      </c>
      <c r="Z227" s="112">
        <f t="shared" si="337"/>
        <v>2534615</v>
      </c>
      <c r="AA227" s="112">
        <f t="shared" si="337"/>
        <v>2525642</v>
      </c>
      <c r="AB227" s="112">
        <f t="shared" si="337"/>
        <v>1168036</v>
      </c>
      <c r="AC227" s="112">
        <f t="shared" si="337"/>
        <v>35972394</v>
      </c>
      <c r="AD227" s="112">
        <f t="shared" si="337"/>
        <v>68187249</v>
      </c>
      <c r="AE227" s="96"/>
      <c r="AF227" s="112">
        <f t="shared" si="332"/>
        <v>2348041</v>
      </c>
      <c r="AG227" s="112">
        <f t="shared" si="332"/>
        <v>3379260</v>
      </c>
      <c r="AH227" s="112">
        <f t="shared" si="332"/>
        <v>4236644</v>
      </c>
      <c r="AI227" s="112">
        <f t="shared" si="332"/>
        <v>12742822</v>
      </c>
      <c r="AJ227" s="112">
        <f t="shared" si="332"/>
        <v>14793449</v>
      </c>
      <c r="AK227" s="112">
        <f t="shared" si="332"/>
        <v>16846351</v>
      </c>
      <c r="AL227" s="112">
        <f t="shared" si="332"/>
        <v>23580946</v>
      </c>
      <c r="AM227" s="112">
        <f t="shared" si="332"/>
        <v>25986562</v>
      </c>
      <c r="AN227" s="112">
        <f t="shared" si="332"/>
        <v>28521177</v>
      </c>
      <c r="AO227" s="112">
        <f t="shared" si="332"/>
        <v>31046819</v>
      </c>
      <c r="AP227" s="112">
        <f t="shared" si="332"/>
        <v>32214855</v>
      </c>
      <c r="AQ227" s="112">
        <f t="shared" si="332"/>
        <v>68187249</v>
      </c>
      <c r="AR227" s="112">
        <f t="shared" si="332"/>
        <v>19149212.541666668</v>
      </c>
      <c r="AS227" s="96"/>
      <c r="AT227" s="112">
        <f t="shared" si="338"/>
        <v>1429320.6795800002</v>
      </c>
      <c r="AU227" s="112">
        <f t="shared" si="338"/>
        <v>753116.74407999997</v>
      </c>
      <c r="AV227" s="112">
        <f t="shared" si="338"/>
        <v>228499.14846000003</v>
      </c>
      <c r="AW227" s="112">
        <f t="shared" si="338"/>
        <v>5456329.1490599997</v>
      </c>
      <c r="AX227" s="112">
        <f t="shared" si="338"/>
        <v>774902.96030000015</v>
      </c>
      <c r="AY227" s="112">
        <f t="shared" si="338"/>
        <v>680980.64124000003</v>
      </c>
      <c r="AZ227" s="112">
        <f t="shared" si="338"/>
        <v>3089221.0936199999</v>
      </c>
      <c r="BA227" s="112">
        <f t="shared" si="338"/>
        <v>263228.50652</v>
      </c>
      <c r="BB227" s="112">
        <f t="shared" si="338"/>
        <v>324560.93612000003</v>
      </c>
      <c r="BC227" s="112">
        <f t="shared" si="338"/>
        <v>256958.75771999999</v>
      </c>
      <c r="BD227" s="112">
        <f t="shared" si="338"/>
        <v>258301.39611999999</v>
      </c>
      <c r="BE227" s="112">
        <f t="shared" si="338"/>
        <v>23333773.208120003</v>
      </c>
      <c r="BF227" s="112">
        <f t="shared" si="338"/>
        <v>36849193.220940001</v>
      </c>
      <c r="BG227" s="96"/>
      <c r="BH227" s="112">
        <f t="shared" si="334"/>
        <v>1429320.6795800002</v>
      </c>
      <c r="BI227" s="112">
        <f t="shared" si="334"/>
        <v>2182437.4236600003</v>
      </c>
      <c r="BJ227" s="112">
        <f t="shared" si="334"/>
        <v>2410936.5721200001</v>
      </c>
      <c r="BK227" s="112">
        <f t="shared" si="334"/>
        <v>7867265.7211800003</v>
      </c>
      <c r="BL227" s="112">
        <f t="shared" si="334"/>
        <v>8642168.6814799998</v>
      </c>
      <c r="BM227" s="112">
        <f t="shared" si="334"/>
        <v>9323149.3227199987</v>
      </c>
      <c r="BN227" s="112">
        <f t="shared" si="334"/>
        <v>12412370.416339999</v>
      </c>
      <c r="BO227" s="112">
        <f t="shared" si="334"/>
        <v>12675598.92286</v>
      </c>
      <c r="BP227" s="112">
        <f t="shared" si="334"/>
        <v>13000159.858979996</v>
      </c>
      <c r="BQ227" s="112">
        <f t="shared" si="334"/>
        <v>13257118.616700001</v>
      </c>
      <c r="BR227" s="112">
        <f t="shared" si="334"/>
        <v>13515420.012819998</v>
      </c>
      <c r="BS227" s="112">
        <f t="shared" si="334"/>
        <v>36849193.220940001</v>
      </c>
      <c r="BT227" s="112">
        <f t="shared" si="334"/>
        <v>9595045.2365758345</v>
      </c>
      <c r="BU227" s="96"/>
      <c r="BV227" s="112">
        <f t="shared" si="339"/>
        <v>203832.19949679999</v>
      </c>
      <c r="BW227" s="112">
        <f t="shared" si="339"/>
        <v>236143.34807324799</v>
      </c>
      <c r="BX227" s="112">
        <f t="shared" si="339"/>
        <v>617112.27659967996</v>
      </c>
      <c r="BY227" s="112">
        <f t="shared" si="339"/>
        <v>262998.100891968</v>
      </c>
      <c r="BZ227" s="112">
        <f t="shared" si="339"/>
        <v>1138646.4869662719</v>
      </c>
      <c r="CA227" s="112">
        <f t="shared" si="339"/>
        <v>1372531.4724832</v>
      </c>
      <c r="CB227" s="112">
        <f t="shared" si="339"/>
        <v>2136273.71835856</v>
      </c>
      <c r="CC227" s="112">
        <f t="shared" si="339"/>
        <v>2077596.95698736</v>
      </c>
      <c r="CD227" s="112">
        <f t="shared" si="339"/>
        <v>2063313.8411885439</v>
      </c>
      <c r="CE227" s="112">
        <f t="shared" si="339"/>
        <v>2151468.1301084799</v>
      </c>
      <c r="CF227" s="112">
        <f t="shared" si="339"/>
        <v>860308.76395836798</v>
      </c>
      <c r="CG227" s="112">
        <f t="shared" si="339"/>
        <v>487375.90229929599</v>
      </c>
      <c r="CH227" s="112">
        <f t="shared" si="339"/>
        <v>13607601.197411776</v>
      </c>
      <c r="CI227" s="96"/>
      <c r="CJ227" s="112">
        <f t="shared" si="336"/>
        <v>203832.19949679999</v>
      </c>
      <c r="CK227" s="112">
        <f t="shared" si="336"/>
        <v>439975.54757004802</v>
      </c>
      <c r="CL227" s="112">
        <f t="shared" si="336"/>
        <v>1057087.824169728</v>
      </c>
      <c r="CM227" s="112">
        <f t="shared" si="336"/>
        <v>1320085.925061696</v>
      </c>
      <c r="CN227" s="112">
        <f t="shared" si="336"/>
        <v>2458732.4120279681</v>
      </c>
      <c r="CO227" s="112">
        <f t="shared" si="336"/>
        <v>3831263.8845111681</v>
      </c>
      <c r="CP227" s="112">
        <f t="shared" si="336"/>
        <v>5967537.6028697286</v>
      </c>
      <c r="CQ227" s="112">
        <f t="shared" si="336"/>
        <v>8045134.5598570881</v>
      </c>
      <c r="CR227" s="112">
        <f t="shared" si="336"/>
        <v>10108448.401045632</v>
      </c>
      <c r="CS227" s="112">
        <f t="shared" si="336"/>
        <v>12259916.531154111</v>
      </c>
      <c r="CT227" s="112">
        <f t="shared" si="336"/>
        <v>13120225.295112479</v>
      </c>
      <c r="CU227" s="112">
        <f t="shared" si="336"/>
        <v>13607601.197411776</v>
      </c>
      <c r="CV227" s="112">
        <f t="shared" si="336"/>
        <v>5468003.3984651947</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0</v>
      </c>
      <c r="S229" s="112">
        <f t="shared" si="337"/>
        <v>0</v>
      </c>
      <c r="T229" s="112">
        <f t="shared" si="337"/>
        <v>0</v>
      </c>
      <c r="U229" s="112">
        <f t="shared" si="337"/>
        <v>0</v>
      </c>
      <c r="V229" s="112">
        <f t="shared" si="337"/>
        <v>0</v>
      </c>
      <c r="W229" s="112">
        <f t="shared" si="337"/>
        <v>0</v>
      </c>
      <c r="X229" s="112">
        <f t="shared" si="337"/>
        <v>0</v>
      </c>
      <c r="Y229" s="112">
        <f t="shared" si="337"/>
        <v>0</v>
      </c>
      <c r="Z229" s="112">
        <f t="shared" si="337"/>
        <v>0</v>
      </c>
      <c r="AA229" s="112">
        <f t="shared" si="337"/>
        <v>0</v>
      </c>
      <c r="AB229" s="112">
        <f t="shared" si="337"/>
        <v>0</v>
      </c>
      <c r="AC229" s="112">
        <f t="shared" si="337"/>
        <v>0</v>
      </c>
      <c r="AD229" s="112">
        <f t="shared" si="337"/>
        <v>0</v>
      </c>
      <c r="AE229" s="96"/>
      <c r="AF229" s="112">
        <f t="shared" si="332"/>
        <v>0</v>
      </c>
      <c r="AG229" s="112">
        <f t="shared" si="332"/>
        <v>0</v>
      </c>
      <c r="AH229" s="112">
        <f t="shared" si="332"/>
        <v>0</v>
      </c>
      <c r="AI229" s="112">
        <f t="shared" si="332"/>
        <v>0</v>
      </c>
      <c r="AJ229" s="112">
        <f t="shared" si="332"/>
        <v>0</v>
      </c>
      <c r="AK229" s="112">
        <f t="shared" si="332"/>
        <v>0</v>
      </c>
      <c r="AL229" s="112">
        <f t="shared" si="332"/>
        <v>0</v>
      </c>
      <c r="AM229" s="112">
        <f t="shared" si="332"/>
        <v>0</v>
      </c>
      <c r="AN229" s="112">
        <f t="shared" si="332"/>
        <v>0</v>
      </c>
      <c r="AO229" s="112">
        <f t="shared" si="332"/>
        <v>0</v>
      </c>
      <c r="AP229" s="112">
        <f t="shared" si="332"/>
        <v>0</v>
      </c>
      <c r="AQ229" s="112">
        <f t="shared" si="332"/>
        <v>0</v>
      </c>
      <c r="AR229" s="112">
        <f t="shared" si="332"/>
        <v>0</v>
      </c>
      <c r="AS229" s="96"/>
      <c r="AT229" s="112">
        <f t="shared" si="338"/>
        <v>0</v>
      </c>
      <c r="AU229" s="112">
        <f t="shared" si="338"/>
        <v>0</v>
      </c>
      <c r="AV229" s="112">
        <f t="shared" si="338"/>
        <v>0</v>
      </c>
      <c r="AW229" s="112">
        <f t="shared" si="338"/>
        <v>0</v>
      </c>
      <c r="AX229" s="112">
        <f t="shared" si="338"/>
        <v>0</v>
      </c>
      <c r="AY229" s="112">
        <f t="shared" si="338"/>
        <v>0</v>
      </c>
      <c r="AZ229" s="112">
        <f t="shared" si="338"/>
        <v>0</v>
      </c>
      <c r="BA229" s="112">
        <f t="shared" si="338"/>
        <v>0</v>
      </c>
      <c r="BB229" s="112">
        <f t="shared" si="338"/>
        <v>0</v>
      </c>
      <c r="BC229" s="112">
        <f t="shared" si="338"/>
        <v>0</v>
      </c>
      <c r="BD229" s="112">
        <f t="shared" si="338"/>
        <v>0</v>
      </c>
      <c r="BE229" s="112">
        <f t="shared" si="338"/>
        <v>0</v>
      </c>
      <c r="BF229" s="112">
        <f t="shared" si="338"/>
        <v>0</v>
      </c>
      <c r="BG229" s="96"/>
      <c r="BH229" s="112">
        <f t="shared" si="334"/>
        <v>0</v>
      </c>
      <c r="BI229" s="112">
        <f t="shared" si="334"/>
        <v>0</v>
      </c>
      <c r="BJ229" s="112">
        <f t="shared" si="334"/>
        <v>0</v>
      </c>
      <c r="BK229" s="112">
        <f t="shared" si="334"/>
        <v>0</v>
      </c>
      <c r="BL229" s="112">
        <f t="shared" si="334"/>
        <v>0</v>
      </c>
      <c r="BM229" s="112">
        <f t="shared" si="334"/>
        <v>0</v>
      </c>
      <c r="BN229" s="112">
        <f t="shared" si="334"/>
        <v>0</v>
      </c>
      <c r="BO229" s="112">
        <f t="shared" si="334"/>
        <v>0</v>
      </c>
      <c r="BP229" s="112">
        <f t="shared" si="334"/>
        <v>0</v>
      </c>
      <c r="BQ229" s="112">
        <f t="shared" si="334"/>
        <v>0</v>
      </c>
      <c r="BR229" s="112">
        <f t="shared" si="334"/>
        <v>0</v>
      </c>
      <c r="BS229" s="112">
        <f t="shared" si="334"/>
        <v>0</v>
      </c>
      <c r="BT229" s="112">
        <f t="shared" si="334"/>
        <v>0</v>
      </c>
      <c r="BU229" s="96"/>
      <c r="BV229" s="112">
        <f t="shared" si="339"/>
        <v>0</v>
      </c>
      <c r="BW229" s="112">
        <f t="shared" si="339"/>
        <v>0</v>
      </c>
      <c r="BX229" s="112">
        <f t="shared" si="339"/>
        <v>0</v>
      </c>
      <c r="BY229" s="112">
        <f t="shared" si="339"/>
        <v>0</v>
      </c>
      <c r="BZ229" s="112">
        <f t="shared" si="339"/>
        <v>0</v>
      </c>
      <c r="CA229" s="112">
        <f t="shared" si="339"/>
        <v>0</v>
      </c>
      <c r="CB229" s="112">
        <f t="shared" si="339"/>
        <v>0</v>
      </c>
      <c r="CC229" s="112">
        <f t="shared" si="339"/>
        <v>0</v>
      </c>
      <c r="CD229" s="112">
        <f t="shared" si="339"/>
        <v>0</v>
      </c>
      <c r="CE229" s="112">
        <f t="shared" si="339"/>
        <v>0</v>
      </c>
      <c r="CF229" s="112">
        <f t="shared" si="339"/>
        <v>0</v>
      </c>
      <c r="CG229" s="112">
        <f t="shared" si="339"/>
        <v>0</v>
      </c>
      <c r="CH229" s="112">
        <f t="shared" si="339"/>
        <v>0</v>
      </c>
      <c r="CI229" s="96"/>
      <c r="CJ229" s="112">
        <f t="shared" si="336"/>
        <v>0</v>
      </c>
      <c r="CK229" s="112">
        <f t="shared" si="336"/>
        <v>0</v>
      </c>
      <c r="CL229" s="112">
        <f t="shared" si="336"/>
        <v>0</v>
      </c>
      <c r="CM229" s="112">
        <f t="shared" si="336"/>
        <v>0</v>
      </c>
      <c r="CN229" s="112">
        <f t="shared" si="336"/>
        <v>0</v>
      </c>
      <c r="CO229" s="112">
        <f t="shared" si="336"/>
        <v>0</v>
      </c>
      <c r="CP229" s="112">
        <f t="shared" si="336"/>
        <v>0</v>
      </c>
      <c r="CQ229" s="112">
        <f t="shared" si="336"/>
        <v>0</v>
      </c>
      <c r="CR229" s="112">
        <f t="shared" si="336"/>
        <v>0</v>
      </c>
      <c r="CS229" s="112">
        <f t="shared" si="336"/>
        <v>0</v>
      </c>
      <c r="CT229" s="112">
        <f t="shared" si="336"/>
        <v>0</v>
      </c>
      <c r="CU229" s="112">
        <f t="shared" si="336"/>
        <v>0</v>
      </c>
      <c r="CV229" s="112">
        <f t="shared" si="336"/>
        <v>0</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2348041</v>
      </c>
      <c r="S230" s="111">
        <f t="shared" ref="S230:AD230" si="340">SUM(S223:S229)</f>
        <v>1031219</v>
      </c>
      <c r="T230" s="111">
        <f t="shared" si="340"/>
        <v>857384</v>
      </c>
      <c r="U230" s="111">
        <f t="shared" si="340"/>
        <v>8506178</v>
      </c>
      <c r="V230" s="111">
        <f t="shared" si="340"/>
        <v>2050627</v>
      </c>
      <c r="W230" s="111">
        <f t="shared" si="340"/>
        <v>2052902</v>
      </c>
      <c r="X230" s="111">
        <f t="shared" si="340"/>
        <v>6734595</v>
      </c>
      <c r="Y230" s="111">
        <f t="shared" si="340"/>
        <v>2405616</v>
      </c>
      <c r="Z230" s="111">
        <f t="shared" si="340"/>
        <v>2534615</v>
      </c>
      <c r="AA230" s="111">
        <f t="shared" si="340"/>
        <v>2525642</v>
      </c>
      <c r="AB230" s="111">
        <f t="shared" si="340"/>
        <v>1168036</v>
      </c>
      <c r="AC230" s="111">
        <f t="shared" si="340"/>
        <v>35972394</v>
      </c>
      <c r="AD230" s="111">
        <f t="shared" si="340"/>
        <v>68187249</v>
      </c>
      <c r="AE230" s="96"/>
      <c r="AF230" s="111">
        <f>SUM(AF223:AF229)</f>
        <v>2348041</v>
      </c>
      <c r="AG230" s="111">
        <f t="shared" ref="AG230" si="341">SUM(AG223:AG229)</f>
        <v>3379260</v>
      </c>
      <c r="AH230" s="111">
        <f t="shared" ref="AH230" si="342">SUM(AH223:AH229)</f>
        <v>4236644</v>
      </c>
      <c r="AI230" s="111">
        <f t="shared" ref="AI230" si="343">SUM(AI223:AI229)</f>
        <v>12742822</v>
      </c>
      <c r="AJ230" s="111">
        <f t="shared" ref="AJ230" si="344">SUM(AJ223:AJ229)</f>
        <v>14793449</v>
      </c>
      <c r="AK230" s="111">
        <f t="shared" ref="AK230" si="345">SUM(AK223:AK229)</f>
        <v>16846351</v>
      </c>
      <c r="AL230" s="111">
        <f t="shared" ref="AL230" si="346">SUM(AL223:AL229)</f>
        <v>23580946</v>
      </c>
      <c r="AM230" s="111">
        <f t="shared" ref="AM230" si="347">SUM(AM223:AM229)</f>
        <v>25986562</v>
      </c>
      <c r="AN230" s="111">
        <f t="shared" ref="AN230" si="348">SUM(AN223:AN229)</f>
        <v>28521177</v>
      </c>
      <c r="AO230" s="111">
        <f t="shared" ref="AO230" si="349">SUM(AO223:AO229)</f>
        <v>31046819</v>
      </c>
      <c r="AP230" s="111">
        <f t="shared" ref="AP230" si="350">SUM(AP223:AP229)</f>
        <v>32214855</v>
      </c>
      <c r="AQ230" s="111">
        <f t="shared" ref="AQ230" si="351">SUM(AQ223:AQ229)</f>
        <v>68187249</v>
      </c>
      <c r="AR230" s="111">
        <f t="shared" ref="AR230" si="352">SUM(AR223:AR229)</f>
        <v>19149212.541666668</v>
      </c>
      <c r="AS230" s="96"/>
      <c r="AT230" s="111">
        <f>SUM(AT223:AT229)</f>
        <v>1429320.6795800002</v>
      </c>
      <c r="AU230" s="111">
        <f t="shared" ref="AU230" si="353">SUM(AU223:AU229)</f>
        <v>753116.74407999997</v>
      </c>
      <c r="AV230" s="111">
        <f t="shared" ref="AV230" si="354">SUM(AV223:AV229)</f>
        <v>228499.14846000003</v>
      </c>
      <c r="AW230" s="111">
        <f t="shared" ref="AW230" si="355">SUM(AW223:AW229)</f>
        <v>5456329.1490599997</v>
      </c>
      <c r="AX230" s="111">
        <f t="shared" ref="AX230" si="356">SUM(AX223:AX229)</f>
        <v>774902.96030000015</v>
      </c>
      <c r="AY230" s="111">
        <f t="shared" ref="AY230" si="357">SUM(AY223:AY229)</f>
        <v>680980.64124000003</v>
      </c>
      <c r="AZ230" s="111">
        <f t="shared" ref="AZ230" si="358">SUM(AZ223:AZ229)</f>
        <v>3089221.0936199999</v>
      </c>
      <c r="BA230" s="111">
        <f t="shared" ref="BA230" si="359">SUM(BA223:BA229)</f>
        <v>263228.50652</v>
      </c>
      <c r="BB230" s="111">
        <f t="shared" ref="BB230" si="360">SUM(BB223:BB229)</f>
        <v>324560.93612000003</v>
      </c>
      <c r="BC230" s="111">
        <f t="shared" ref="BC230" si="361">SUM(BC223:BC229)</f>
        <v>256958.75771999999</v>
      </c>
      <c r="BD230" s="111">
        <f t="shared" ref="BD230" si="362">SUM(BD223:BD229)</f>
        <v>258301.39611999999</v>
      </c>
      <c r="BE230" s="111">
        <f t="shared" ref="BE230" si="363">SUM(BE223:BE229)</f>
        <v>23333773.208120003</v>
      </c>
      <c r="BF230" s="111">
        <f t="shared" ref="BF230" si="364">SUM(BF223:BF229)</f>
        <v>36849193.220940001</v>
      </c>
      <c r="BG230" s="96"/>
      <c r="BH230" s="111">
        <f>SUM(BH223:BH229)</f>
        <v>1429320.6795800002</v>
      </c>
      <c r="BI230" s="111">
        <f t="shared" ref="BI230" si="365">SUM(BI223:BI229)</f>
        <v>2182437.4236600003</v>
      </c>
      <c r="BJ230" s="111">
        <f t="shared" ref="BJ230" si="366">SUM(BJ223:BJ229)</f>
        <v>2410936.5721200001</v>
      </c>
      <c r="BK230" s="111">
        <f t="shared" ref="BK230" si="367">SUM(BK223:BK229)</f>
        <v>7867265.7211800003</v>
      </c>
      <c r="BL230" s="111">
        <f t="shared" ref="BL230" si="368">SUM(BL223:BL229)</f>
        <v>8642168.6814799998</v>
      </c>
      <c r="BM230" s="111">
        <f t="shared" ref="BM230" si="369">SUM(BM223:BM229)</f>
        <v>9323149.3227199987</v>
      </c>
      <c r="BN230" s="111">
        <f t="shared" ref="BN230" si="370">SUM(BN223:BN229)</f>
        <v>12412370.416339999</v>
      </c>
      <c r="BO230" s="111">
        <f t="shared" ref="BO230" si="371">SUM(BO223:BO229)</f>
        <v>12675598.92286</v>
      </c>
      <c r="BP230" s="111">
        <f t="shared" ref="BP230" si="372">SUM(BP223:BP229)</f>
        <v>13000159.858979996</v>
      </c>
      <c r="BQ230" s="111">
        <f t="shared" ref="BQ230" si="373">SUM(BQ223:BQ229)</f>
        <v>13257118.616700001</v>
      </c>
      <c r="BR230" s="111">
        <f t="shared" ref="BR230" si="374">SUM(BR223:BR229)</f>
        <v>13515420.012819998</v>
      </c>
      <c r="BS230" s="111">
        <f t="shared" ref="BS230" si="375">SUM(BS223:BS229)</f>
        <v>36849193.220940001</v>
      </c>
      <c r="BT230" s="111">
        <f t="shared" ref="BT230" si="376">SUM(BT223:BT229)</f>
        <v>9595045.2365758345</v>
      </c>
      <c r="BU230" s="96"/>
      <c r="BV230" s="111">
        <f>SUM(BV223:BV229)</f>
        <v>203832.19949679999</v>
      </c>
      <c r="BW230" s="111">
        <f t="shared" ref="BW230" si="377">SUM(BW223:BW229)</f>
        <v>236143.34807324799</v>
      </c>
      <c r="BX230" s="111">
        <f t="shared" ref="BX230" si="378">SUM(BX223:BX229)</f>
        <v>617112.27659967996</v>
      </c>
      <c r="BY230" s="111">
        <f t="shared" ref="BY230" si="379">SUM(BY223:BY229)</f>
        <v>262998.100891968</v>
      </c>
      <c r="BZ230" s="111">
        <f t="shared" ref="BZ230" si="380">SUM(BZ223:BZ229)</f>
        <v>1138646.4869662719</v>
      </c>
      <c r="CA230" s="111">
        <f t="shared" ref="CA230" si="381">SUM(CA223:CA229)</f>
        <v>1372531.4724832</v>
      </c>
      <c r="CB230" s="111">
        <f t="shared" ref="CB230" si="382">SUM(CB223:CB229)</f>
        <v>2136273.71835856</v>
      </c>
      <c r="CC230" s="111">
        <f t="shared" ref="CC230" si="383">SUM(CC223:CC229)</f>
        <v>2077596.95698736</v>
      </c>
      <c r="CD230" s="111">
        <f t="shared" ref="CD230" si="384">SUM(CD223:CD229)</f>
        <v>2063313.8411885439</v>
      </c>
      <c r="CE230" s="111">
        <f t="shared" ref="CE230" si="385">SUM(CE223:CE229)</f>
        <v>2151468.1301084799</v>
      </c>
      <c r="CF230" s="111">
        <f t="shared" ref="CF230" si="386">SUM(CF223:CF229)</f>
        <v>860308.76395836798</v>
      </c>
      <c r="CG230" s="111">
        <f t="shared" ref="CG230" si="387">SUM(CG223:CG229)</f>
        <v>487375.90229929599</v>
      </c>
      <c r="CH230" s="111">
        <f t="shared" ref="CH230" si="388">SUM(CH223:CH229)</f>
        <v>13607601.197411776</v>
      </c>
      <c r="CI230" s="96"/>
      <c r="CJ230" s="111">
        <f>SUM(CJ223:CJ229)</f>
        <v>203832.19949679999</v>
      </c>
      <c r="CK230" s="111">
        <f t="shared" ref="CK230" si="389">SUM(CK223:CK229)</f>
        <v>439975.54757004802</v>
      </c>
      <c r="CL230" s="111">
        <f t="shared" ref="CL230" si="390">SUM(CL223:CL229)</f>
        <v>1057087.824169728</v>
      </c>
      <c r="CM230" s="111">
        <f t="shared" ref="CM230" si="391">SUM(CM223:CM229)</f>
        <v>1320085.925061696</v>
      </c>
      <c r="CN230" s="111">
        <f t="shared" ref="CN230" si="392">SUM(CN223:CN229)</f>
        <v>2458732.4120279681</v>
      </c>
      <c r="CO230" s="111">
        <f t="shared" ref="CO230" si="393">SUM(CO223:CO229)</f>
        <v>3831263.8845111681</v>
      </c>
      <c r="CP230" s="111">
        <f t="shared" ref="CP230" si="394">SUM(CP223:CP229)</f>
        <v>5967537.6028697286</v>
      </c>
      <c r="CQ230" s="111">
        <f t="shared" ref="CQ230" si="395">SUM(CQ223:CQ229)</f>
        <v>8045134.5598570881</v>
      </c>
      <c r="CR230" s="111">
        <f t="shared" ref="CR230" si="396">SUM(CR223:CR229)</f>
        <v>10108448.401045632</v>
      </c>
      <c r="CS230" s="111">
        <f t="shared" ref="CS230" si="397">SUM(CS223:CS229)</f>
        <v>12259916.531154111</v>
      </c>
      <c r="CT230" s="111">
        <f t="shared" ref="CT230" si="398">SUM(CT223:CT229)</f>
        <v>13120225.295112479</v>
      </c>
      <c r="CU230" s="111">
        <f t="shared" ref="CU230" si="399">SUM(CU223:CU229)</f>
        <v>13607601.197411776</v>
      </c>
      <c r="CV230" s="111">
        <f t="shared" ref="CV230" si="400">SUM(CV223:CV229)</f>
        <v>5468003.3984651947</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2348041</v>
      </c>
      <c r="S238" s="112">
        <f t="shared" si="413"/>
        <v>1031219</v>
      </c>
      <c r="T238" s="112">
        <f t="shared" si="413"/>
        <v>857384</v>
      </c>
      <c r="U238" s="112">
        <f t="shared" si="413"/>
        <v>8506178</v>
      </c>
      <c r="V238" s="112">
        <f t="shared" si="413"/>
        <v>2050627</v>
      </c>
      <c r="W238" s="112">
        <f t="shared" si="413"/>
        <v>2052902</v>
      </c>
      <c r="X238" s="112">
        <f t="shared" si="413"/>
        <v>6734595</v>
      </c>
      <c r="Y238" s="112">
        <f t="shared" si="413"/>
        <v>2405616</v>
      </c>
      <c r="Z238" s="112">
        <f t="shared" si="413"/>
        <v>2534615</v>
      </c>
      <c r="AA238" s="112">
        <f t="shared" si="413"/>
        <v>2525642</v>
      </c>
      <c r="AB238" s="112">
        <f t="shared" si="413"/>
        <v>1168036</v>
      </c>
      <c r="AC238" s="112">
        <f t="shared" si="413"/>
        <v>35972394</v>
      </c>
      <c r="AD238" s="112">
        <f t="shared" si="413"/>
        <v>68187249</v>
      </c>
      <c r="AE238" s="112"/>
      <c r="AF238" s="112">
        <f t="shared" si="408"/>
        <v>2348041</v>
      </c>
      <c r="AG238" s="112">
        <f t="shared" si="408"/>
        <v>3379260</v>
      </c>
      <c r="AH238" s="112">
        <f t="shared" si="408"/>
        <v>4236644</v>
      </c>
      <c r="AI238" s="112">
        <f t="shared" si="408"/>
        <v>12742822</v>
      </c>
      <c r="AJ238" s="112">
        <f t="shared" si="408"/>
        <v>14793449</v>
      </c>
      <c r="AK238" s="112">
        <f t="shared" si="408"/>
        <v>16846351</v>
      </c>
      <c r="AL238" s="112">
        <f t="shared" si="408"/>
        <v>23580946</v>
      </c>
      <c r="AM238" s="112">
        <f t="shared" si="408"/>
        <v>25986562</v>
      </c>
      <c r="AN238" s="112">
        <f t="shared" si="408"/>
        <v>28521177</v>
      </c>
      <c r="AO238" s="112">
        <f t="shared" si="408"/>
        <v>31046819</v>
      </c>
      <c r="AP238" s="112">
        <f t="shared" si="408"/>
        <v>32214855</v>
      </c>
      <c r="AQ238" s="112">
        <f t="shared" si="408"/>
        <v>68187249</v>
      </c>
      <c r="AR238" s="112">
        <f t="shared" si="408"/>
        <v>19149212.541666668</v>
      </c>
      <c r="AS238" s="112"/>
      <c r="AT238" s="112">
        <f t="shared" si="414"/>
        <v>1429320.6795800002</v>
      </c>
      <c r="AU238" s="112">
        <f t="shared" si="414"/>
        <v>753116.74407999997</v>
      </c>
      <c r="AV238" s="112">
        <f t="shared" si="414"/>
        <v>228499.14846000003</v>
      </c>
      <c r="AW238" s="112">
        <f t="shared" si="414"/>
        <v>5456329.1490599997</v>
      </c>
      <c r="AX238" s="112">
        <f t="shared" si="414"/>
        <v>774902.96030000015</v>
      </c>
      <c r="AY238" s="112">
        <f t="shared" si="414"/>
        <v>680980.64124000003</v>
      </c>
      <c r="AZ238" s="112">
        <f t="shared" si="414"/>
        <v>3089221.0936199999</v>
      </c>
      <c r="BA238" s="112">
        <f t="shared" si="414"/>
        <v>263228.50652</v>
      </c>
      <c r="BB238" s="112">
        <f t="shared" si="414"/>
        <v>324560.93612000003</v>
      </c>
      <c r="BC238" s="112">
        <f t="shared" si="414"/>
        <v>256958.75771999999</v>
      </c>
      <c r="BD238" s="112">
        <f t="shared" si="414"/>
        <v>258301.39611999999</v>
      </c>
      <c r="BE238" s="112">
        <f t="shared" si="414"/>
        <v>23333773.208120003</v>
      </c>
      <c r="BF238" s="112">
        <f t="shared" si="414"/>
        <v>36849193.220940001</v>
      </c>
      <c r="BG238" s="112"/>
      <c r="BH238" s="112">
        <f t="shared" si="410"/>
        <v>1429320.6795800002</v>
      </c>
      <c r="BI238" s="112">
        <f t="shared" si="410"/>
        <v>2182437.4236600003</v>
      </c>
      <c r="BJ238" s="112">
        <f t="shared" si="410"/>
        <v>2410936.5721200001</v>
      </c>
      <c r="BK238" s="112">
        <f t="shared" si="410"/>
        <v>7867265.7211800003</v>
      </c>
      <c r="BL238" s="112">
        <f t="shared" si="410"/>
        <v>8642168.6814799998</v>
      </c>
      <c r="BM238" s="112">
        <f t="shared" si="410"/>
        <v>9323149.3227199987</v>
      </c>
      <c r="BN238" s="112">
        <f t="shared" si="410"/>
        <v>12412370.416339999</v>
      </c>
      <c r="BO238" s="112">
        <f t="shared" si="410"/>
        <v>12675598.92286</v>
      </c>
      <c r="BP238" s="112">
        <f t="shared" si="410"/>
        <v>13000159.858979996</v>
      </c>
      <c r="BQ238" s="112">
        <f t="shared" si="410"/>
        <v>13257118.616700001</v>
      </c>
      <c r="BR238" s="112">
        <f t="shared" si="410"/>
        <v>13515420.012819998</v>
      </c>
      <c r="BS238" s="112">
        <f t="shared" si="410"/>
        <v>36849193.220940001</v>
      </c>
      <c r="BT238" s="112">
        <f t="shared" si="410"/>
        <v>9595045.2365758345</v>
      </c>
      <c r="BU238" s="112"/>
      <c r="BV238" s="112">
        <f t="shared" si="415"/>
        <v>203832.19949679999</v>
      </c>
      <c r="BW238" s="112">
        <f t="shared" si="415"/>
        <v>236143.34807324799</v>
      </c>
      <c r="BX238" s="112">
        <f t="shared" si="415"/>
        <v>617112.27659967996</v>
      </c>
      <c r="BY238" s="112">
        <f t="shared" si="415"/>
        <v>262998.100891968</v>
      </c>
      <c r="BZ238" s="112">
        <f t="shared" si="415"/>
        <v>1138646.4869662719</v>
      </c>
      <c r="CA238" s="112">
        <f t="shared" si="415"/>
        <v>1372531.4724832</v>
      </c>
      <c r="CB238" s="112">
        <f t="shared" si="415"/>
        <v>2136273.71835856</v>
      </c>
      <c r="CC238" s="112">
        <f t="shared" si="415"/>
        <v>2077596.95698736</v>
      </c>
      <c r="CD238" s="112">
        <f t="shared" si="415"/>
        <v>2063313.8411885439</v>
      </c>
      <c r="CE238" s="112">
        <f t="shared" si="415"/>
        <v>2151468.1301084799</v>
      </c>
      <c r="CF238" s="112">
        <f t="shared" si="415"/>
        <v>860308.76395836798</v>
      </c>
      <c r="CG238" s="112">
        <f t="shared" si="415"/>
        <v>487375.90229929599</v>
      </c>
      <c r="CH238" s="112">
        <f t="shared" si="415"/>
        <v>13607601.197411776</v>
      </c>
      <c r="CI238" s="112"/>
      <c r="CJ238" s="112">
        <f t="shared" si="412"/>
        <v>203832.19949679999</v>
      </c>
      <c r="CK238" s="112">
        <f t="shared" si="412"/>
        <v>439975.54757004802</v>
      </c>
      <c r="CL238" s="112">
        <f t="shared" si="412"/>
        <v>1057087.824169728</v>
      </c>
      <c r="CM238" s="112">
        <f t="shared" si="412"/>
        <v>1320085.925061696</v>
      </c>
      <c r="CN238" s="112">
        <f t="shared" si="412"/>
        <v>2458732.4120279681</v>
      </c>
      <c r="CO238" s="112">
        <f t="shared" si="412"/>
        <v>3831263.8845111681</v>
      </c>
      <c r="CP238" s="112">
        <f t="shared" si="412"/>
        <v>5967537.6028697286</v>
      </c>
      <c r="CQ238" s="112">
        <f t="shared" si="412"/>
        <v>8045134.5598570881</v>
      </c>
      <c r="CR238" s="112">
        <f t="shared" si="412"/>
        <v>10108448.401045632</v>
      </c>
      <c r="CS238" s="112">
        <f t="shared" si="412"/>
        <v>12259916.531154111</v>
      </c>
      <c r="CT238" s="112">
        <f t="shared" si="412"/>
        <v>13120225.295112479</v>
      </c>
      <c r="CU238" s="112">
        <f t="shared" si="412"/>
        <v>13607601.197411776</v>
      </c>
      <c r="CV238" s="112">
        <f t="shared" si="412"/>
        <v>5468003.3984651947</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2348041</v>
      </c>
      <c r="S241" s="213">
        <f t="shared" ref="S241:AD241" si="416">SUM(S236:S240)</f>
        <v>1031219</v>
      </c>
      <c r="T241" s="213">
        <f t="shared" si="416"/>
        <v>857384</v>
      </c>
      <c r="U241" s="213">
        <f t="shared" si="416"/>
        <v>8506178</v>
      </c>
      <c r="V241" s="213">
        <f t="shared" si="416"/>
        <v>2050627</v>
      </c>
      <c r="W241" s="213">
        <f t="shared" si="416"/>
        <v>2052902</v>
      </c>
      <c r="X241" s="213">
        <f t="shared" si="416"/>
        <v>6734595</v>
      </c>
      <c r="Y241" s="213">
        <f t="shared" si="416"/>
        <v>2405616</v>
      </c>
      <c r="Z241" s="213">
        <f t="shared" si="416"/>
        <v>2534615</v>
      </c>
      <c r="AA241" s="213">
        <f t="shared" si="416"/>
        <v>2525642</v>
      </c>
      <c r="AB241" s="213">
        <f t="shared" si="416"/>
        <v>1168036</v>
      </c>
      <c r="AC241" s="213">
        <f t="shared" si="416"/>
        <v>35972394</v>
      </c>
      <c r="AD241" s="213">
        <f t="shared" si="416"/>
        <v>68187249</v>
      </c>
      <c r="AE241" s="213"/>
      <c r="AF241" s="213">
        <f>SUM(AF236:AF240)</f>
        <v>2348041</v>
      </c>
      <c r="AG241" s="213">
        <f t="shared" ref="AG241" si="417">SUM(AG236:AG240)</f>
        <v>3379260</v>
      </c>
      <c r="AH241" s="213">
        <f t="shared" ref="AH241" si="418">SUM(AH236:AH240)</f>
        <v>4236644</v>
      </c>
      <c r="AI241" s="213">
        <f t="shared" ref="AI241" si="419">SUM(AI236:AI240)</f>
        <v>12742822</v>
      </c>
      <c r="AJ241" s="213">
        <f t="shared" ref="AJ241" si="420">SUM(AJ236:AJ240)</f>
        <v>14793449</v>
      </c>
      <c r="AK241" s="213">
        <f t="shared" ref="AK241" si="421">SUM(AK236:AK240)</f>
        <v>16846351</v>
      </c>
      <c r="AL241" s="213">
        <f t="shared" ref="AL241" si="422">SUM(AL236:AL240)</f>
        <v>23580946</v>
      </c>
      <c r="AM241" s="213">
        <f t="shared" ref="AM241" si="423">SUM(AM236:AM240)</f>
        <v>25986562</v>
      </c>
      <c r="AN241" s="213">
        <f t="shared" ref="AN241" si="424">SUM(AN236:AN240)</f>
        <v>28521177</v>
      </c>
      <c r="AO241" s="213">
        <f t="shared" ref="AO241" si="425">SUM(AO236:AO240)</f>
        <v>31046819</v>
      </c>
      <c r="AP241" s="213">
        <f t="shared" ref="AP241" si="426">SUM(AP236:AP240)</f>
        <v>32214855</v>
      </c>
      <c r="AQ241" s="213">
        <f t="shared" ref="AQ241" si="427">SUM(AQ236:AQ240)</f>
        <v>68187249</v>
      </c>
      <c r="AR241" s="213">
        <f t="shared" ref="AR241" si="428">SUM(AR236:AR240)</f>
        <v>19149212.541666668</v>
      </c>
      <c r="AS241" s="213"/>
      <c r="AT241" s="213">
        <f>SUM(AT236:AT240)</f>
        <v>1429320.6795800002</v>
      </c>
      <c r="AU241" s="213">
        <f t="shared" ref="AU241" si="429">SUM(AU236:AU240)</f>
        <v>753116.74407999997</v>
      </c>
      <c r="AV241" s="213">
        <f t="shared" ref="AV241" si="430">SUM(AV236:AV240)</f>
        <v>228499.14846000003</v>
      </c>
      <c r="AW241" s="213">
        <f t="shared" ref="AW241" si="431">SUM(AW236:AW240)</f>
        <v>5456329.1490599997</v>
      </c>
      <c r="AX241" s="213">
        <f t="shared" ref="AX241" si="432">SUM(AX236:AX240)</f>
        <v>774902.96030000015</v>
      </c>
      <c r="AY241" s="213">
        <f t="shared" ref="AY241" si="433">SUM(AY236:AY240)</f>
        <v>680980.64124000003</v>
      </c>
      <c r="AZ241" s="213">
        <f t="shared" ref="AZ241" si="434">SUM(AZ236:AZ240)</f>
        <v>3089221.0936199999</v>
      </c>
      <c r="BA241" s="213">
        <f t="shared" ref="BA241" si="435">SUM(BA236:BA240)</f>
        <v>263228.50652</v>
      </c>
      <c r="BB241" s="213">
        <f t="shared" ref="BB241" si="436">SUM(BB236:BB240)</f>
        <v>324560.93612000003</v>
      </c>
      <c r="BC241" s="213">
        <f t="shared" ref="BC241" si="437">SUM(BC236:BC240)</f>
        <v>256958.75771999999</v>
      </c>
      <c r="BD241" s="213">
        <f t="shared" ref="BD241" si="438">SUM(BD236:BD240)</f>
        <v>258301.39611999999</v>
      </c>
      <c r="BE241" s="213">
        <f t="shared" ref="BE241" si="439">SUM(BE236:BE240)</f>
        <v>23333773.208120003</v>
      </c>
      <c r="BF241" s="213">
        <f t="shared" ref="BF241" si="440">SUM(BF236:BF240)</f>
        <v>36849193.220940001</v>
      </c>
      <c r="BG241" s="213"/>
      <c r="BH241" s="213">
        <f>SUM(BH236:BH240)</f>
        <v>1429320.6795800002</v>
      </c>
      <c r="BI241" s="213">
        <f t="shared" ref="BI241" si="441">SUM(BI236:BI240)</f>
        <v>2182437.4236600003</v>
      </c>
      <c r="BJ241" s="213">
        <f t="shared" ref="BJ241" si="442">SUM(BJ236:BJ240)</f>
        <v>2410936.5721200001</v>
      </c>
      <c r="BK241" s="213">
        <f t="shared" ref="BK241" si="443">SUM(BK236:BK240)</f>
        <v>7867265.7211800003</v>
      </c>
      <c r="BL241" s="213">
        <f t="shared" ref="BL241" si="444">SUM(BL236:BL240)</f>
        <v>8642168.6814799998</v>
      </c>
      <c r="BM241" s="213">
        <f t="shared" ref="BM241" si="445">SUM(BM236:BM240)</f>
        <v>9323149.3227199987</v>
      </c>
      <c r="BN241" s="213">
        <f t="shared" ref="BN241" si="446">SUM(BN236:BN240)</f>
        <v>12412370.416339999</v>
      </c>
      <c r="BO241" s="213">
        <f t="shared" ref="BO241" si="447">SUM(BO236:BO240)</f>
        <v>12675598.92286</v>
      </c>
      <c r="BP241" s="213">
        <f t="shared" ref="BP241" si="448">SUM(BP236:BP240)</f>
        <v>13000159.858979996</v>
      </c>
      <c r="BQ241" s="213">
        <f t="shared" ref="BQ241" si="449">SUM(BQ236:BQ240)</f>
        <v>13257118.616700001</v>
      </c>
      <c r="BR241" s="213">
        <f t="shared" ref="BR241" si="450">SUM(BR236:BR240)</f>
        <v>13515420.012819998</v>
      </c>
      <c r="BS241" s="213">
        <f t="shared" ref="BS241" si="451">SUM(BS236:BS240)</f>
        <v>36849193.220940001</v>
      </c>
      <c r="BT241" s="213">
        <f t="shared" ref="BT241" si="452">SUM(BT236:BT240)</f>
        <v>9595045.2365758345</v>
      </c>
      <c r="BU241" s="213"/>
      <c r="BV241" s="213">
        <f>SUM(BV236:BV240)</f>
        <v>203832.19949679999</v>
      </c>
      <c r="BW241" s="213">
        <f t="shared" ref="BW241" si="453">SUM(BW236:BW240)</f>
        <v>236143.34807324799</v>
      </c>
      <c r="BX241" s="213">
        <f t="shared" ref="BX241" si="454">SUM(BX236:BX240)</f>
        <v>617112.27659967996</v>
      </c>
      <c r="BY241" s="213">
        <f t="shared" ref="BY241" si="455">SUM(BY236:BY240)</f>
        <v>262998.100891968</v>
      </c>
      <c r="BZ241" s="213">
        <f t="shared" ref="BZ241" si="456">SUM(BZ236:BZ240)</f>
        <v>1138646.4869662719</v>
      </c>
      <c r="CA241" s="213">
        <f t="shared" ref="CA241" si="457">SUM(CA236:CA240)</f>
        <v>1372531.4724832</v>
      </c>
      <c r="CB241" s="213">
        <f t="shared" ref="CB241" si="458">SUM(CB236:CB240)</f>
        <v>2136273.71835856</v>
      </c>
      <c r="CC241" s="213">
        <f t="shared" ref="CC241" si="459">SUM(CC236:CC240)</f>
        <v>2077596.95698736</v>
      </c>
      <c r="CD241" s="213">
        <f t="shared" ref="CD241" si="460">SUM(CD236:CD240)</f>
        <v>2063313.8411885439</v>
      </c>
      <c r="CE241" s="213">
        <f t="shared" ref="CE241" si="461">SUM(CE236:CE240)</f>
        <v>2151468.1301084799</v>
      </c>
      <c r="CF241" s="213">
        <f t="shared" ref="CF241" si="462">SUM(CF236:CF240)</f>
        <v>860308.76395836798</v>
      </c>
      <c r="CG241" s="213">
        <f t="shared" ref="CG241" si="463">SUM(CG236:CG240)</f>
        <v>487375.90229929599</v>
      </c>
      <c r="CH241" s="213">
        <f t="shared" ref="CH241" si="464">SUM(CH236:CH240)</f>
        <v>13607601.197411776</v>
      </c>
      <c r="CI241" s="213"/>
      <c r="CJ241" s="213">
        <f>SUM(CJ236:CJ240)</f>
        <v>203832.19949679999</v>
      </c>
      <c r="CK241" s="213">
        <f t="shared" ref="CK241" si="465">SUM(CK236:CK240)</f>
        <v>439975.54757004802</v>
      </c>
      <c r="CL241" s="213">
        <f t="shared" ref="CL241" si="466">SUM(CL236:CL240)</f>
        <v>1057087.824169728</v>
      </c>
      <c r="CM241" s="213">
        <f t="shared" ref="CM241" si="467">SUM(CM236:CM240)</f>
        <v>1320085.925061696</v>
      </c>
      <c r="CN241" s="213">
        <f t="shared" ref="CN241" si="468">SUM(CN236:CN240)</f>
        <v>2458732.4120279681</v>
      </c>
      <c r="CO241" s="213">
        <f t="shared" ref="CO241" si="469">SUM(CO236:CO240)</f>
        <v>3831263.8845111681</v>
      </c>
      <c r="CP241" s="213">
        <f t="shared" ref="CP241" si="470">SUM(CP236:CP240)</f>
        <v>5967537.6028697286</v>
      </c>
      <c r="CQ241" s="213">
        <f t="shared" ref="CQ241" si="471">SUM(CQ236:CQ240)</f>
        <v>8045134.5598570881</v>
      </c>
      <c r="CR241" s="213">
        <f t="shared" ref="CR241" si="472">SUM(CR236:CR240)</f>
        <v>10108448.401045632</v>
      </c>
      <c r="CS241" s="213">
        <f t="shared" ref="CS241" si="473">SUM(CS236:CS240)</f>
        <v>12259916.531154111</v>
      </c>
      <c r="CT241" s="213">
        <f t="shared" ref="CT241" si="474">SUM(CT236:CT240)</f>
        <v>13120225.295112479</v>
      </c>
      <c r="CU241" s="213">
        <f t="shared" ref="CU241" si="475">SUM(CU236:CU240)</f>
        <v>13607601.197411776</v>
      </c>
      <c r="CV241" s="213">
        <f t="shared" ref="CV241" si="476">SUM(CV236:CV240)</f>
        <v>5468003.3984651947</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4"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14" t="s">
        <v>854</v>
      </c>
    </row>
    <row r="3" spans="2:5">
      <c r="D3" s="234" t="s">
        <v>853</v>
      </c>
      <c r="E3" s="148"/>
    </row>
    <row r="4" spans="2:5" ht="52.8">
      <c r="B4" s="146" t="s">
        <v>127</v>
      </c>
      <c r="C4" s="146" t="s">
        <v>139</v>
      </c>
      <c r="D4" s="235" t="s">
        <v>855</v>
      </c>
      <c r="E4" s="235"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148">
        <v>24240026.661714591</v>
      </c>
      <c r="E20" s="148">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242">
        <v>36849193.220940001</v>
      </c>
      <c r="E36" s="242">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148">
        <v>12475759.601922967</v>
      </c>
      <c r="E74" s="148">
        <v>3905418.5517916656</v>
      </c>
    </row>
    <row r="75" spans="2:5">
      <c r="B75" t="s">
        <v>244</v>
      </c>
      <c r="D75" s="148">
        <v>142792639.71282032</v>
      </c>
      <c r="E75" s="148">
        <v>35878847.43965432</v>
      </c>
    </row>
  </sheetData>
  <pageMargins left="0.7" right="0.7" top="0.75" bottom="0.75" header="0.3" footer="0.3"/>
  <pageSetup scale="63"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1.6640625" style="158" customWidth="1"/>
    <col min="39" max="39" width="9.5546875" style="158" bestFit="1" customWidth="1"/>
    <col min="40" max="40" width="10.6640625" style="158" customWidth="1"/>
    <col min="41" max="41" width="1.5546875" style="158" customWidth="1"/>
    <col min="42" max="42" width="9.33203125" style="158" bestFit="1" customWidth="1"/>
    <col min="43" max="43" width="8.88671875" style="158"/>
    <col min="44" max="44" width="11.44140625" style="158" customWidth="1"/>
    <col min="45" max="45" width="11.109375" style="158" bestFit="1" customWidth="1"/>
    <col min="46" max="46" width="9.44140625" style="158" bestFit="1" customWidth="1"/>
    <col min="47" max="16384" width="8.88671875" style="158"/>
  </cols>
  <sheetData>
    <row r="1" spans="1:46" ht="15" thickBot="1">
      <c r="X1" s="256" t="s">
        <v>830</v>
      </c>
      <c r="Y1" s="257"/>
      <c r="Z1" s="257"/>
      <c r="AA1" s="257"/>
      <c r="AB1" s="257"/>
      <c r="AC1" s="257"/>
      <c r="AD1" s="257"/>
      <c r="AE1" s="257"/>
      <c r="AF1" s="257"/>
      <c r="AG1" s="257"/>
      <c r="AH1" s="257"/>
      <c r="AI1" s="257"/>
      <c r="AJ1" s="257"/>
      <c r="AK1" s="257"/>
      <c r="AL1" s="257"/>
      <c r="AM1" s="257"/>
      <c r="AN1" s="257"/>
      <c r="AO1" s="257"/>
      <c r="AP1" s="257"/>
      <c r="AQ1" s="257"/>
      <c r="AR1" s="257"/>
      <c r="AS1" s="257"/>
      <c r="AT1" s="258"/>
    </row>
    <row r="2" spans="1:46" s="155" customFormat="1" ht="58.2" thickBot="1">
      <c r="B2" s="156" t="s">
        <v>519</v>
      </c>
      <c r="D2" s="156" t="s">
        <v>520</v>
      </c>
      <c r="E2" s="156" t="s">
        <v>521</v>
      </c>
      <c r="G2" s="259" t="s">
        <v>265</v>
      </c>
      <c r="H2" s="260"/>
      <c r="I2" s="260"/>
      <c r="J2" s="260"/>
      <c r="K2" s="261"/>
      <c r="M2" s="259" t="s">
        <v>522</v>
      </c>
      <c r="N2" s="260"/>
      <c r="O2" s="260"/>
      <c r="P2" s="260"/>
      <c r="Q2" s="261"/>
      <c r="R2" s="262" t="s">
        <v>523</v>
      </c>
      <c r="S2" s="263"/>
      <c r="T2" s="263"/>
      <c r="U2" s="263"/>
      <c r="V2" s="264"/>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5" t="s">
        <v>831</v>
      </c>
      <c r="Y3" s="255"/>
      <c r="Z3" s="255"/>
      <c r="AA3" s="255"/>
      <c r="AB3" s="255"/>
      <c r="AD3" s="255" t="s">
        <v>832</v>
      </c>
      <c r="AE3" s="255"/>
      <c r="AF3" s="255"/>
      <c r="AG3" s="255"/>
      <c r="AH3" s="255"/>
      <c r="AJ3" s="255" t="s">
        <v>833</v>
      </c>
      <c r="AK3" s="255"/>
      <c r="AL3" s="255"/>
      <c r="AM3" s="255"/>
      <c r="AN3" s="255"/>
      <c r="AP3" s="255" t="s">
        <v>834</v>
      </c>
      <c r="AQ3" s="255"/>
      <c r="AR3" s="255"/>
      <c r="AS3" s="255"/>
      <c r="AT3" s="255"/>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1" t="s">
        <v>874</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2">
        <v>0</v>
      </c>
      <c r="Y9" s="222">
        <f>M9</f>
        <v>1746360.2573099998</v>
      </c>
      <c r="Z9" s="222">
        <v>0</v>
      </c>
      <c r="AA9" s="222">
        <v>0</v>
      </c>
      <c r="AB9" s="222">
        <v>0</v>
      </c>
      <c r="AD9" s="223">
        <v>0</v>
      </c>
      <c r="AE9" s="223">
        <v>0</v>
      </c>
      <c r="AF9" s="223">
        <v>0</v>
      </c>
      <c r="AG9" s="223">
        <v>0</v>
      </c>
      <c r="AH9" s="223">
        <v>0</v>
      </c>
      <c r="AJ9" s="222">
        <v>0</v>
      </c>
      <c r="AK9" s="222">
        <f>E9</f>
        <v>-55456.907657227872</v>
      </c>
      <c r="AL9" s="222">
        <v>0</v>
      </c>
      <c r="AM9" s="222">
        <v>0</v>
      </c>
      <c r="AN9" s="222">
        <v>0</v>
      </c>
      <c r="AP9" s="223">
        <v>0</v>
      </c>
      <c r="AQ9" s="223">
        <v>0</v>
      </c>
      <c r="AR9" s="223">
        <v>0</v>
      </c>
      <c r="AS9" s="223">
        <v>0</v>
      </c>
      <c r="AT9" s="223">
        <v>0</v>
      </c>
    </row>
    <row r="10" spans="1:46">
      <c r="A10" s="221" t="s">
        <v>875</v>
      </c>
      <c r="B10" s="161">
        <f>SUM(B8:B9)</f>
        <v>8861136.3822134975</v>
      </c>
      <c r="D10" s="162"/>
      <c r="E10" s="161">
        <f>SUM(E8:E9)</f>
        <v>-184705.4895044663</v>
      </c>
      <c r="M10" s="224">
        <f>SUM(M8:M9)</f>
        <v>5816449.9212849401</v>
      </c>
      <c r="N10" s="161"/>
      <c r="O10" s="224">
        <f>SUM(O8:O9)</f>
        <v>0</v>
      </c>
      <c r="P10" s="161"/>
      <c r="Q10" s="161"/>
      <c r="R10" s="224">
        <f>SUM(R8:R9)</f>
        <v>-121240.68331073168</v>
      </c>
      <c r="S10" s="161"/>
      <c r="T10" s="224">
        <f>SUM(T8:T9)</f>
        <v>0</v>
      </c>
      <c r="U10" s="161"/>
      <c r="V10" s="161"/>
      <c r="X10" s="224">
        <f>SUM(X8:X9)</f>
        <v>0</v>
      </c>
      <c r="Y10" s="224">
        <f>SUM(Y8:Y9)</f>
        <v>2767241.8215741231</v>
      </c>
      <c r="Z10" s="224">
        <f>SUM(Z8:Z9)</f>
        <v>2221385.2034627046</v>
      </c>
      <c r="AA10" s="224">
        <f>SUM(AA8:AA9)</f>
        <v>827822.89624811208</v>
      </c>
      <c r="AB10" s="224">
        <f>SUM(AB8:AB9)</f>
        <v>0</v>
      </c>
      <c r="AD10" s="224">
        <f>SUM(AD8:AD9)</f>
        <v>0</v>
      </c>
      <c r="AE10" s="224">
        <f t="shared" ref="AE10:AH10" si="0">SUM(AE8:AE9)</f>
        <v>0</v>
      </c>
      <c r="AF10" s="224">
        <f t="shared" si="0"/>
        <v>0</v>
      </c>
      <c r="AG10" s="224">
        <f t="shared" si="0"/>
        <v>0</v>
      </c>
      <c r="AH10" s="224">
        <f t="shared" si="0"/>
        <v>0</v>
      </c>
      <c r="AJ10" s="224">
        <f>SUM(AJ8:AJ9)</f>
        <v>0</v>
      </c>
      <c r="AK10" s="224">
        <f t="shared" ref="AK10:AN10" si="1">SUM(AK8:AK9)</f>
        <v>-76736.619527139032</v>
      </c>
      <c r="AL10" s="224">
        <f t="shared" si="1"/>
        <v>-46303.546597830893</v>
      </c>
      <c r="AM10" s="224">
        <f t="shared" si="1"/>
        <v>-17255.510656785256</v>
      </c>
      <c r="AN10" s="224">
        <f t="shared" si="1"/>
        <v>0</v>
      </c>
      <c r="AP10" s="224">
        <f>SUM(AP8:AP9)</f>
        <v>0</v>
      </c>
      <c r="AQ10" s="224">
        <f t="shared" ref="AQ10:AT10" si="2">SUM(AQ8:AQ9)</f>
        <v>0</v>
      </c>
      <c r="AR10" s="224">
        <f t="shared" si="2"/>
        <v>0</v>
      </c>
      <c r="AS10" s="224">
        <f t="shared" si="2"/>
        <v>0</v>
      </c>
      <c r="AT10" s="224">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1" t="s">
        <v>876</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2">
        <v>0</v>
      </c>
      <c r="Y13" s="222">
        <f>M13</f>
        <v>982713.08338122186</v>
      </c>
      <c r="Z13" s="222">
        <v>0</v>
      </c>
      <c r="AA13" s="222">
        <v>0</v>
      </c>
      <c r="AB13" s="222">
        <v>0</v>
      </c>
      <c r="AD13" s="223">
        <v>0</v>
      </c>
      <c r="AE13" s="223">
        <v>0</v>
      </c>
      <c r="AF13" s="223">
        <v>0</v>
      </c>
      <c r="AG13" s="223">
        <v>0</v>
      </c>
      <c r="AH13" s="223">
        <v>0</v>
      </c>
      <c r="AJ13" s="222">
        <v>0</v>
      </c>
      <c r="AK13" s="222">
        <f>R13</f>
        <v>-24580.611950874998</v>
      </c>
      <c r="AL13" s="222">
        <v>0</v>
      </c>
      <c r="AM13" s="222">
        <v>0</v>
      </c>
      <c r="AN13" s="222">
        <v>0</v>
      </c>
      <c r="AP13" s="223">
        <v>0</v>
      </c>
      <c r="AQ13" s="223">
        <v>0</v>
      </c>
      <c r="AR13" s="223">
        <v>0</v>
      </c>
      <c r="AS13" s="223">
        <v>0</v>
      </c>
      <c r="AT13" s="223">
        <v>0</v>
      </c>
    </row>
    <row r="14" spans="1:46">
      <c r="A14" s="221" t="s">
        <v>877</v>
      </c>
      <c r="B14" s="161">
        <f>SUM(B12:B13)</f>
        <v>9266659.6722671762</v>
      </c>
      <c r="D14" s="162"/>
      <c r="E14" s="161">
        <f>SUM(E12:E13)</f>
        <v>-231787.04887198459</v>
      </c>
      <c r="G14" s="163"/>
      <c r="H14" s="163"/>
      <c r="M14" s="224">
        <f>SUM(M12:M13)</f>
        <v>6589912.0757070789</v>
      </c>
      <c r="N14" s="161"/>
      <c r="O14" s="224">
        <f>SUM(O12:O13)</f>
        <v>0</v>
      </c>
      <c r="P14" s="161"/>
      <c r="Q14" s="161"/>
      <c r="R14" s="224">
        <f>SUM(R12:R13)</f>
        <v>-164833.53510060348</v>
      </c>
      <c r="S14" s="161"/>
      <c r="T14" s="224">
        <f>SUM(T12:T13)</f>
        <v>0</v>
      </c>
      <c r="U14" s="161"/>
      <c r="V14" s="161"/>
      <c r="X14" s="224">
        <f>SUM(X12:X13)</f>
        <v>0</v>
      </c>
      <c r="Y14" s="224">
        <f t="shared" ref="Y14:AB14" si="3">SUM(Y12:Y13)</f>
        <v>1368971.9080119571</v>
      </c>
      <c r="Z14" s="224">
        <f t="shared" si="3"/>
        <v>538493.8689590774</v>
      </c>
      <c r="AA14" s="224">
        <f t="shared" si="3"/>
        <v>4682446.2987360442</v>
      </c>
      <c r="AB14" s="224">
        <f t="shared" si="3"/>
        <v>0</v>
      </c>
      <c r="AD14" s="224">
        <f>SUM(AD12:AD13)</f>
        <v>0</v>
      </c>
      <c r="AE14" s="224">
        <f t="shared" ref="AE14:AH14" si="4">SUM(AE12:AE13)</f>
        <v>0</v>
      </c>
      <c r="AF14" s="224">
        <f t="shared" si="4"/>
        <v>0</v>
      </c>
      <c r="AG14" s="224">
        <f t="shared" si="4"/>
        <v>0</v>
      </c>
      <c r="AH14" s="224">
        <f t="shared" si="4"/>
        <v>0</v>
      </c>
      <c r="AJ14" s="224">
        <f>SUM(AJ12:AJ13)</f>
        <v>0</v>
      </c>
      <c r="AK14" s="224">
        <f t="shared" ref="AK14:AN14" si="5">SUM(AK12:AK13)</f>
        <v>-34242.107703207432</v>
      </c>
      <c r="AL14" s="224">
        <f t="shared" si="5"/>
        <v>-13469.352402702878</v>
      </c>
      <c r="AM14" s="224">
        <f t="shared" si="5"/>
        <v>-117122.07499469316</v>
      </c>
      <c r="AN14" s="224">
        <f t="shared" si="5"/>
        <v>0</v>
      </c>
      <c r="AP14" s="224">
        <f>SUM(AP12:AP13)</f>
        <v>0</v>
      </c>
      <c r="AQ14" s="224">
        <f t="shared" ref="AQ14:AT14" si="6">SUM(AQ12:AQ13)</f>
        <v>0</v>
      </c>
      <c r="AR14" s="224">
        <f t="shared" si="6"/>
        <v>0</v>
      </c>
      <c r="AS14" s="224">
        <f t="shared" si="6"/>
        <v>0</v>
      </c>
      <c r="AT14" s="224">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5" t="s">
        <v>532</v>
      </c>
      <c r="H20" s="265"/>
      <c r="I20" s="265"/>
      <c r="J20" s="265"/>
      <c r="K20" s="265"/>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5" t="s">
        <v>532</v>
      </c>
      <c r="H22" s="265"/>
      <c r="I22" s="265"/>
      <c r="J22" s="265"/>
      <c r="K22" s="265"/>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5">
        <f>SUM(B4:B6,B8:B9,B12:B13,B16,B18,B20,B22:B24)</f>
        <v>73116198.899524555</v>
      </c>
      <c r="C26" s="225"/>
      <c r="D26" s="225"/>
      <c r="E26" s="225">
        <f>SUM(E4:E6,E8:E9,E12:E13,E16,E18,E20,E22:E24)</f>
        <v>-2913198.5264732772</v>
      </c>
      <c r="M26" s="226">
        <f>SUM(M4:M6,M8:M9,M12:M13,M16,M18,M20,M22:M24)</f>
        <v>38720111.162346423</v>
      </c>
      <c r="N26" s="226">
        <f t="shared" ref="N26:T26" si="7">SUM(N4:N6,N8:N9,N12:N13,N16,N18,N20,N22:N24)</f>
        <v>17019006.134471085</v>
      </c>
      <c r="O26" s="226">
        <f t="shared" si="7"/>
        <v>8627477.5760482978</v>
      </c>
      <c r="P26" s="226">
        <f t="shared" si="7"/>
        <v>2375755.4138481058</v>
      </c>
      <c r="Q26" s="226">
        <f t="shared" si="7"/>
        <v>5254226.305120646</v>
      </c>
      <c r="R26" s="226">
        <f t="shared" si="7"/>
        <v>-1504204.1186610549</v>
      </c>
      <c r="S26" s="226">
        <f t="shared" si="7"/>
        <v>-677039.66964639479</v>
      </c>
      <c r="T26" s="226">
        <f t="shared" si="7"/>
        <v>-369238.38576017087</v>
      </c>
      <c r="U26" s="161">
        <f t="shared" ref="U26:V26" si="8">SUM(U4:U24)</f>
        <v>-118994.99514183744</v>
      </c>
      <c r="V26" s="161">
        <f t="shared" si="8"/>
        <v>-224666.15610754574</v>
      </c>
      <c r="X26" s="226">
        <f>SUM(X4:X6,X8:X9,X12:X13,X16,X18,X20,X22:X24)</f>
        <v>7060386.6540053971</v>
      </c>
      <c r="Y26" s="226">
        <f>SUM(Y4:Y6,Y8:Y9,Y12:Y13,Y16,Y18,Y20,Y22:Y24)</f>
        <v>8607034.2684007771</v>
      </c>
      <c r="Z26" s="226">
        <f>SUM(Z4:Z6,Z8:Z9,Z12:Z13,Z16,Z18,Z20,Z22:Z24)</f>
        <v>3112616.2216021847</v>
      </c>
      <c r="AA26" s="226">
        <f>SUM(AA4:AA6,AA8:AA9,AA12:AA13,AA16,AA18,AA20,AA22:AA24)</f>
        <v>11171537.644409601</v>
      </c>
      <c r="AB26" s="226">
        <f>SUM(AB4:AB6,AB8:AB9,AB12:AB13,AB16,AB18,AB20,AB22:AB24)</f>
        <v>8768536.3739284575</v>
      </c>
      <c r="AD26" s="226">
        <f>SUM(AD4:AD6,AD8:AD9,AD12:AD13,AD16,AD18,AD20,AD22:AD24)</f>
        <v>1992156.9057801994</v>
      </c>
      <c r="AE26" s="226">
        <f t="shared" ref="AE26:AT26" si="9">SUM(AE4:AE6,AE8:AE9,AE12:AE13,AE16,AE18,AE20,AE22:AE24)</f>
        <v>1148362.0282219527</v>
      </c>
      <c r="AF26" s="226">
        <f t="shared" si="9"/>
        <v>1872833.9302712746</v>
      </c>
      <c r="AG26" s="226">
        <f t="shared" si="9"/>
        <v>1560896.2214336409</v>
      </c>
      <c r="AH26" s="226">
        <f t="shared" si="9"/>
        <v>2053228.4903412308</v>
      </c>
      <c r="AJ26" s="226">
        <f t="shared" si="9"/>
        <v>-319236.70891392528</v>
      </c>
      <c r="AK26" s="226">
        <f t="shared" si="9"/>
        <v>-268132.79571050999</v>
      </c>
      <c r="AL26" s="226">
        <f t="shared" si="9"/>
        <v>-67335.495753717041</v>
      </c>
      <c r="AM26" s="226">
        <f t="shared" si="9"/>
        <v>-410204.8754864317</v>
      </c>
      <c r="AN26" s="226">
        <f t="shared" si="9"/>
        <v>-458349.23626749404</v>
      </c>
      <c r="AP26" s="226">
        <f t="shared" si="9"/>
        <v>-100098.33660984701</v>
      </c>
      <c r="AQ26" s="226">
        <f t="shared" si="9"/>
        <v>-39636.522893360423</v>
      </c>
      <c r="AR26" s="226">
        <f t="shared" si="9"/>
        <v>-46845.213386226867</v>
      </c>
      <c r="AS26" s="226">
        <f t="shared" si="9"/>
        <v>-66325.358045556219</v>
      </c>
      <c r="AT26" s="226">
        <f t="shared" si="9"/>
        <v>-116332.95482518036</v>
      </c>
    </row>
    <row r="27" spans="1:46">
      <c r="M27" s="152"/>
      <c r="O27" s="152"/>
      <c r="R27" s="152"/>
      <c r="T27" s="152"/>
      <c r="Z27" s="227" t="s">
        <v>129</v>
      </c>
      <c r="AF27" s="227" t="s">
        <v>129</v>
      </c>
      <c r="AL27" s="227" t="s">
        <v>129</v>
      </c>
      <c r="AR27" s="227"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20" t="s">
        <v>873</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9" fitToWidth="2" orientation="landscape" r:id="rId1"/>
  <headerFooter>
    <oddHeader>&amp;LAvista
Ms. Schultz Workpapers&amp;R&amp;F
Workpaper Ref. &amp;A</oddHeader>
    <oddFooter>&amp;RPage &amp;P of &amp;N</oddFooter>
  </headerFooter>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7"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48024CBC-751E-4623-8ED6-51AF36224FFB}"/>
</file>

<file path=customXml/itemProps2.xml><?xml version="1.0" encoding="utf-8"?>
<ds:datastoreItem xmlns:ds="http://schemas.openxmlformats.org/officeDocument/2006/customXml" ds:itemID="{3D9D0A22-FB8D-4F89-8C55-9215751A3F72}"/>
</file>

<file path=customXml/itemProps3.xml><?xml version="1.0" encoding="utf-8"?>
<ds:datastoreItem xmlns:ds="http://schemas.openxmlformats.org/officeDocument/2006/customXml" ds:itemID="{078ABD22-72FB-441C-9B5C-645FA6ED2782}"/>
</file>

<file path=customXml/itemProps4.xml><?xml version="1.0" encoding="utf-8"?>
<ds:datastoreItem xmlns:ds="http://schemas.openxmlformats.org/officeDocument/2006/customXml" ds:itemID="{A7571609-E608-491F-A312-26C7DE1BEF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2020-10-26T02:45:02Z</cp:lastPrinted>
  <dcterms:created xsi:type="dcterms:W3CDTF">2009-02-25T21:21:21Z</dcterms:created>
  <dcterms:modified xsi:type="dcterms:W3CDTF">2020-10-26T03:01:30Z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