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475" tabRatio="718" firstSheet="9" activeTab="16"/>
  </bookViews>
  <sheets>
    <sheet name="Check Sheet" sheetId="1" r:id="rId1"/>
    <sheet name="Item 52" sheetId="2" r:id="rId2"/>
    <sheet name="Item 55 &amp; 60" sheetId="3" r:id="rId3"/>
    <sheet name="Item 70" sheetId="4" r:id="rId4"/>
    <sheet name="Item 80" sheetId="5" r:id="rId5"/>
    <sheet name="Item 90" sheetId="6" r:id="rId6"/>
    <sheet name="Item 100, page 1" sheetId="7" r:id="rId7"/>
    <sheet name="Item 100, page 2" sheetId="8" r:id="rId8"/>
    <sheet name="Item 100, page 3" sheetId="9" r:id="rId9"/>
    <sheet name="Item 100, page 4" sheetId="10" r:id="rId10"/>
    <sheet name="Item 100, page 5" sheetId="11" r:id="rId11"/>
    <sheet name="Item 100, page 6" sheetId="12" r:id="rId12"/>
    <sheet name="Item 105, page 1" sheetId="13" r:id="rId13"/>
    <sheet name="Item 106, page 1 " sheetId="14" r:id="rId14"/>
    <sheet name="Item 106, page 2" sheetId="15" r:id="rId15"/>
    <sheet name="Item 107" sheetId="16" r:id="rId16"/>
    <sheet name="Item 110" sheetId="17" r:id="rId17"/>
    <sheet name="Item 120, 130, 150" sheetId="18" r:id="rId18"/>
    <sheet name="Item 160" sheetId="19" r:id="rId19"/>
    <sheet name="Item 205" sheetId="20" r:id="rId20"/>
    <sheet name="Item 210" sheetId="21" r:id="rId21"/>
    <sheet name="Item 230" sheetId="22" r:id="rId22"/>
    <sheet name="Item 240" sheetId="23" r:id="rId23"/>
    <sheet name="Item 245" sheetId="24" r:id="rId24"/>
    <sheet name="Item 255, page 1" sheetId="25" r:id="rId25"/>
    <sheet name="Item 255, page 2" sheetId="26" r:id="rId26"/>
    <sheet name="Item 260" sheetId="27" r:id="rId27"/>
    <sheet name="Item 275" sheetId="28" r:id="rId28"/>
  </sheets>
  <externalReferences>
    <externalReference r:id="rId31"/>
    <externalReference r:id="rId32"/>
    <externalReference r:id="rId33"/>
  </externalReferences>
  <definedNames>
    <definedName name="_xlnm.Print_Area" localSheetId="6">'Item 100, page 1'!$A$1:$K$60</definedName>
    <definedName name="_xlnm.Print_Area" localSheetId="10">'Item 100, page 5'!$A$1:$L$60</definedName>
    <definedName name="_xlnm.Print_Area" localSheetId="12">'Item 105, page 1'!$A$1:$L$64</definedName>
    <definedName name="_xlnm.Print_Area" localSheetId="13">'Item 106, page 1 '!$A$1:$J$60</definedName>
    <definedName name="_xlnm.Print_Area" localSheetId="14">'Item 106, page 2'!$A$1:$J$60</definedName>
    <definedName name="_xlnm.Print_Area" localSheetId="15">'Item 107'!$A$2:$J$62</definedName>
    <definedName name="_xlnm.Print_Area" localSheetId="16">'Item 110'!$A$1:$J$51</definedName>
    <definedName name="_xlnm.Print_Area" localSheetId="17">'Item 120, 130, 150'!$A$1:$J$44</definedName>
    <definedName name="_xlnm.Print_Area" localSheetId="18">'Item 160'!$A$1:$J$47</definedName>
    <definedName name="_xlnm.Print_Area" localSheetId="19">'Item 205'!$A$1:$J$58</definedName>
    <definedName name="_xlnm.Print_Area" localSheetId="20">'Item 210'!$A$1:$J$58</definedName>
    <definedName name="_xlnm.Print_Area" localSheetId="21">'Item 230'!$A$1:$J$52</definedName>
    <definedName name="_xlnm.Print_Area" localSheetId="22">'Item 240'!$A$1:$M$55</definedName>
    <definedName name="_xlnm.Print_Area" localSheetId="23">'Item 245'!$A$1:$J$56</definedName>
    <definedName name="_xlnm.Print_Area" localSheetId="24">'Item 255, page 1'!$A$1:$J$60</definedName>
    <definedName name="_xlnm.Print_Area" localSheetId="25">'Item 255, page 2'!$A$1:$J$60</definedName>
    <definedName name="_xlnm.Print_Area" localSheetId="26">'Item 260'!$A$1:$J$58</definedName>
    <definedName name="_xlnm.Print_Area" localSheetId="27">'Item 275'!$A$1:$J$53</definedName>
    <definedName name="_xlnm.Print_Area" localSheetId="1">'Item 52'!$A$1:$J$58</definedName>
    <definedName name="_xlnm.Print_Area" localSheetId="2">'Item 55 &amp; 60'!$A$1:$J$57</definedName>
    <definedName name="_xlnm.Print_Area" localSheetId="3">'Item 70'!$A$1:$J$58</definedName>
    <definedName name="_xlnm.Print_Area" localSheetId="4">'Item 80'!$A$1:$J$56</definedName>
    <definedName name="_xlnm.Print_Area" localSheetId="5">'Item 90'!$A$1:$J$58</definedName>
  </definedNames>
  <calcPr fullCalcOnLoad="1" iterate="1" iterateCount="100" iterateDelta="0.001"/>
</workbook>
</file>

<file path=xl/comments3.xml><?xml version="1.0" encoding="utf-8"?>
<comments xmlns="http://schemas.openxmlformats.org/spreadsheetml/2006/main">
  <authors>
    <author>Christensen, Abby Rose</author>
  </authors>
  <commentList>
    <comment ref="B2" authorId="0">
      <text>
        <r>
          <rPr>
            <b/>
            <sz val="9"/>
            <rFont val="Tahoma"/>
            <family val="2"/>
          </rPr>
          <t>Christensen, Abby Rose:</t>
        </r>
        <r>
          <rPr>
            <sz val="9"/>
            <rFont val="Tahoma"/>
            <family val="2"/>
          </rPr>
          <t xml:space="preserve">
should be 27</t>
        </r>
      </text>
    </comment>
  </commentList>
</comments>
</file>

<file path=xl/comments4.xml><?xml version="1.0" encoding="utf-8"?>
<comments xmlns="http://schemas.openxmlformats.org/spreadsheetml/2006/main">
  <authors>
    <author>Christensen, Abby Rose</author>
  </authors>
  <commentList>
    <comment ref="B2" authorId="0">
      <text>
        <r>
          <rPr>
            <b/>
            <sz val="9"/>
            <rFont val="Tahoma"/>
            <family val="2"/>
          </rPr>
          <t>Christensen, Abby Rose:</t>
        </r>
        <r>
          <rPr>
            <sz val="9"/>
            <rFont val="Tahoma"/>
            <family val="2"/>
          </rPr>
          <t xml:space="preserve">
should be 27</t>
        </r>
      </text>
    </comment>
  </commentList>
</comments>
</file>

<file path=xl/sharedStrings.xml><?xml version="1.0" encoding="utf-8"?>
<sst xmlns="http://schemas.openxmlformats.org/spreadsheetml/2006/main" count="1355" uniqueCount="443">
  <si>
    <t>Tariff No.</t>
  </si>
  <si>
    <t xml:space="preserve">Revised Page No. </t>
  </si>
  <si>
    <t>Company Name/Permit Number:</t>
  </si>
  <si>
    <t>Registered Trade Name(s)</t>
  </si>
  <si>
    <t>Item 100 -- Residential Service -- Monthly Rates (continued on next page)</t>
  </si>
  <si>
    <t>Rates in this item apply:</t>
  </si>
  <si>
    <t>(1) To solid waste collection, curbside recycling (where noted) and yardwaste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</si>
  <si>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</si>
  <si>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</si>
  <si>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</si>
  <si>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</si>
  <si>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condominiums, and apartment buildings of less than 4 residential units, where service is billed</t>
  </si>
  <si>
    <t>to the property owner or manager.</t>
  </si>
  <si>
    <t>Rates below apply in the following service area:</t>
  </si>
  <si>
    <t>Appendix A</t>
  </si>
  <si>
    <t>Number of</t>
  </si>
  <si>
    <t>Frequency</t>
  </si>
  <si>
    <t>Garbage</t>
  </si>
  <si>
    <t>Recycle</t>
  </si>
  <si>
    <t>Yardwaste /</t>
  </si>
  <si>
    <t>Optional</t>
  </si>
  <si>
    <t>Units or Type</t>
  </si>
  <si>
    <t>of</t>
  </si>
  <si>
    <t>Service</t>
  </si>
  <si>
    <t>Organics</t>
  </si>
  <si>
    <t>Container</t>
  </si>
  <si>
    <t>of Containers</t>
  </si>
  <si>
    <t>Rate</t>
  </si>
  <si>
    <t>Service Rate</t>
  </si>
  <si>
    <t>Rental</t>
  </si>
  <si>
    <t>20 gallon can</t>
  </si>
  <si>
    <t>WG/EOWR</t>
  </si>
  <si>
    <t>1 Can</t>
  </si>
  <si>
    <t>2 Can</t>
  </si>
  <si>
    <t>3 Can</t>
  </si>
  <si>
    <t>4 Can</t>
  </si>
  <si>
    <t>5 Can</t>
  </si>
  <si>
    <t>32 Gal Toter</t>
  </si>
  <si>
    <t>64 Gal Toter</t>
  </si>
  <si>
    <t>96 Gal Toter</t>
  </si>
  <si>
    <t>MG/EOWR</t>
  </si>
  <si>
    <t>Recycle Only</t>
  </si>
  <si>
    <t>Yardwaste Only</t>
  </si>
  <si>
    <r>
      <t xml:space="preserve">  EOW Organics </t>
    </r>
    <r>
      <rPr>
        <i/>
        <sz val="10"/>
        <rFont val="Arial"/>
        <family val="2"/>
      </rPr>
      <t>(limited availability)</t>
    </r>
  </si>
  <si>
    <t>* Pilot Program</t>
  </si>
  <si>
    <t>see page 26b</t>
  </si>
  <si>
    <t>32 Gal Bear Proof Toter</t>
  </si>
  <si>
    <t xml:space="preserve">$3.94 </t>
  </si>
  <si>
    <t>see note 8</t>
  </si>
  <si>
    <t>64 Gal Bear Proof Toter</t>
  </si>
  <si>
    <t xml:space="preserve">$8.17 </t>
  </si>
  <si>
    <t>96 Gal Bear Proof Toter</t>
  </si>
  <si>
    <t xml:space="preserve">$8.43 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</si>
  <si>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</si>
  <si>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</si>
  <si>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>Note 2:  Description/rules related to yardwaste program are shown on page 24.</t>
  </si>
  <si>
    <t>(Notes for this item are continued on next page)</t>
  </si>
  <si>
    <t>Recycling rates on this page expire on:</t>
  </si>
  <si>
    <t xml:space="preserve"> December 31st, 2010</t>
  </si>
  <si>
    <t>Issued By:</t>
  </si>
  <si>
    <t>Issue Date:</t>
  </si>
  <si>
    <t xml:space="preserve">Effective Date: </t>
  </si>
  <si>
    <t>(For Official Use Only)</t>
  </si>
  <si>
    <t>Docket No. TG-_________________________  Date: _______________________  By: ___________________</t>
  </si>
  <si>
    <t>Appendix B</t>
  </si>
  <si>
    <t xml:space="preserve">Yardwaste </t>
  </si>
  <si>
    <t>Yardwaste</t>
  </si>
  <si>
    <t xml:space="preserve">Svc Rate </t>
  </si>
  <si>
    <t>(64 g cart)</t>
  </si>
  <si>
    <t>(96 g cart)</t>
  </si>
  <si>
    <t>WG/EOWR/WYW</t>
  </si>
  <si>
    <t xml:space="preserve">Yardwaste service is weekly in tariff, but EOW in rate case model </t>
  </si>
  <si>
    <t>MG/EOWR/WYW</t>
  </si>
  <si>
    <t>Note 1:  Description/rules related to recycling program are shown on page 29.</t>
  </si>
  <si>
    <t>Note 2:  Description/rules related to yardwaste program are shown on page 30.</t>
  </si>
  <si>
    <t>Rabanco LTD G-12</t>
  </si>
  <si>
    <t xml:space="preserve">Republic Services, Rabanco Companies, Sea Tac Disposal 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</si>
  <si>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</si>
  <si>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</si>
  <si>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</si>
  <si>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</si>
  <si>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</si>
  <si>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</si>
  <si>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</si>
  <si>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</si>
  <si>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</si>
  <si>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 Page</t>
  </si>
  <si>
    <t>O</t>
  </si>
  <si>
    <t>Check Sheet</t>
  </si>
  <si>
    <t>Item Index</t>
  </si>
  <si>
    <t>Subject Index</t>
  </si>
  <si>
    <t>Taxes</t>
  </si>
  <si>
    <t>13a</t>
  </si>
  <si>
    <t>Supplements in Effect</t>
  </si>
  <si>
    <t>Current Revision</t>
  </si>
  <si>
    <t>Issued by:</t>
  </si>
  <si>
    <t>Item 105 -- Multi-family Service - Rates per Container</t>
  </si>
  <si>
    <t>Total LG</t>
  </si>
  <si>
    <r>
      <t xml:space="preserve">Service Area: </t>
    </r>
    <r>
      <rPr>
        <b/>
        <sz val="10"/>
        <rFont val="Arial"/>
        <family val="2"/>
      </rPr>
      <t>Unincorporated King County</t>
    </r>
  </si>
  <si>
    <t>20 Gallon</t>
  </si>
  <si>
    <t>32 Gallon</t>
  </si>
  <si>
    <t>64 Gallon</t>
  </si>
  <si>
    <t>96 Gallon</t>
  </si>
  <si>
    <t>1 Yard</t>
  </si>
  <si>
    <t>1.5 Yard</t>
  </si>
  <si>
    <t>2 Yard</t>
  </si>
  <si>
    <t>3 Yard</t>
  </si>
  <si>
    <t>4 Yard</t>
  </si>
  <si>
    <t>6 Yard</t>
  </si>
  <si>
    <t>8 Yard</t>
  </si>
  <si>
    <t>Permanent Accts</t>
  </si>
  <si>
    <t>First Pick-up</t>
  </si>
  <si>
    <t>Each Add'l Pick-up</t>
  </si>
  <si>
    <t>Special Pick-ups</t>
  </si>
  <si>
    <t>Monthly Rent</t>
  </si>
  <si>
    <t>Temporary Account</t>
  </si>
  <si>
    <t>Initial Delivery</t>
  </si>
  <si>
    <t>Pickup Rate</t>
  </si>
  <si>
    <t>Rent Per Day</t>
  </si>
  <si>
    <t>Rent Per Month</t>
  </si>
  <si>
    <t>Note 1:</t>
  </si>
  <si>
    <t>Description/rules related to recycling program are shown on page 30.</t>
  </si>
  <si>
    <t>Note 2:</t>
  </si>
  <si>
    <t xml:space="preserve">The charge included in this rate for yardwaste is $ n/a.  Description/rules related to </t>
  </si>
  <si>
    <t>yardwaste program are shown on page n/a.</t>
  </si>
  <si>
    <t>Note 3:</t>
  </si>
  <si>
    <t>Note 4:</t>
  </si>
  <si>
    <t xml:space="preserve">Customers will be charged for service requested even if fewer units are picked up on a </t>
  </si>
  <si>
    <t>particular trip.  No credit will be given for partially filled cans.  No credits will be given if customer</t>
  </si>
  <si>
    <t>fails to set receptacles out for collection.</t>
  </si>
  <si>
    <t>Note 5:</t>
  </si>
  <si>
    <t>The charge for an occasional extra residential can, unit, toter, mini-can, or micro-mini-can on a</t>
  </si>
  <si>
    <t>regular pickup is:</t>
  </si>
  <si>
    <t>Rate per receptacle</t>
  </si>
  <si>
    <t>Type of receptacle</t>
  </si>
  <si>
    <t>Per pickup</t>
  </si>
  <si>
    <t>32-gallon can or unit</t>
  </si>
  <si>
    <t>n/a</t>
  </si>
  <si>
    <t>90-gallon toter</t>
  </si>
  <si>
    <t>Mini-can</t>
  </si>
  <si>
    <t>Other:</t>
  </si>
  <si>
    <t>Micro-mini-can</t>
  </si>
  <si>
    <t>60-gallon toter</t>
  </si>
  <si>
    <t>Note 6:</t>
  </si>
  <si>
    <t>Customers may request no more than one pickup per month, on an "on call" basis, at</t>
  </si>
  <si>
    <t>area in which the customer resides.  Note:  If customer requires service to be provided on other</t>
  </si>
  <si>
    <t>than normal scheduled pickup day, rates for special pickups will apply.</t>
  </si>
  <si>
    <t>Note 7:</t>
  </si>
  <si>
    <t>Permanent Service:  If rent is shown, the rate for the first pickup and each additional pickup must</t>
  </si>
  <si>
    <t>be the same.  If rent is not shown, it is to be included in the rate for the first pickup.</t>
  </si>
  <si>
    <t>Accessorial charges assessed (lids, unlocking, unlatching, etc.)</t>
  </si>
  <si>
    <t>Revised Page No. 34</t>
  </si>
  <si>
    <t>Item 106 -- Container Service -- Dumped in Company's Vehicle</t>
  </si>
  <si>
    <t>Compacted Material (Customer-owned container) - MULTI-FAMILY</t>
  </si>
  <si>
    <t>Rates stated per container, per pickup</t>
  </si>
  <si>
    <t>NOTE:  The rates on this page apply to compactors with compaction ratios of up to 3.5 to 1.</t>
  </si>
  <si>
    <t>Size or Type of Container</t>
  </si>
  <si>
    <t>Permanent Service</t>
  </si>
  <si>
    <t>5 Yard</t>
  </si>
  <si>
    <t>Monthly Rent (if applicable)</t>
  </si>
  <si>
    <t>First Pickup</t>
  </si>
  <si>
    <t>Each Additional Pickup</t>
  </si>
  <si>
    <t>Special Pickups</t>
  </si>
  <si>
    <t>Temporary Service</t>
  </si>
  <si>
    <t>Rent Per Calendar Day</t>
  </si>
  <si>
    <t>Note1: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</si>
  <si>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</si>
  <si>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</si>
  <si>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</si>
  <si>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</si>
  <si>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Permanent Sesrvice:  If rent is shown, the rate for the first pickup and each additional pickup must</t>
  </si>
  <si>
    <t>&lt;&lt;&lt;&lt;&lt;??</t>
  </si>
  <si>
    <t>Revised Page No. 35</t>
  </si>
  <si>
    <t>NOTE:  The rates on this page apply to compactors with compaction ratios between 3.5 to 1 and 5 to 1</t>
  </si>
  <si>
    <t>Revised Page No. 36</t>
  </si>
  <si>
    <t>Item 107 -- Drop Box Service -- To Disposal Site and Return</t>
  </si>
  <si>
    <t>Non-Compacted Material (Company-owned container) - MULTI-FAMILY CUSTOMERS</t>
  </si>
  <si>
    <t>Rates stated per drop box, per pickup</t>
  </si>
  <si>
    <t>10 Yard</t>
  </si>
  <si>
    <t>15 Yard</t>
  </si>
  <si>
    <t>20 Yard</t>
  </si>
  <si>
    <t>25 Yard</t>
  </si>
  <si>
    <t>30 Yard</t>
  </si>
  <si>
    <t>35 Yard</t>
  </si>
  <si>
    <t>40 Yard</t>
  </si>
  <si>
    <t>$</t>
  </si>
  <si>
    <t>Rates in this item are subject to disposal fees named in Item 230.</t>
  </si>
  <si>
    <t xml:space="preserve">Note 2:  </t>
  </si>
  <si>
    <t>mile.  Mileage charge is in addition to all regular charges.</t>
  </si>
  <si>
    <t>Permanent Service:</t>
  </si>
  <si>
    <t xml:space="preserve"> </t>
  </si>
  <si>
    <t>(1) Service is defined as no less than scheduled, once a month pickup, unless local government</t>
  </si>
  <si>
    <t>requires more frequent service, or unless putrescibles are involved.</t>
  </si>
  <si>
    <t xml:space="preserve">(2) If a drop box is retained by a customer for a full month and no pickups are ordered, the </t>
  </si>
  <si>
    <t>monthly rent shall be charged, but no charges will be assessed for pickups.  Monthly rental</t>
  </si>
  <si>
    <t>charges will be prorated when a drop box is retained for only a portion of a month.</t>
  </si>
  <si>
    <t xml:space="preserve">(3) If rent is shown, the rate for the first pickup and each additional pickup must be the same.  </t>
  </si>
  <si>
    <t>If rent is not shown, it is to be included in the rate for the first pickup.</t>
  </si>
  <si>
    <t>Revised Page No. 37</t>
  </si>
  <si>
    <t>Item 110 -- Drop Box Service -- To Disposal Site and Return</t>
  </si>
  <si>
    <t>Compacted Material (Customer-owned container) - MULTI-FAMILY CUSTOMERS</t>
  </si>
  <si>
    <t>Rates named in this item apply for all hauls not exceeding 5 miles from the point of pickup</t>
  </si>
  <si>
    <t>mile.  Mileage harge is in addition to all regular charges.</t>
  </si>
  <si>
    <t xml:space="preserve">Note 3:  </t>
  </si>
  <si>
    <t xml:space="preserve">Permanent Service is defined as no less than scheduled, once a month pickup, unless local </t>
  </si>
  <si>
    <t>government ordinances require more frequent service or unless putrescibles are involved.</t>
  </si>
  <si>
    <t>Service Area: Unincorporated King County</t>
  </si>
  <si>
    <t>Add'l Pick-up rate per can/unit.  Service will be rendered on the normal scheduled pickup day for the</t>
  </si>
  <si>
    <t>20 Gal Toter</t>
  </si>
  <si>
    <t>Lock rental  $10.00/mo./locking device</t>
  </si>
  <si>
    <t>28th</t>
  </si>
  <si>
    <t>21st</t>
  </si>
  <si>
    <t>Note 1:  Description/rules related to recycling program are shown on page 23.</t>
  </si>
  <si>
    <t>Item 100 -- Residential Service -- Monthly Rates (continued from previous page)</t>
  </si>
  <si>
    <t>Customers will be charged for service requested even if fewer units are picked up on a particular</t>
  </si>
  <si>
    <t>trip.  No credit will be given for partially filled cans.  No credit will be given if customer fails to set</t>
  </si>
  <si>
    <t>receptacles out for collection.</t>
  </si>
  <si>
    <t>For customers on automated service routes:  The company will assess roll-out charges where,</t>
  </si>
  <si>
    <t>due to circumstances outside the control of the driver, the driver is required to move an automated</t>
  </si>
  <si>
    <t>cart or toter more than ___________ feet in order to reach the truck.  The charge for this roll-out</t>
  </si>
  <si>
    <r>
      <t>service is: $</t>
    </r>
    <r>
      <rPr>
        <u val="single"/>
        <sz val="10"/>
        <rFont val="Arial"/>
        <family val="2"/>
      </rPr>
      <t xml:space="preserve">     n/a     </t>
    </r>
    <r>
      <rPr>
        <sz val="10"/>
        <rFont val="Arial"/>
        <family val="0"/>
      </rPr>
      <t>per cart or toter, per pickup.</t>
    </r>
  </si>
  <si>
    <t>The charge for an occasional extra residential bag, can, unit, toter, mini-can, or micro-mini-can</t>
  </si>
  <si>
    <t>on a regular pickup is:</t>
  </si>
  <si>
    <t>per pickup</t>
  </si>
  <si>
    <t>Micro-minican</t>
  </si>
  <si>
    <t>Bag</t>
  </si>
  <si>
    <r>
      <t>$</t>
    </r>
    <r>
      <rPr>
        <u val="single"/>
        <sz val="10"/>
        <rFont val="Arial"/>
        <family val="2"/>
      </rPr>
      <t xml:space="preserve">  n/a  </t>
    </r>
    <r>
      <rPr>
        <sz val="10"/>
        <rFont val="Arial"/>
        <family val="0"/>
      </rPr>
      <t xml:space="preserve"> per can/unit.  Service will be rendered on the normal scheduled pickup day for the</t>
    </r>
  </si>
  <si>
    <t>Note 8:</t>
  </si>
  <si>
    <t>2nd</t>
  </si>
  <si>
    <t>CITY OF NORMANDY PARK</t>
  </si>
  <si>
    <t>Note 1:  Description/rules related to recycling program are shown on page 27.</t>
  </si>
  <si>
    <t>Note 2:  Description/rules related to yardwaste program are shown on page 28.</t>
  </si>
  <si>
    <t>Note 3:  In addition to the recycling rates shown above, a recycling debit/(credit) of $ n/a applies.</t>
  </si>
  <si>
    <t>5th</t>
  </si>
  <si>
    <t>23rd</t>
  </si>
  <si>
    <t>3rd</t>
  </si>
  <si>
    <t>Revised Page No. 15</t>
  </si>
  <si>
    <t>Item 52 - Redelivery Fees</t>
  </si>
  <si>
    <t xml:space="preserve">A redelivery fee of </t>
  </si>
  <si>
    <t>will be assessed to customers whose cart or company</t>
  </si>
  <si>
    <t>owned can was picked up because service was discontinued for non-payment or customers</t>
  </si>
  <si>
    <t>who request re-delivery or exchange or container sizes.</t>
  </si>
  <si>
    <t>Pickup and redelivery charges are assessed to customers who request their containers be</t>
  </si>
  <si>
    <t>per container up to 8 yards will be assessed</t>
  </si>
  <si>
    <t>washed, steam cleaned, or sanitized per item 210.</t>
  </si>
  <si>
    <t>Containers up to 8 yards:</t>
  </si>
  <si>
    <t>Containers over 8 yards:</t>
  </si>
  <si>
    <t>Revised Page No. 16</t>
  </si>
  <si>
    <t>Item 55 - Over-sized or Over-weight Cans or Units</t>
  </si>
  <si>
    <t xml:space="preserve">The company reserves the right to reject pick up of any residential receptacle (can, unit, bag, mini-can, or micro-mini-can) which, upon reasonable inspection exceeds the size and weight limits shown in item 20.
</t>
  </si>
  <si>
    <t>If the receptacle exceeds the size and/or limits stated in item 20, is overfilled, or the top is unable to be closed, but the company transports materials, the following additional charges will apply.</t>
  </si>
  <si>
    <t>Per Unit Per Pickup</t>
  </si>
  <si>
    <t>Note: For charges applying on overweight toters, carts, containers, or drop boxes see item 207.</t>
  </si>
  <si>
    <t>Item 60 - Overtime Periods</t>
  </si>
  <si>
    <t>Companies will assess additional charges when providing services, at custom request, during overtime periods. Overtime periods include Saturdays, Sundays, and the following holidays:</t>
  </si>
  <si>
    <t>New Years Day (January 1)</t>
  </si>
  <si>
    <t>Labor Day</t>
  </si>
  <si>
    <t>Washington's Birthday</t>
  </si>
  <si>
    <t>Vetrans Day</t>
  </si>
  <si>
    <t>Memorial Day</t>
  </si>
  <si>
    <t>Thanksgiving</t>
  </si>
  <si>
    <t>Independence Day (July 4)</t>
  </si>
  <si>
    <t>Christmas Day (December 25)</t>
  </si>
  <si>
    <t>Martin Luther King Day</t>
  </si>
  <si>
    <t xml:space="preserve">Time is to be recorded to the nearest increments of 15 minutes from the time the company's vehicle leaves the terminal until the time he returns to the terminal. </t>
  </si>
  <si>
    <t>No additional charge will be assessed to customer for overtime or holiday work performed solely for the companies convenience.</t>
  </si>
  <si>
    <t>Charge per Hour</t>
  </si>
  <si>
    <t>Minimum Charge</t>
  </si>
  <si>
    <t>Revised Page No. 17</t>
  </si>
  <si>
    <t>Item 70 - Return Trips</t>
  </si>
  <si>
    <t>When a company is required to make a return trip, that does not require the special dispatch of a truck, to pick up material that was unavailable for collection for reasons under the control of the customer, the following additional charges, for pick up, will apply:</t>
  </si>
  <si>
    <t>Type of Receptacle</t>
  </si>
  <si>
    <t>Rate for Return Trip</t>
  </si>
  <si>
    <t>Can, Unit, Mini-Can, or Micro-Mini-Can</t>
  </si>
  <si>
    <t>Drum</t>
  </si>
  <si>
    <t>Bale</t>
  </si>
  <si>
    <t>Litter Receptacle</t>
  </si>
  <si>
    <t>Drop Box</t>
  </si>
  <si>
    <t>Toter, 32 Gallons</t>
  </si>
  <si>
    <t>Toter, 64 Gallons</t>
  </si>
  <si>
    <t>Toter, 96 Gallons</t>
  </si>
  <si>
    <t>Recycling Containers</t>
  </si>
  <si>
    <t>Note: return trips requiring the special dispatch of a truck are considered special pick ups and or charged for under the provisions of item 160 (time rates).</t>
  </si>
  <si>
    <t>Revised Page No. 19</t>
  </si>
  <si>
    <t>Item 80 - Carry-out Service, Drive-ins</t>
  </si>
  <si>
    <t>Companies will assess the following additional charges when customers request that company personnel provide Carrie – out services of can/units not placed at the curb, the alley, or other point where the companies vehicle can be driven to within 5 feet of the cans/units using improve access road commonly available for public use. Driveways are not considered improve access roads commonly available for public use.</t>
  </si>
  <si>
    <t>Charge for Carry-outs</t>
  </si>
  <si>
    <t>Residential / Month</t>
  </si>
  <si>
    <t>Commercial / Unit / Pickup</t>
  </si>
  <si>
    <t>Cans, units, mini-cans, or micro-mini-cans that must be carried out over 5 feet, but not over 25 feet</t>
  </si>
  <si>
    <t>For each additional 25 fees, or fraction of 25 feed, add</t>
  </si>
  <si>
    <r>
      <rPr>
        <b/>
        <sz val="10"/>
        <rFont val="Arial"/>
        <family val="2"/>
      </rPr>
      <t>Note</t>
    </r>
    <r>
      <rPr>
        <sz val="10"/>
        <rFont val="Arial"/>
        <family val="2"/>
      </rPr>
      <t>: the company may elect to drive in at the rate shown above, except they charge will be limited to one can, unit, mini-can, or micro-mini-can. If cans, units, mini-cans, or micro-mini-cans are carried over 125 feet, but are safely accessible to the company's vehicle, the drive-in charge is shown below must be assessed instead.</t>
    </r>
  </si>
  <si>
    <t>Charge for Drive-ins (per pickup)</t>
  </si>
  <si>
    <t>Drive-in on driveways of over 125 feet</t>
  </si>
  <si>
    <t>Note: for the purpose of assessing drive-in fees, a driveway is defined as providing access to a single residence. If a driveway provides access to multiple residences or accounts, no dirve-in fees will be assessed.</t>
  </si>
  <si>
    <t>Revised Page No. 20</t>
  </si>
  <si>
    <t>Item 90 - Can Carriage - Special Services</t>
  </si>
  <si>
    <t>Stairs or steps - for each step up or down</t>
  </si>
  <si>
    <t>Overhead obstructions – for each overhead obstruction less than 8 feet from the ground</t>
  </si>
  <si>
    <t>Sunken or elevated can/units – for cans, units, mini-cans, or micro-mini-cans fully or partially underground or over 4 feet above the ground, but not involving stairs or steps.</t>
  </si>
  <si>
    <t>22nd</t>
  </si>
  <si>
    <t>15th</t>
  </si>
  <si>
    <t>8th</t>
  </si>
  <si>
    <t xml:space="preserve">In addition to Bear Proof cart rental fees in previous page, a rate of </t>
  </si>
  <si>
    <t>will be added per</t>
  </si>
  <si>
    <t xml:space="preserve">month for an unlocking charge. Should a customer supply their own bear cart this fee still applies </t>
  </si>
  <si>
    <t>and customer owned cans are subject to a size maximum equivalent to a 32 gallon toter as that is</t>
  </si>
  <si>
    <t>***</t>
  </si>
  <si>
    <t>16th</t>
  </si>
  <si>
    <t>4th</t>
  </si>
  <si>
    <t>Revised Page No. 38</t>
  </si>
  <si>
    <t>Item 150 -- Loose and Bulky Material</t>
  </si>
  <si>
    <t>Special Trips:  Time rates in Item 160 apply.</t>
  </si>
  <si>
    <t>Regular Route:  The following rates apply:</t>
  </si>
  <si>
    <t>Additional cubic</t>
  </si>
  <si>
    <t>Carry Charge</t>
  </si>
  <si>
    <t>1 to 4 cubic yards</t>
  </si>
  <si>
    <t>yards</t>
  </si>
  <si>
    <t>Per each 5 ft. over</t>
  </si>
  <si>
    <t>Rate per yard</t>
  </si>
  <si>
    <t>Per Pickup</t>
  </si>
  <si>
    <t>8 feet</t>
  </si>
  <si>
    <t>Bulky Materials</t>
  </si>
  <si>
    <t>$1.01 (A)</t>
  </si>
  <si>
    <t>$0.00 (A)</t>
  </si>
  <si>
    <t>Loose material</t>
  </si>
  <si>
    <t>(customer load)</t>
  </si>
  <si>
    <t>(company load)</t>
  </si>
  <si>
    <t>Revised Page No. 39</t>
  </si>
  <si>
    <t>Item 160 -- Time Rates</t>
  </si>
  <si>
    <t xml:space="preserve">When time rates apply. </t>
  </si>
  <si>
    <t>Time rates named in this item apply:</t>
  </si>
  <si>
    <t>(a) When material must be taken to a special site for dipsosal;</t>
  </si>
  <si>
    <t>(b) When a company's equipment must wait at, or return to, a customer's site to provide scheduled service due</t>
  </si>
  <si>
    <t>to no disability, fault, or negligence on the part of the company. Actual waiting time or time taken in returning</t>
  </si>
  <si>
    <t>to the site will be charged for; or</t>
  </si>
  <si>
    <t xml:space="preserve">(c) When a customer orders a single, special, or emergency pickup, or when other items in this tariff refer to </t>
  </si>
  <si>
    <t>this item.</t>
  </si>
  <si>
    <t xml:space="preserve">How rates are recorded and charged. </t>
  </si>
  <si>
    <t>Time must be recorded and charged for the nearest increment of 15 minutes. Time rates apply for the period</t>
  </si>
  <si>
    <t>from the time the company's vehicle leaves the compnay's terminal until it returns to the terminal, excluding</t>
  </si>
  <si>
    <t>interruptions. An interruption is a situation causing stoppage of service that is in the control of the company and</t>
  </si>
  <si>
    <t xml:space="preserve">not in the control of the customer. Examples include: coffee breaks, lunch breaks, breakdown of equipment, </t>
  </si>
  <si>
    <t>and similar occurrences.</t>
  </si>
  <si>
    <t>Disposal fees in addition to time rates.</t>
  </si>
  <si>
    <t>Item 230 disposal fees for the specific disposal site or facility used will apply in addition to time rates</t>
  </si>
  <si>
    <t>Rate Per Hour</t>
  </si>
  <si>
    <t>Type of Equpment Ordered</t>
  </si>
  <si>
    <t>Truck &amp; Driver</t>
  </si>
  <si>
    <t>Each Extra Person</t>
  </si>
  <si>
    <t>Single rear drive axle:</t>
  </si>
  <si>
    <t>Non-packer truck</t>
  </si>
  <si>
    <t>Packer truck</t>
  </si>
  <si>
    <t>Drop box truck</t>
  </si>
  <si>
    <t>Tandem rear drive axle:</t>
  </si>
  <si>
    <t>Revised Page No. 41</t>
  </si>
  <si>
    <t>Item 205 - Roll-out Charges - Container, Automated Carts, and Toters</t>
  </si>
  <si>
    <r>
      <rPr>
        <b/>
        <sz val="10"/>
        <rFont val="Arial"/>
        <family val="2"/>
      </rPr>
      <t>Charges for containers:</t>
    </r>
    <r>
      <rPr>
        <sz val="10"/>
        <rFont val="Arial"/>
        <family val="2"/>
      </rPr>
      <t xml:space="preserve"> The company will assess roll-out charges where, due to circumstances outside the control of the driver, the driver is required to move a container more than 5 feet in order to reach the truck. The charge for this roll-out service is:</t>
    </r>
  </si>
  <si>
    <t>Per Container Per Pickup</t>
  </si>
  <si>
    <t>Revised Page No. 43</t>
  </si>
  <si>
    <t>Item 210 - Washing and Sanitizing Containers and/or Drop Boxes</t>
  </si>
  <si>
    <t>Upon customer request, the company will provide washing and sanitizing services at the following rates:</t>
  </si>
  <si>
    <t>Type of Service Provided</t>
  </si>
  <si>
    <t>Per Yard</t>
  </si>
  <si>
    <t>Washing</t>
  </si>
  <si>
    <t>Steam Cleaning</t>
  </si>
  <si>
    <t>Sanitizing</t>
  </si>
  <si>
    <t>Revised Page No. 45</t>
  </si>
  <si>
    <t>Item 240 -- Container Service -- Dumped in Company's Vehicle</t>
  </si>
  <si>
    <t>Non-compacted Material (Company-owned container)</t>
  </si>
  <si>
    <t>Service Area:  As defined in appendices A and B.</t>
  </si>
  <si>
    <t>32 Gal</t>
  </si>
  <si>
    <t>64 Gal</t>
  </si>
  <si>
    <t>96 Gal</t>
  </si>
  <si>
    <t>&lt; &lt; &lt; equal to MF rental rates for the same size carts/containers</t>
  </si>
  <si>
    <t>pro-rata basis) will be assessed if containers are filled past their visible full limit, container</t>
  </si>
  <si>
    <t>lids will not close due to overfilling, or additional materials are placed on or near containers.</t>
  </si>
  <si>
    <t>Lock rental $10.00/mo./locking device</t>
  </si>
  <si>
    <t>Revised Page No. 46</t>
  </si>
  <si>
    <t>Item 245 -- Container Service -- Dumped in Company's Vehicle</t>
  </si>
  <si>
    <t>Non-compacted Material (Customer-owned container)</t>
  </si>
  <si>
    <t>Includes Commercial Can Service</t>
  </si>
  <si>
    <t>32 gal can</t>
  </si>
  <si>
    <t>64 Gallon Cart</t>
  </si>
  <si>
    <t>96 Gallon Cart</t>
  </si>
  <si>
    <t>Revised Page No. 47</t>
  </si>
  <si>
    <t>Item 255 -- Container Service -- Dumped in Company's Vehicle</t>
  </si>
  <si>
    <t>Compacted Material (Customer-owned container)</t>
  </si>
  <si>
    <t>Revised Page No. 48</t>
  </si>
  <si>
    <t>Revised Page No. 49</t>
  </si>
  <si>
    <t>Item 260 -- Drop Box Service -- To Disposal Site and Return</t>
  </si>
  <si>
    <t>Non-Compacted Material (Company-owned container)</t>
  </si>
  <si>
    <t>Service Area:  As defined in Appendix A</t>
  </si>
  <si>
    <t>(3) If rent is shown, the rate for the first pickup and each additional pickup must be the same.  I</t>
  </si>
  <si>
    <t xml:space="preserve">In addition to all other applicable charges, a charge of $14.24 per yard (assessed on a </t>
  </si>
  <si>
    <t>Accessorial charges assessed (lids, tarping, unlocking, unlatching, etc.):</t>
  </si>
  <si>
    <t>Revised Page No. 50</t>
  </si>
  <si>
    <t>Item 275 -- Drop Box Service -- To Disposal Site and Return</t>
  </si>
  <si>
    <t>Service Area: As defined in Appendix A</t>
  </si>
  <si>
    <t>government ordinances require more frequent service or unles putrescibles are involved.</t>
  </si>
  <si>
    <t>&lt;===RPC goes away with new rates effective July 1st</t>
  </si>
  <si>
    <t>&lt;==== we have to file the commodity credit adj tariff changes by 6/15 with Aug 1st eff date</t>
  </si>
  <si>
    <t>Sarah Russell, Business Unit Finance Manager</t>
  </si>
  <si>
    <r>
      <t xml:space="preserve">Note 8:                                           Rates shown above are subject to an additional recycling processing surcharge of </t>
    </r>
    <r>
      <rPr>
        <b/>
        <sz val="10"/>
        <rFont val="Arial"/>
        <family val="2"/>
      </rPr>
      <t xml:space="preserve">$0.15 </t>
    </r>
    <r>
      <rPr>
        <sz val="10"/>
        <rFont val="Arial"/>
        <family val="0"/>
      </rPr>
      <t xml:space="preserve"> per yard. </t>
    </r>
  </si>
  <si>
    <r>
      <t xml:space="preserve">Note 5:           Rates shown above are subject to an additional recycling processing surcharge of </t>
    </r>
    <r>
      <rPr>
        <b/>
        <sz val="10"/>
        <rFont val="Arial"/>
        <family val="2"/>
      </rPr>
      <t xml:space="preserve">$0.52 </t>
    </r>
    <r>
      <rPr>
        <sz val="10"/>
        <rFont val="Arial"/>
        <family val="0"/>
      </rPr>
      <t xml:space="preserve"> per yard. </t>
    </r>
  </si>
  <si>
    <t>$4.55 (A)</t>
  </si>
  <si>
    <t>$3.63 (A)</t>
  </si>
  <si>
    <t>to the disposal site.  Excess miles will be charged for at $3.22 (A) per mile or fraction of a</t>
  </si>
  <si>
    <t>7/31/2020 (C)</t>
  </si>
  <si>
    <t>Note 3:  In addition to the recycling rates shown above, a recycling debit/(credit) of ($0.34) (R) applies.</t>
  </si>
  <si>
    <t>Recycling (credit)/debit (if applicable) is: ($0.14) (R) per yard.</t>
  </si>
  <si>
    <t>Rates contained in this item include $ 4.30 (A) per yard for recycling services.</t>
  </si>
  <si>
    <t>Recycling debit/&lt;credit&gt; (if applicable) is: ($0.14) (R) per yard.</t>
  </si>
  <si>
    <t>Note 5:           ***</t>
  </si>
  <si>
    <t>sheets as necessary.</t>
  </si>
  <si>
    <t xml:space="preserve">appliances, asbestos, etc.) or special conditions at each specific disposal site.  Attach additional </t>
  </si>
  <si>
    <t>State whether fees are per yard, per ton, etc.  Include charges assessed for special commodities (tires,</t>
  </si>
  <si>
    <t>$74.20 (A) per ton</t>
  </si>
  <si>
    <t>RO Organics</t>
  </si>
  <si>
    <t>Cedar Grove Composting, Inc.</t>
  </si>
  <si>
    <t>$52.74 (A) per ton</t>
  </si>
  <si>
    <t>yardwaste</t>
  </si>
  <si>
    <t>$169.00 per ton</t>
  </si>
  <si>
    <t>special waste</t>
  </si>
  <si>
    <t>King County transfer stations and landfills</t>
  </si>
  <si>
    <t>$140.82 per ton</t>
  </si>
  <si>
    <t>garbage</t>
  </si>
  <si>
    <t>Fee for Disposal</t>
  </si>
  <si>
    <t>Type of Material</t>
  </si>
  <si>
    <t>Disposal site (name or location)</t>
  </si>
  <si>
    <t>Charges in this item apply when other items in the tariff specifically refer to this item.</t>
  </si>
  <si>
    <t>Item 230 -- Disposal Fees</t>
  </si>
  <si>
    <t>7th</t>
  </si>
  <si>
    <t>Revised Page No. 44</t>
  </si>
  <si>
    <t>the largest size that can be safely manually tipped. (N)</t>
  </si>
  <si>
    <t>Note 4: *** (N)</t>
  </si>
  <si>
    <t>(R)</t>
  </si>
  <si>
    <t>(C)</t>
  </si>
  <si>
    <t>Note 4: (C)</t>
  </si>
  <si>
    <t>35 Yard (N)</t>
  </si>
  <si>
    <t>Rates contained in this item include $ 10.55 (A) per yard for recycling services.</t>
  </si>
  <si>
    <t>Lock rental - $10.00/mo./locking device</t>
  </si>
  <si>
    <t>RO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</si>
</sst>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mmmm\ d\,\ yyyy"/>
    <numFmt numFmtId="167" formatCode="_(* #,##0.000_);_(* \(#,##0.000\);_(* &quot;-&quot;??_);_(@_)"/>
    <numFmt numFmtId="168" formatCode="0.000"/>
    <numFmt numFmtId="169" formatCode="0.0000"/>
    <numFmt numFmtId="170" formatCode="0.00000"/>
    <numFmt numFmtId="171" formatCode="&quot;$&quot;#,##0.0"/>
    <numFmt numFmtId="172" formatCode="&quot;$&quot;#,##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7.5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trike/>
      <sz val="10"/>
      <name val="Arial"/>
      <family val="2"/>
    </font>
    <font>
      <u val="single"/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8"/>
      <color rgb="FFFF0000"/>
      <name val="Arial"/>
      <family val="2"/>
    </font>
    <font>
      <b/>
      <u val="single"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7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7" applyNumberFormat="0" applyFont="0" applyAlignment="0" applyProtection="0"/>
    <xf numFmtId="0" fontId="5" fillId="33" borderId="8" applyNumberFormat="0" applyFont="0" applyAlignment="0" applyProtection="0"/>
    <xf numFmtId="0" fontId="48" fillId="27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</cellStyleXfs>
  <cellXfs count="450">
    <xf numFmtId="0" fontId="0" fillId="0" borderId="0" xfId="0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0" xfId="62" applyFill="1">
      <alignment/>
      <protection/>
    </xf>
    <xf numFmtId="164" fontId="0" fillId="0" borderId="0" xfId="67" applyNumberFormat="1" applyFont="1" applyFill="1" applyAlignment="1">
      <alignment/>
    </xf>
    <xf numFmtId="0" fontId="0" fillId="0" borderId="15" xfId="0" applyFill="1" applyBorder="1" applyAlignment="1">
      <alignment horizontal="left"/>
    </xf>
    <xf numFmtId="0" fontId="0" fillId="0" borderId="15" xfId="0" applyFill="1" applyBorder="1" applyAlignment="1">
      <alignment horizontal="left" indent="2"/>
    </xf>
    <xf numFmtId="0" fontId="0" fillId="0" borderId="15" xfId="0" applyFill="1" applyBorder="1" applyAlignment="1" quotePrefix="1">
      <alignment horizontal="left"/>
    </xf>
    <xf numFmtId="0" fontId="0" fillId="0" borderId="15" xfId="0" applyFill="1" applyBorder="1" applyAlignment="1" quotePrefix="1">
      <alignment horizontal="left" indent="2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left" indent="1"/>
    </xf>
    <xf numFmtId="0" fontId="3" fillId="0" borderId="15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44" fontId="0" fillId="0" borderId="0" xfId="46" applyFont="1" applyFill="1" applyBorder="1" applyAlignment="1">
      <alignment/>
    </xf>
    <xf numFmtId="44" fontId="0" fillId="0" borderId="23" xfId="46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3" xfId="0" applyFont="1" applyFill="1" applyBorder="1" applyAlignment="1">
      <alignment horizontal="center"/>
    </xf>
    <xf numFmtId="44" fontId="3" fillId="0" borderId="0" xfId="46" applyFont="1" applyFill="1" applyBorder="1" applyAlignment="1">
      <alignment horizontal="center"/>
    </xf>
    <xf numFmtId="44" fontId="3" fillId="0" borderId="23" xfId="46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165" fontId="0" fillId="0" borderId="23" xfId="46" applyNumberFormat="1" applyFont="1" applyFill="1" applyBorder="1" applyAlignment="1">
      <alignment horizontal="center"/>
    </xf>
    <xf numFmtId="165" fontId="0" fillId="0" borderId="23" xfId="48" applyNumberFormat="1" applyFont="1" applyFill="1" applyBorder="1" applyAlignment="1">
      <alignment horizontal="center"/>
    </xf>
    <xf numFmtId="44" fontId="0" fillId="0" borderId="23" xfId="46" applyFont="1" applyFill="1" applyBorder="1" applyAlignment="1">
      <alignment horizontal="right"/>
    </xf>
    <xf numFmtId="0" fontId="0" fillId="0" borderId="23" xfId="0" applyFont="1" applyFill="1" applyBorder="1" applyAlignment="1">
      <alignment horizontal="left"/>
    </xf>
    <xf numFmtId="44" fontId="0" fillId="0" borderId="0" xfId="46" applyFont="1" applyFill="1" applyBorder="1" applyAlignment="1">
      <alignment horizontal="left"/>
    </xf>
    <xf numFmtId="0" fontId="6" fillId="0" borderId="23" xfId="0" applyFont="1" applyFill="1" applyBorder="1" applyAlignment="1">
      <alignment/>
    </xf>
    <xf numFmtId="44" fontId="0" fillId="0" borderId="23" xfId="48" applyFont="1" applyFill="1" applyBorder="1" applyAlignment="1">
      <alignment horizontal="right"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44" fontId="0" fillId="0" borderId="23" xfId="46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0" fontId="10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0" fontId="5" fillId="0" borderId="2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3" fillId="0" borderId="0" xfId="0" applyFont="1" applyFill="1" applyAlignment="1">
      <alignment/>
    </xf>
    <xf numFmtId="43" fontId="0" fillId="0" borderId="0" xfId="44" applyFont="1" applyFill="1" applyBorder="1" applyAlignment="1">
      <alignment/>
    </xf>
    <xf numFmtId="0" fontId="5" fillId="0" borderId="20" xfId="0" applyFont="1" applyFill="1" applyBorder="1" applyAlignment="1">
      <alignment/>
    </xf>
    <xf numFmtId="44" fontId="0" fillId="0" borderId="22" xfId="46" applyFont="1" applyFill="1" applyBorder="1" applyAlignment="1">
      <alignment/>
    </xf>
    <xf numFmtId="44" fontId="0" fillId="0" borderId="20" xfId="46" applyFont="1" applyFill="1" applyBorder="1" applyAlignment="1">
      <alignment horizontal="center"/>
    </xf>
    <xf numFmtId="44" fontId="0" fillId="0" borderId="20" xfId="46" applyFont="1" applyFill="1" applyBorder="1" applyAlignment="1">
      <alignment/>
    </xf>
    <xf numFmtId="44" fontId="0" fillId="0" borderId="22" xfId="46" applyFont="1" applyFill="1" applyBorder="1" applyAlignment="1">
      <alignment horizontal="left"/>
    </xf>
    <xf numFmtId="43" fontId="0" fillId="0" borderId="0" xfId="44" applyFont="1" applyFill="1" applyBorder="1" applyAlignment="1">
      <alignment/>
    </xf>
    <xf numFmtId="43" fontId="0" fillId="0" borderId="0" xfId="44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4" fillId="0" borderId="0" xfId="0" applyFont="1" applyFill="1" applyAlignment="1">
      <alignment/>
    </xf>
    <xf numFmtId="0" fontId="5" fillId="0" borderId="22" xfId="0" applyFont="1" applyFill="1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0" fontId="0" fillId="0" borderId="0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25" xfId="0" applyFill="1" applyBorder="1" applyAlignment="1">
      <alignment horizontal="right"/>
    </xf>
    <xf numFmtId="0" fontId="0" fillId="0" borderId="25" xfId="0" applyFill="1" applyBorder="1" applyAlignment="1">
      <alignment/>
    </xf>
    <xf numFmtId="0" fontId="0" fillId="0" borderId="0" xfId="0" applyFont="1" applyFill="1" applyBorder="1" applyAlignment="1" quotePrefix="1">
      <alignment horizontal="left"/>
    </xf>
    <xf numFmtId="0" fontId="4" fillId="0" borderId="25" xfId="0" applyFont="1" applyFill="1" applyBorder="1" applyAlignment="1" quotePrefix="1">
      <alignment horizontal="left"/>
    </xf>
    <xf numFmtId="0" fontId="4" fillId="0" borderId="1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0" borderId="25" xfId="0" applyFill="1" applyBorder="1" applyAlignment="1">
      <alignment horizontal="left" indent="1"/>
    </xf>
    <xf numFmtId="0" fontId="0" fillId="0" borderId="12" xfId="0" applyFill="1" applyBorder="1" applyAlignment="1">
      <alignment/>
    </xf>
    <xf numFmtId="0" fontId="0" fillId="0" borderId="25" xfId="0" applyFont="1" applyFill="1" applyBorder="1" applyAlignment="1">
      <alignment horizontal="left" indent="1"/>
    </xf>
    <xf numFmtId="0" fontId="0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43" fontId="0" fillId="0" borderId="0" xfId="44" applyFont="1" applyFill="1" applyAlignment="1">
      <alignment/>
    </xf>
    <xf numFmtId="0" fontId="0" fillId="0" borderId="11" xfId="62" applyFill="1" applyBorder="1">
      <alignment/>
      <protection/>
    </xf>
    <xf numFmtId="0" fontId="0" fillId="0" borderId="13" xfId="62" applyFill="1" applyBorder="1">
      <alignment/>
      <protection/>
    </xf>
    <xf numFmtId="0" fontId="0" fillId="0" borderId="24" xfId="62" applyFill="1" applyBorder="1">
      <alignment/>
      <protection/>
    </xf>
    <xf numFmtId="0" fontId="0" fillId="0" borderId="15" xfId="62" applyFill="1" applyBorder="1">
      <alignment/>
      <protection/>
    </xf>
    <xf numFmtId="0" fontId="0" fillId="0" borderId="0" xfId="62" applyFill="1" applyBorder="1">
      <alignment/>
      <protection/>
    </xf>
    <xf numFmtId="0" fontId="0" fillId="0" borderId="0" xfId="62" applyFill="1" applyBorder="1" applyAlignment="1">
      <alignment/>
      <protection/>
    </xf>
    <xf numFmtId="0" fontId="0" fillId="0" borderId="16" xfId="62" applyFill="1" applyBorder="1">
      <alignment/>
      <protection/>
    </xf>
    <xf numFmtId="0" fontId="0" fillId="0" borderId="17" xfId="62" applyFill="1" applyBorder="1">
      <alignment/>
      <protection/>
    </xf>
    <xf numFmtId="0" fontId="0" fillId="0" borderId="18" xfId="62" applyFill="1" applyBorder="1">
      <alignment/>
      <protection/>
    </xf>
    <xf numFmtId="0" fontId="0" fillId="0" borderId="19" xfId="62" applyFill="1" applyBorder="1">
      <alignment/>
      <protection/>
    </xf>
    <xf numFmtId="0" fontId="3" fillId="0" borderId="0" xfId="62" applyFont="1" applyFill="1" applyBorder="1" applyAlignment="1">
      <alignment horizontal="center"/>
      <protection/>
    </xf>
    <xf numFmtId="0" fontId="3" fillId="0" borderId="16" xfId="62" applyFont="1" applyFill="1" applyBorder="1" applyAlignment="1">
      <alignment horizontal="center"/>
      <protection/>
    </xf>
    <xf numFmtId="0" fontId="0" fillId="0" borderId="0" xfId="62" applyFill="1" applyBorder="1" applyAlignment="1">
      <alignment horizontal="center"/>
      <protection/>
    </xf>
    <xf numFmtId="0" fontId="4" fillId="0" borderId="25" xfId="62" applyFont="1" applyFill="1" applyBorder="1" applyAlignment="1" quotePrefix="1">
      <alignment horizontal="left"/>
      <protection/>
    </xf>
    <xf numFmtId="0" fontId="4" fillId="0" borderId="12" xfId="62" applyFont="1" applyFill="1" applyBorder="1" applyAlignment="1">
      <alignment horizontal="center"/>
      <protection/>
    </xf>
    <xf numFmtId="0" fontId="4" fillId="0" borderId="14" xfId="62" applyFont="1" applyFill="1" applyBorder="1" applyAlignment="1">
      <alignment horizontal="center"/>
      <protection/>
    </xf>
    <xf numFmtId="0" fontId="0" fillId="0" borderId="23" xfId="62" applyFill="1" applyBorder="1" applyAlignment="1">
      <alignment horizontal="center"/>
      <protection/>
    </xf>
    <xf numFmtId="0" fontId="0" fillId="0" borderId="25" xfId="62" applyFill="1" applyBorder="1" applyAlignment="1">
      <alignment horizontal="left" indent="1"/>
      <protection/>
    </xf>
    <xf numFmtId="0" fontId="0" fillId="0" borderId="12" xfId="62" applyFill="1" applyBorder="1">
      <alignment/>
      <protection/>
    </xf>
    <xf numFmtId="0" fontId="0" fillId="0" borderId="14" xfId="62" applyFill="1" applyBorder="1">
      <alignment/>
      <protection/>
    </xf>
    <xf numFmtId="0" fontId="0" fillId="0" borderId="25" xfId="62" applyFont="1" applyFill="1" applyBorder="1" applyAlignment="1">
      <alignment horizontal="left" indent="1"/>
      <protection/>
    </xf>
    <xf numFmtId="0" fontId="0" fillId="0" borderId="12" xfId="62" applyFont="1" applyFill="1" applyBorder="1" applyAlignment="1">
      <alignment horizontal="center"/>
      <protection/>
    </xf>
    <xf numFmtId="0" fontId="3" fillId="0" borderId="14" xfId="62" applyFont="1" applyFill="1" applyBorder="1" applyAlignment="1">
      <alignment horizontal="center"/>
      <protection/>
    </xf>
    <xf numFmtId="0" fontId="4" fillId="0" borderId="25" xfId="62" applyFont="1" applyFill="1" applyBorder="1">
      <alignment/>
      <protection/>
    </xf>
    <xf numFmtId="44" fontId="0" fillId="0" borderId="0" xfId="48" applyFill="1" applyBorder="1" applyAlignment="1">
      <alignment/>
    </xf>
    <xf numFmtId="44" fontId="0" fillId="0" borderId="16" xfId="48" applyFill="1" applyBorder="1" applyAlignment="1">
      <alignment/>
    </xf>
    <xf numFmtId="44" fontId="0" fillId="0" borderId="23" xfId="48" applyFill="1" applyBorder="1" applyAlignment="1">
      <alignment/>
    </xf>
    <xf numFmtId="0" fontId="0" fillId="0" borderId="15" xfId="62" applyFill="1" applyBorder="1" applyAlignment="1">
      <alignment horizontal="left"/>
      <protection/>
    </xf>
    <xf numFmtId="0" fontId="0" fillId="0" borderId="0" xfId="62" applyFill="1" applyBorder="1" applyAlignment="1">
      <alignment horizontal="left"/>
      <protection/>
    </xf>
    <xf numFmtId="0" fontId="0" fillId="0" borderId="15" xfId="62" applyFill="1" applyBorder="1" applyAlignment="1" quotePrefix="1">
      <alignment horizontal="left"/>
      <protection/>
    </xf>
    <xf numFmtId="0" fontId="0" fillId="0" borderId="15" xfId="62" applyFont="1" applyFill="1" applyBorder="1" applyAlignment="1">
      <alignment horizontal="left"/>
      <protection/>
    </xf>
    <xf numFmtId="0" fontId="0" fillId="0" borderId="0" xfId="62" applyFont="1" applyFill="1" applyBorder="1" applyAlignment="1">
      <alignment horizontal="left"/>
      <protection/>
    </xf>
    <xf numFmtId="0" fontId="4" fillId="0" borderId="15" xfId="62" applyFont="1" applyFill="1" applyBorder="1" applyAlignment="1">
      <alignment horizontal="left"/>
      <protection/>
    </xf>
    <xf numFmtId="0" fontId="4" fillId="0" borderId="0" xfId="62" applyFont="1" applyFill="1" applyBorder="1" applyAlignment="1">
      <alignment horizontal="right"/>
      <protection/>
    </xf>
    <xf numFmtId="0" fontId="0" fillId="0" borderId="23" xfId="62" applyFill="1" applyBorder="1">
      <alignment/>
      <protection/>
    </xf>
    <xf numFmtId="0" fontId="0" fillId="0" borderId="18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0" xfId="62" applyFont="1" applyFill="1" applyBorder="1">
      <alignment/>
      <protection/>
    </xf>
    <xf numFmtId="0" fontId="2" fillId="0" borderId="18" xfId="62" applyFont="1" applyFill="1" applyBorder="1">
      <alignment/>
      <protection/>
    </xf>
    <xf numFmtId="0" fontId="0" fillId="0" borderId="0" xfId="0" applyFont="1" applyFill="1" applyAlignment="1">
      <alignment/>
    </xf>
    <xf numFmtId="44" fontId="0" fillId="0" borderId="23" xfId="46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44" fontId="0" fillId="0" borderId="23" xfId="48" applyFont="1" applyFill="1" applyBorder="1" applyAlignment="1">
      <alignment horizontal="center"/>
    </xf>
    <xf numFmtId="44" fontId="0" fillId="0" borderId="22" xfId="46" applyNumberFormat="1" applyFont="1" applyFill="1" applyBorder="1" applyAlignment="1">
      <alignment horizontal="center"/>
    </xf>
    <xf numFmtId="0" fontId="0" fillId="0" borderId="18" xfId="62" applyFill="1" applyBorder="1" applyAlignment="1">
      <alignment horizontal="center"/>
      <protection/>
    </xf>
    <xf numFmtId="0" fontId="0" fillId="0" borderId="16" xfId="62" applyFill="1" applyBorder="1" applyAlignment="1">
      <alignment horizontal="right"/>
      <protection/>
    </xf>
    <xf numFmtId="0" fontId="4" fillId="0" borderId="15" xfId="62" applyFont="1" applyFill="1" applyBorder="1">
      <alignment/>
      <protection/>
    </xf>
    <xf numFmtId="0" fontId="0" fillId="0" borderId="0" xfId="62" applyFont="1" applyFill="1" applyBorder="1">
      <alignment/>
      <protection/>
    </xf>
    <xf numFmtId="0" fontId="0" fillId="0" borderId="18" xfId="62" applyFont="1" applyFill="1" applyBorder="1">
      <alignment/>
      <protection/>
    </xf>
    <xf numFmtId="8" fontId="0" fillId="0" borderId="23" xfId="48" applyNumberFormat="1" applyFont="1" applyFill="1" applyBorder="1" applyAlignment="1">
      <alignment horizontal="right"/>
    </xf>
    <xf numFmtId="8" fontId="0" fillId="0" borderId="20" xfId="46" applyNumberFormat="1" applyFont="1" applyFill="1" applyBorder="1" applyAlignment="1">
      <alignment/>
    </xf>
    <xf numFmtId="8" fontId="0" fillId="0" borderId="23" xfId="48" applyNumberFormat="1" applyFont="1" applyFill="1" applyBorder="1" applyAlignment="1">
      <alignment horizontal="center"/>
    </xf>
    <xf numFmtId="8" fontId="0" fillId="0" borderId="22" xfId="46" applyNumberFormat="1" applyFont="1" applyFill="1" applyBorder="1" applyAlignment="1">
      <alignment horizontal="center"/>
    </xf>
    <xf numFmtId="8" fontId="0" fillId="0" borderId="23" xfId="46" applyNumberFormat="1" applyFont="1" applyFill="1" applyBorder="1" applyAlignment="1">
      <alignment horizontal="center"/>
    </xf>
    <xf numFmtId="0" fontId="0" fillId="0" borderId="0" xfId="62" applyFill="1" applyBorder="1" applyAlignment="1" quotePrefix="1">
      <alignment horizontal="left"/>
      <protection/>
    </xf>
    <xf numFmtId="0" fontId="0" fillId="0" borderId="25" xfId="62" applyFill="1" applyBorder="1">
      <alignment/>
      <protection/>
    </xf>
    <xf numFmtId="165" fontId="0" fillId="0" borderId="25" xfId="62" applyNumberFormat="1" applyFill="1" applyBorder="1" applyAlignment="1">
      <alignment horizontal="center"/>
      <protection/>
    </xf>
    <xf numFmtId="165" fontId="0" fillId="0" borderId="25" xfId="48" applyNumberFormat="1" applyFont="1" applyFill="1" applyBorder="1" applyAlignment="1">
      <alignment horizontal="center"/>
    </xf>
    <xf numFmtId="0" fontId="3" fillId="0" borderId="15" xfId="62" applyFont="1" applyFill="1" applyBorder="1" applyAlignment="1">
      <alignment horizontal="center"/>
      <protection/>
    </xf>
    <xf numFmtId="165" fontId="0" fillId="0" borderId="0" xfId="48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0" fillId="0" borderId="0" xfId="68" applyNumberFormat="1" applyFont="1" applyFill="1" applyAlignment="1">
      <alignment/>
    </xf>
    <xf numFmtId="0" fontId="0" fillId="0" borderId="0" xfId="62" applyFill="1" applyBorder="1" applyAlignment="1" quotePrefix="1">
      <alignment/>
      <protection/>
    </xf>
    <xf numFmtId="0" fontId="0" fillId="0" borderId="0" xfId="62" applyFill="1" applyBorder="1" applyAlignment="1" quotePrefix="1">
      <alignment horizontal="right"/>
      <protection/>
    </xf>
    <xf numFmtId="44" fontId="0" fillId="0" borderId="0" xfId="48" applyFont="1" applyFill="1" applyAlignment="1">
      <alignment/>
    </xf>
    <xf numFmtId="0" fontId="0" fillId="0" borderId="18" xfId="62" applyFill="1" applyBorder="1" applyAlignment="1">
      <alignment horizontal="right"/>
      <protection/>
    </xf>
    <xf numFmtId="44" fontId="0" fillId="34" borderId="0" xfId="48" applyFont="1" applyFill="1" applyAlignment="1">
      <alignment/>
    </xf>
    <xf numFmtId="0" fontId="0" fillId="34" borderId="0" xfId="62" applyFill="1">
      <alignment/>
      <protection/>
    </xf>
    <xf numFmtId="0" fontId="0" fillId="0" borderId="0" xfId="62" applyFill="1" applyBorder="1" applyAlignment="1">
      <alignment horizontal="left" vertical="top" wrapText="1"/>
      <protection/>
    </xf>
    <xf numFmtId="0" fontId="0" fillId="0" borderId="0" xfId="62" applyFill="1" applyBorder="1" applyAlignment="1" quotePrefix="1">
      <alignment horizontal="center"/>
      <protection/>
    </xf>
    <xf numFmtId="0" fontId="0" fillId="0" borderId="0" xfId="62" applyFill="1" applyBorder="1" applyAlignment="1">
      <alignment horizontal="left" vertical="top"/>
      <protection/>
    </xf>
    <xf numFmtId="0" fontId="0" fillId="0" borderId="0" xfId="62" applyFill="1" applyBorder="1" applyAlignment="1">
      <alignment vertical="top" wrapText="1"/>
      <protection/>
    </xf>
    <xf numFmtId="0" fontId="0" fillId="0" borderId="0" xfId="62" applyFont="1" applyFill="1" applyBorder="1" applyAlignment="1">
      <alignment/>
      <protection/>
    </xf>
    <xf numFmtId="0" fontId="3" fillId="0" borderId="0" xfId="62" applyFont="1" applyFill="1" applyBorder="1" applyAlignment="1">
      <alignment/>
      <protection/>
    </xf>
    <xf numFmtId="44" fontId="0" fillId="0" borderId="0" xfId="62" applyNumberFormat="1" applyFill="1">
      <alignment/>
      <protection/>
    </xf>
    <xf numFmtId="0" fontId="0" fillId="34" borderId="0" xfId="62" applyFill="1" applyBorder="1" applyAlignment="1" quotePrefix="1">
      <alignment horizontal="right"/>
      <protection/>
    </xf>
    <xf numFmtId="0" fontId="0" fillId="0" borderId="11" xfId="62" applyFill="1" applyBorder="1" applyAlignment="1">
      <alignment/>
      <protection/>
    </xf>
    <xf numFmtId="0" fontId="0" fillId="0" borderId="13" xfId="62" applyFill="1" applyBorder="1" applyAlignment="1">
      <alignment/>
      <protection/>
    </xf>
    <xf numFmtId="43" fontId="0" fillId="0" borderId="0" xfId="45" applyFont="1" applyFill="1" applyAlignment="1">
      <alignment/>
    </xf>
    <xf numFmtId="0" fontId="0" fillId="0" borderId="0" xfId="62" applyFill="1" applyBorder="1" applyAlignment="1" quotePrefix="1">
      <alignment vertical="top" wrapText="1"/>
      <protection/>
    </xf>
    <xf numFmtId="43" fontId="0" fillId="34" borderId="0" xfId="45" applyFont="1" applyFill="1" applyAlignment="1">
      <alignment/>
    </xf>
    <xf numFmtId="167" fontId="0" fillId="34" borderId="0" xfId="45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65" fontId="0" fillId="0" borderId="23" xfId="48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65" fontId="0" fillId="0" borderId="0" xfId="0" applyNumberFormat="1" applyFill="1" applyAlignment="1">
      <alignment/>
    </xf>
    <xf numFmtId="0" fontId="0" fillId="0" borderId="0" xfId="0" applyFont="1" applyFill="1" applyAlignment="1" quotePrefix="1">
      <alignment/>
    </xf>
    <xf numFmtId="0" fontId="0" fillId="0" borderId="12" xfId="0" applyFont="1" applyFill="1" applyBorder="1" applyAlignment="1">
      <alignment horizontal="center"/>
    </xf>
    <xf numFmtId="0" fontId="0" fillId="0" borderId="15" xfId="62" applyFont="1" applyFill="1" applyBorder="1" applyAlignment="1">
      <alignment horizontal="left"/>
      <protection/>
    </xf>
    <xf numFmtId="165" fontId="0" fillId="0" borderId="0" xfId="48" applyNumberFormat="1" applyFont="1" applyFill="1" applyBorder="1" applyAlignment="1">
      <alignment horizontal="center"/>
    </xf>
    <xf numFmtId="0" fontId="0" fillId="0" borderId="15" xfId="62" applyFont="1" applyFill="1" applyBorder="1">
      <alignment/>
      <protection/>
    </xf>
    <xf numFmtId="165" fontId="0" fillId="0" borderId="25" xfId="48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quotePrefix="1">
      <alignment/>
    </xf>
    <xf numFmtId="8" fontId="0" fillId="0" borderId="25" xfId="0" applyNumberFormat="1" applyFont="1" applyFill="1" applyBorder="1" applyAlignment="1">
      <alignment horizontal="right"/>
    </xf>
    <xf numFmtId="0" fontId="0" fillId="0" borderId="0" xfId="62" applyFont="1" applyFill="1" applyBorder="1" applyAlignment="1">
      <alignment horizontal="left"/>
      <protection/>
    </xf>
    <xf numFmtId="0" fontId="0" fillId="0" borderId="0" xfId="62" applyFont="1" applyFill="1" applyBorder="1" applyAlignment="1">
      <alignment horizontal="center"/>
      <protection/>
    </xf>
    <xf numFmtId="0" fontId="0" fillId="0" borderId="0" xfId="0" applyFont="1" applyFill="1" applyBorder="1" applyAlignment="1" quotePrefix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1" xfId="63" applyFill="1" applyBorder="1">
      <alignment/>
      <protection/>
    </xf>
    <xf numFmtId="0" fontId="0" fillId="0" borderId="13" xfId="63" applyFill="1" applyBorder="1">
      <alignment/>
      <protection/>
    </xf>
    <xf numFmtId="0" fontId="0" fillId="0" borderId="24" xfId="63" applyFill="1" applyBorder="1">
      <alignment/>
      <protection/>
    </xf>
    <xf numFmtId="0" fontId="0" fillId="0" borderId="0" xfId="63" applyFill="1">
      <alignment/>
      <protection/>
    </xf>
    <xf numFmtId="0" fontId="0" fillId="0" borderId="15" xfId="63" applyFill="1" applyBorder="1">
      <alignment/>
      <protection/>
    </xf>
    <xf numFmtId="0" fontId="0" fillId="0" borderId="18" xfId="63" applyFill="1" applyBorder="1" applyAlignment="1">
      <alignment horizontal="center"/>
      <protection/>
    </xf>
    <xf numFmtId="0" fontId="0" fillId="0" borderId="0" xfId="63" applyFill="1" applyBorder="1">
      <alignment/>
      <protection/>
    </xf>
    <xf numFmtId="0" fontId="0" fillId="0" borderId="0" xfId="63" applyFill="1" applyBorder="1" applyAlignment="1">
      <alignment horizontal="center"/>
      <protection/>
    </xf>
    <xf numFmtId="0" fontId="0" fillId="0" borderId="0" xfId="63" applyFill="1" applyBorder="1" applyAlignment="1">
      <alignment/>
      <protection/>
    </xf>
    <xf numFmtId="0" fontId="0" fillId="0" borderId="16" xfId="63" applyFill="1" applyBorder="1">
      <alignment/>
      <protection/>
    </xf>
    <xf numFmtId="0" fontId="6" fillId="0" borderId="0" xfId="63" applyFont="1" applyFill="1" applyBorder="1">
      <alignment/>
      <protection/>
    </xf>
    <xf numFmtId="0" fontId="2" fillId="0" borderId="0" xfId="63" applyFont="1" applyFill="1" applyBorder="1">
      <alignment/>
      <protection/>
    </xf>
    <xf numFmtId="0" fontId="0" fillId="0" borderId="17" xfId="63" applyFill="1" applyBorder="1">
      <alignment/>
      <protection/>
    </xf>
    <xf numFmtId="0" fontId="0" fillId="0" borderId="18" xfId="63" applyFill="1" applyBorder="1">
      <alignment/>
      <protection/>
    </xf>
    <xf numFmtId="0" fontId="2" fillId="0" borderId="18" xfId="63" applyFont="1" applyFill="1" applyBorder="1">
      <alignment/>
      <protection/>
    </xf>
    <xf numFmtId="0" fontId="0" fillId="0" borderId="19" xfId="63" applyFill="1" applyBorder="1">
      <alignment/>
      <protection/>
    </xf>
    <xf numFmtId="0" fontId="3" fillId="0" borderId="15" xfId="63" applyFont="1" applyFill="1" applyBorder="1" applyAlignment="1">
      <alignment horizontal="center"/>
      <protection/>
    </xf>
    <xf numFmtId="0" fontId="3" fillId="0" borderId="0" xfId="63" applyFont="1" applyFill="1" applyBorder="1" applyAlignment="1">
      <alignment horizontal="center"/>
      <protection/>
    </xf>
    <xf numFmtId="0" fontId="3" fillId="0" borderId="16" xfId="63" applyFont="1" applyFill="1" applyBorder="1" applyAlignment="1">
      <alignment horizontal="center"/>
      <protection/>
    </xf>
    <xf numFmtId="0" fontId="3" fillId="0" borderId="11" xfId="63" applyFont="1" applyFill="1" applyBorder="1" applyAlignment="1">
      <alignment horizontal="center"/>
      <protection/>
    </xf>
    <xf numFmtId="0" fontId="3" fillId="0" borderId="24" xfId="63" applyFont="1" applyFill="1" applyBorder="1" applyAlignment="1">
      <alignment horizontal="center"/>
      <protection/>
    </xf>
    <xf numFmtId="0" fontId="4" fillId="0" borderId="15" xfId="63" applyFont="1" applyFill="1" applyBorder="1">
      <alignment/>
      <protection/>
    </xf>
    <xf numFmtId="44" fontId="0" fillId="0" borderId="0" xfId="46" applyFont="1" applyFill="1" applyAlignment="1">
      <alignment/>
    </xf>
    <xf numFmtId="0" fontId="0" fillId="0" borderId="25" xfId="63" applyFill="1" applyBorder="1">
      <alignment/>
      <protection/>
    </xf>
    <xf numFmtId="0" fontId="0" fillId="0" borderId="14" xfId="63" applyFill="1" applyBorder="1">
      <alignment/>
      <protection/>
    </xf>
    <xf numFmtId="44" fontId="0" fillId="34" borderId="0" xfId="46" applyFont="1" applyFill="1" applyAlignment="1">
      <alignment/>
    </xf>
    <xf numFmtId="0" fontId="0" fillId="34" borderId="0" xfId="63" applyFill="1">
      <alignment/>
      <protection/>
    </xf>
    <xf numFmtId="0" fontId="0" fillId="0" borderId="17" xfId="63" applyFill="1" applyBorder="1" applyAlignment="1">
      <alignment horizontal="left" indent="1"/>
      <protection/>
    </xf>
    <xf numFmtId="0" fontId="0" fillId="0" borderId="18" xfId="63" applyFill="1" applyBorder="1" applyAlignment="1">
      <alignment horizontal="right"/>
      <protection/>
    </xf>
    <xf numFmtId="0" fontId="0" fillId="0" borderId="15" xfId="63" applyFill="1" applyBorder="1" applyAlignment="1">
      <alignment horizontal="left" indent="2"/>
      <protection/>
    </xf>
    <xf numFmtId="0" fontId="0" fillId="0" borderId="0" xfId="63" applyFill="1" applyBorder="1" applyAlignment="1">
      <alignment wrapText="1"/>
      <protection/>
    </xf>
    <xf numFmtId="0" fontId="0" fillId="0" borderId="16" xfId="63" applyFill="1" applyBorder="1" applyAlignment="1">
      <alignment wrapText="1"/>
      <protection/>
    </xf>
    <xf numFmtId="0" fontId="3" fillId="0" borderId="18" xfId="63" applyFont="1" applyFill="1" applyBorder="1" applyAlignment="1">
      <alignment horizontal="center" wrapText="1"/>
      <protection/>
    </xf>
    <xf numFmtId="0" fontId="0" fillId="0" borderId="18" xfId="63" applyFont="1" applyFill="1" applyBorder="1" applyAlignment="1">
      <alignment horizontal="center" vertical="center" wrapText="1"/>
      <protection/>
    </xf>
    <xf numFmtId="165" fontId="0" fillId="0" borderId="23" xfId="49" applyNumberFormat="1" applyFont="1" applyFill="1" applyBorder="1" applyAlignment="1">
      <alignment horizontal="center"/>
    </xf>
    <xf numFmtId="0" fontId="0" fillId="0" borderId="0" xfId="63" applyFill="1" applyBorder="1" applyAlignment="1" quotePrefix="1">
      <alignment vertical="top" wrapText="1"/>
      <protection/>
    </xf>
    <xf numFmtId="165" fontId="0" fillId="0" borderId="0" xfId="49" applyNumberFormat="1" applyFont="1" applyFill="1" applyBorder="1" applyAlignment="1">
      <alignment horizontal="center"/>
    </xf>
    <xf numFmtId="0" fontId="0" fillId="0" borderId="0" xfId="63" applyFill="1" applyBorder="1" applyAlignment="1" quotePrefix="1">
      <alignment vertical="top"/>
      <protection/>
    </xf>
    <xf numFmtId="0" fontId="0" fillId="0" borderId="15" xfId="63" applyFont="1" applyFill="1" applyBorder="1" applyAlignment="1">
      <alignment horizontal="left"/>
      <protection/>
    </xf>
    <xf numFmtId="0" fontId="0" fillId="0" borderId="0" xfId="63" applyFill="1" applyBorder="1" applyAlignment="1" quotePrefix="1">
      <alignment horizontal="center"/>
      <protection/>
    </xf>
    <xf numFmtId="0" fontId="3" fillId="0" borderId="0" xfId="63" applyFont="1" applyFill="1" applyBorder="1" applyAlignment="1">
      <alignment/>
      <protection/>
    </xf>
    <xf numFmtId="0" fontId="0" fillId="0" borderId="18" xfId="63" applyFill="1" applyBorder="1" applyAlignment="1">
      <alignment/>
      <protection/>
    </xf>
    <xf numFmtId="0" fontId="0" fillId="0" borderId="23" xfId="63" applyFill="1" applyBorder="1" applyAlignment="1">
      <alignment horizontal="center"/>
      <protection/>
    </xf>
    <xf numFmtId="0" fontId="0" fillId="0" borderId="16" xfId="63" applyFill="1" applyBorder="1" applyAlignment="1">
      <alignment/>
      <protection/>
    </xf>
    <xf numFmtId="0" fontId="0" fillId="0" borderId="12" xfId="63" applyFill="1" applyBorder="1">
      <alignment/>
      <protection/>
    </xf>
    <xf numFmtId="0" fontId="4" fillId="0" borderId="25" xfId="63" applyFont="1" applyFill="1" applyBorder="1" applyAlignment="1" quotePrefix="1">
      <alignment horizontal="left"/>
      <protection/>
    </xf>
    <xf numFmtId="0" fontId="4" fillId="0" borderId="12" xfId="63" applyFont="1" applyFill="1" applyBorder="1" applyAlignment="1">
      <alignment horizontal="center"/>
      <protection/>
    </xf>
    <xf numFmtId="0" fontId="4" fillId="0" borderId="14" xfId="63" applyFont="1" applyFill="1" applyBorder="1" applyAlignment="1">
      <alignment horizontal="center"/>
      <protection/>
    </xf>
    <xf numFmtId="0" fontId="0" fillId="0" borderId="25" xfId="63" applyFill="1" applyBorder="1" applyAlignment="1">
      <alignment horizontal="left" indent="1"/>
      <protection/>
    </xf>
    <xf numFmtId="0" fontId="54" fillId="0" borderId="0" xfId="63" applyFont="1" applyFill="1" applyBorder="1">
      <alignment/>
      <protection/>
    </xf>
    <xf numFmtId="44" fontId="0" fillId="0" borderId="23" xfId="49" applyFont="1" applyFill="1" applyBorder="1" applyAlignment="1">
      <alignment horizontal="center"/>
    </xf>
    <xf numFmtId="0" fontId="0" fillId="0" borderId="25" xfId="63" applyFont="1" applyFill="1" applyBorder="1" applyAlignment="1">
      <alignment horizontal="left" indent="1"/>
      <protection/>
    </xf>
    <xf numFmtId="0" fontId="0" fillId="0" borderId="12" xfId="63" applyFont="1" applyFill="1" applyBorder="1" applyAlignment="1">
      <alignment horizontal="center"/>
      <protection/>
    </xf>
    <xf numFmtId="0" fontId="3" fillId="0" borderId="14" xfId="63" applyFont="1" applyFill="1" applyBorder="1" applyAlignment="1">
      <alignment horizontal="center"/>
      <protection/>
    </xf>
    <xf numFmtId="44" fontId="0" fillId="0" borderId="23" xfId="49" applyFont="1" applyFill="1" applyBorder="1" applyAlignment="1">
      <alignment horizontal="right"/>
    </xf>
    <xf numFmtId="0" fontId="4" fillId="0" borderId="25" xfId="63" applyFont="1" applyFill="1" applyBorder="1">
      <alignment/>
      <protection/>
    </xf>
    <xf numFmtId="44" fontId="0" fillId="0" borderId="23" xfId="49" applyFill="1" applyBorder="1" applyAlignment="1">
      <alignment/>
    </xf>
    <xf numFmtId="43" fontId="0" fillId="0" borderId="0" xfId="63" applyNumberFormat="1" applyFill="1">
      <alignment/>
      <protection/>
    </xf>
    <xf numFmtId="0" fontId="0" fillId="0" borderId="23" xfId="63" applyFill="1" applyBorder="1">
      <alignment/>
      <protection/>
    </xf>
    <xf numFmtId="0" fontId="0" fillId="0" borderId="15" xfId="63" applyFill="1" applyBorder="1" applyAlignment="1">
      <alignment horizontal="left"/>
      <protection/>
    </xf>
    <xf numFmtId="0" fontId="0" fillId="0" borderId="0" xfId="63" applyFill="1" applyBorder="1" applyAlignment="1">
      <alignment horizontal="left"/>
      <protection/>
    </xf>
    <xf numFmtId="0" fontId="0" fillId="0" borderId="15" xfId="63" applyFont="1" applyFill="1" applyBorder="1" applyAlignment="1" quotePrefix="1">
      <alignment horizontal="left"/>
      <protection/>
    </xf>
    <xf numFmtId="0" fontId="0" fillId="0" borderId="0" xfId="63" applyFont="1" applyFill="1" applyBorder="1" applyAlignment="1" quotePrefix="1">
      <alignment horizontal="left"/>
      <protection/>
    </xf>
    <xf numFmtId="0" fontId="4" fillId="0" borderId="15" xfId="63" applyFont="1" applyFill="1" applyBorder="1" applyAlignment="1">
      <alignment horizontal="left"/>
      <protection/>
    </xf>
    <xf numFmtId="0" fontId="5" fillId="0" borderId="23" xfId="63" applyFont="1" applyFill="1" applyBorder="1" applyAlignment="1">
      <alignment horizontal="center"/>
      <protection/>
    </xf>
    <xf numFmtId="0" fontId="0" fillId="0" borderId="25" xfId="63" applyFill="1" applyBorder="1" applyAlignment="1" quotePrefix="1">
      <alignment horizontal="left" indent="1"/>
      <protection/>
    </xf>
    <xf numFmtId="44" fontId="0" fillId="0" borderId="23" xfId="49" applyNumberFormat="1" applyFont="1" applyFill="1" applyBorder="1" applyAlignment="1">
      <alignment horizontal="right"/>
    </xf>
    <xf numFmtId="0" fontId="0" fillId="0" borderId="0" xfId="63" applyFont="1" applyFill="1" applyBorder="1" applyAlignment="1">
      <alignment horizontal="left"/>
      <protection/>
    </xf>
    <xf numFmtId="2" fontId="0" fillId="0" borderId="0" xfId="63" applyNumberFormat="1" applyFill="1">
      <alignment/>
      <protection/>
    </xf>
    <xf numFmtId="0" fontId="4" fillId="0" borderId="0" xfId="63" applyFont="1" applyFill="1">
      <alignment/>
      <protection/>
    </xf>
    <xf numFmtId="0" fontId="0" fillId="0" borderId="15" xfId="63" applyFill="1" applyBorder="1" applyAlignment="1" quotePrefix="1">
      <alignment horizontal="left"/>
      <protection/>
    </xf>
    <xf numFmtId="14" fontId="0" fillId="0" borderId="0" xfId="63" applyNumberFormat="1" applyFill="1">
      <alignment/>
      <protection/>
    </xf>
    <xf numFmtId="43" fontId="0" fillId="0" borderId="0" xfId="44" applyFont="1" applyFill="1" applyAlignment="1">
      <alignment/>
    </xf>
    <xf numFmtId="2" fontId="0" fillId="0" borderId="0" xfId="0" applyNumberFormat="1" applyFill="1" applyAlignment="1">
      <alignment/>
    </xf>
    <xf numFmtId="43" fontId="0" fillId="0" borderId="0" xfId="0" applyNumberFormat="1" applyFill="1" applyAlignment="1">
      <alignment/>
    </xf>
    <xf numFmtId="2" fontId="0" fillId="0" borderId="0" xfId="62" applyNumberFormat="1" applyFill="1">
      <alignment/>
      <protection/>
    </xf>
    <xf numFmtId="8" fontId="0" fillId="0" borderId="23" xfId="48" applyNumberFormat="1" applyFont="1" applyFill="1" applyBorder="1" applyAlignment="1">
      <alignment horizontal="center"/>
    </xf>
    <xf numFmtId="166" fontId="4" fillId="0" borderId="18" xfId="0" applyNumberFormat="1" applyFont="1" applyFill="1" applyBorder="1" applyAlignment="1">
      <alignment/>
    </xf>
    <xf numFmtId="172" fontId="0" fillId="0" borderId="0" xfId="0" applyNumberFormat="1" applyFill="1" applyAlignment="1">
      <alignment/>
    </xf>
    <xf numFmtId="165" fontId="0" fillId="0" borderId="23" xfId="46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44" fontId="0" fillId="34" borderId="0" xfId="46" applyNumberFormat="1" applyFont="1" applyFill="1" applyAlignment="1">
      <alignment/>
    </xf>
    <xf numFmtId="0" fontId="0" fillId="0" borderId="19" xfId="63" applyBorder="1">
      <alignment/>
      <protection/>
    </xf>
    <xf numFmtId="0" fontId="0" fillId="0" borderId="18" xfId="63" applyBorder="1">
      <alignment/>
      <protection/>
    </xf>
    <xf numFmtId="0" fontId="0" fillId="0" borderId="17" xfId="63" applyBorder="1">
      <alignment/>
      <protection/>
    </xf>
    <xf numFmtId="0" fontId="0" fillId="0" borderId="16" xfId="63" applyBorder="1">
      <alignment/>
      <protection/>
    </xf>
    <xf numFmtId="0" fontId="0" fillId="0" borderId="0" xfId="63" applyBorder="1">
      <alignment/>
      <protection/>
    </xf>
    <xf numFmtId="0" fontId="0" fillId="0" borderId="15" xfId="63" applyBorder="1">
      <alignment/>
      <protection/>
    </xf>
    <xf numFmtId="0" fontId="0" fillId="0" borderId="15" xfId="63" applyBorder="1" applyAlignment="1" quotePrefix="1">
      <alignment horizontal="left"/>
      <protection/>
    </xf>
    <xf numFmtId="0" fontId="0" fillId="0" borderId="15" xfId="63" applyBorder="1" applyAlignment="1">
      <alignment horizontal="left"/>
      <protection/>
    </xf>
    <xf numFmtId="0" fontId="3" fillId="0" borderId="0" xfId="63" applyFont="1" applyBorder="1" applyAlignment="1">
      <alignment horizontal="center"/>
      <protection/>
    </xf>
    <xf numFmtId="0" fontId="0" fillId="0" borderId="14" xfId="63" applyBorder="1">
      <alignment/>
      <protection/>
    </xf>
    <xf numFmtId="0" fontId="0" fillId="0" borderId="12" xfId="63" applyBorder="1">
      <alignment/>
      <protection/>
    </xf>
    <xf numFmtId="0" fontId="0" fillId="0" borderId="25" xfId="63" applyBorder="1">
      <alignment/>
      <protection/>
    </xf>
    <xf numFmtId="164" fontId="0" fillId="0" borderId="0" xfId="67" applyNumberFormat="1" applyFont="1" applyFill="1" applyAlignment="1">
      <alignment/>
    </xf>
    <xf numFmtId="0" fontId="11" fillId="0" borderId="23" xfId="0" applyFont="1" applyFill="1" applyBorder="1" applyAlignment="1">
      <alignment horizontal="center" vertical="center"/>
    </xf>
    <xf numFmtId="0" fontId="0" fillId="0" borderId="0" xfId="62" applyFont="1" applyFill="1" applyBorder="1">
      <alignment/>
      <protection/>
    </xf>
    <xf numFmtId="0" fontId="0" fillId="0" borderId="23" xfId="62" applyFont="1" applyFill="1" applyBorder="1" applyAlignment="1">
      <alignment horizontal="center"/>
      <protection/>
    </xf>
    <xf numFmtId="8" fontId="0" fillId="0" borderId="23" xfId="49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166" fontId="0" fillId="0" borderId="18" xfId="0" applyNumberFormat="1" applyFill="1" applyBorder="1" applyAlignment="1">
      <alignment horizontal="left"/>
    </xf>
    <xf numFmtId="166" fontId="0" fillId="0" borderId="18" xfId="0" applyNumberFormat="1" applyFill="1" applyBorder="1" applyAlignment="1">
      <alignment/>
    </xf>
    <xf numFmtId="166" fontId="0" fillId="0" borderId="19" xfId="0" applyNumberFormat="1" applyFill="1" applyBorder="1" applyAlignment="1">
      <alignment/>
    </xf>
    <xf numFmtId="0" fontId="3" fillId="0" borderId="15" xfId="62" applyFont="1" applyFill="1" applyBorder="1" applyAlignment="1">
      <alignment horizontal="center"/>
      <protection/>
    </xf>
    <xf numFmtId="0" fontId="3" fillId="0" borderId="0" xfId="62" applyFont="1" applyFill="1" applyBorder="1" applyAlignment="1">
      <alignment horizontal="center"/>
      <protection/>
    </xf>
    <xf numFmtId="0" fontId="3" fillId="0" borderId="16" xfId="62" applyFont="1" applyFill="1" applyBorder="1" applyAlignment="1">
      <alignment horizontal="center"/>
      <protection/>
    </xf>
    <xf numFmtId="0" fontId="0" fillId="0" borderId="0" xfId="62" applyFill="1" applyBorder="1" applyAlignment="1" quotePrefix="1">
      <alignment horizontal="left"/>
      <protection/>
    </xf>
    <xf numFmtId="0" fontId="0" fillId="0" borderId="0" xfId="62" applyFill="1" applyBorder="1">
      <alignment/>
      <protection/>
    </xf>
    <xf numFmtId="0" fontId="0" fillId="0" borderId="0" xfId="62" applyFill="1" applyBorder="1" applyAlignment="1">
      <alignment horizontal="left"/>
      <protection/>
    </xf>
    <xf numFmtId="0" fontId="0" fillId="0" borderId="0" xfId="62" applyFill="1" applyBorder="1" applyAlignment="1">
      <alignment/>
      <protection/>
    </xf>
    <xf numFmtId="0" fontId="6" fillId="0" borderId="11" xfId="62" applyFont="1" applyFill="1" applyBorder="1" applyAlignment="1">
      <alignment horizontal="center"/>
      <protection/>
    </xf>
    <xf numFmtId="0" fontId="6" fillId="0" borderId="13" xfId="62" applyFont="1" applyFill="1" applyBorder="1" applyAlignment="1">
      <alignment horizontal="center"/>
      <protection/>
    </xf>
    <xf numFmtId="0" fontId="6" fillId="0" borderId="24" xfId="62" applyFont="1" applyFill="1" applyBorder="1" applyAlignment="1">
      <alignment horizontal="center"/>
      <protection/>
    </xf>
    <xf numFmtId="166" fontId="0" fillId="0" borderId="18" xfId="62" applyNumberFormat="1" applyFill="1" applyBorder="1" applyAlignment="1">
      <alignment horizontal="left"/>
      <protection/>
    </xf>
    <xf numFmtId="166" fontId="0" fillId="0" borderId="18" xfId="62" applyNumberFormat="1" applyFill="1" applyBorder="1" applyAlignment="1">
      <alignment/>
      <protection/>
    </xf>
    <xf numFmtId="166" fontId="0" fillId="0" borderId="19" xfId="62" applyNumberFormat="1" applyFill="1" applyBorder="1" applyAlignment="1">
      <alignment/>
      <protection/>
    </xf>
    <xf numFmtId="0" fontId="0" fillId="0" borderId="0" xfId="62" applyFill="1" applyBorder="1" applyAlignment="1">
      <alignment horizontal="left" vertical="top" wrapText="1"/>
      <protection/>
    </xf>
    <xf numFmtId="0" fontId="6" fillId="0" borderId="0" xfId="62" applyFont="1" applyFill="1" applyBorder="1" applyAlignment="1">
      <alignment horizontal="left"/>
      <protection/>
    </xf>
    <xf numFmtId="0" fontId="0" fillId="0" borderId="0" xfId="62" applyFill="1" applyBorder="1" applyAlignment="1" quotePrefix="1">
      <alignment horizontal="left" vertical="top" wrapText="1"/>
      <protection/>
    </xf>
    <xf numFmtId="0" fontId="0" fillId="0" borderId="26" xfId="62" applyFill="1" applyBorder="1" applyAlignment="1">
      <alignment horizontal="center"/>
      <protection/>
    </xf>
    <xf numFmtId="0" fontId="0" fillId="0" borderId="27" xfId="62" applyFill="1" applyBorder="1" applyAlignment="1">
      <alignment horizontal="center"/>
      <protection/>
    </xf>
    <xf numFmtId="0" fontId="0" fillId="0" borderId="17" xfId="62" applyFill="1" applyBorder="1" applyAlignment="1">
      <alignment horizontal="left" wrapText="1"/>
      <protection/>
    </xf>
    <xf numFmtId="0" fontId="0" fillId="0" borderId="19" xfId="62" applyFill="1" applyBorder="1" applyAlignment="1">
      <alignment horizontal="left" wrapText="1"/>
      <protection/>
    </xf>
    <xf numFmtId="0" fontId="0" fillId="0" borderId="17" xfId="62" applyFill="1" applyBorder="1" applyAlignment="1">
      <alignment horizontal="center" vertical="center"/>
      <protection/>
    </xf>
    <xf numFmtId="0" fontId="0" fillId="0" borderId="19" xfId="62" applyFill="1" applyBorder="1" applyAlignment="1">
      <alignment horizontal="center" vertical="center"/>
      <protection/>
    </xf>
    <xf numFmtId="0" fontId="0" fillId="0" borderId="25" xfId="62" applyFill="1" applyBorder="1" applyAlignment="1">
      <alignment horizontal="left" wrapText="1"/>
      <protection/>
    </xf>
    <xf numFmtId="0" fontId="0" fillId="0" borderId="14" xfId="62" applyFill="1" applyBorder="1" applyAlignment="1">
      <alignment horizontal="left" wrapText="1"/>
      <protection/>
    </xf>
    <xf numFmtId="0" fontId="0" fillId="0" borderId="12" xfId="62" applyFill="1" applyBorder="1" applyAlignment="1">
      <alignment horizontal="center"/>
      <protection/>
    </xf>
    <xf numFmtId="0" fontId="0" fillId="0" borderId="14" xfId="62" applyFill="1" applyBorder="1" applyAlignment="1">
      <alignment horizontal="center"/>
      <protection/>
    </xf>
    <xf numFmtId="0" fontId="0" fillId="0" borderId="17" xfId="62" applyFill="1" applyBorder="1" applyAlignment="1">
      <alignment horizontal="left"/>
      <protection/>
    </xf>
    <xf numFmtId="0" fontId="0" fillId="0" borderId="18" xfId="62" applyFill="1" applyBorder="1" applyAlignment="1">
      <alignment horizontal="left"/>
      <protection/>
    </xf>
    <xf numFmtId="0" fontId="0" fillId="0" borderId="18" xfId="62" applyFill="1" applyBorder="1" applyAlignment="1">
      <alignment horizontal="center"/>
      <protection/>
    </xf>
    <xf numFmtId="0" fontId="0" fillId="0" borderId="19" xfId="62" applyFill="1" applyBorder="1" applyAlignment="1">
      <alignment horizontal="center"/>
      <protection/>
    </xf>
    <xf numFmtId="0" fontId="0" fillId="0" borderId="23" xfId="62" applyFill="1" applyBorder="1" applyAlignment="1">
      <alignment horizontal="left" vertical="top" wrapText="1"/>
      <protection/>
    </xf>
    <xf numFmtId="0" fontId="0" fillId="0" borderId="23" xfId="62" applyFill="1" applyBorder="1" applyAlignment="1">
      <alignment horizontal="center" vertical="center" wrapText="1"/>
      <protection/>
    </xf>
    <xf numFmtId="0" fontId="0" fillId="0" borderId="23" xfId="62" applyFill="1" applyBorder="1" applyAlignment="1">
      <alignment horizontal="left" vertical="center" wrapText="1"/>
      <protection/>
    </xf>
    <xf numFmtId="0" fontId="0" fillId="0" borderId="11" xfId="62" applyFill="1" applyBorder="1" applyAlignment="1">
      <alignment horizontal="left" vertical="center"/>
      <protection/>
    </xf>
    <xf numFmtId="0" fontId="0" fillId="0" borderId="13" xfId="62" applyFill="1" applyBorder="1" applyAlignment="1">
      <alignment horizontal="left" vertical="center"/>
      <protection/>
    </xf>
    <xf numFmtId="0" fontId="0" fillId="0" borderId="24" xfId="62" applyFill="1" applyBorder="1" applyAlignment="1">
      <alignment horizontal="left" vertical="center"/>
      <protection/>
    </xf>
    <xf numFmtId="0" fontId="0" fillId="0" borderId="15" xfId="62" applyFill="1" applyBorder="1" applyAlignment="1">
      <alignment horizontal="left" vertical="center"/>
      <protection/>
    </xf>
    <xf numFmtId="0" fontId="0" fillId="0" borderId="0" xfId="62" applyFill="1" applyBorder="1" applyAlignment="1">
      <alignment horizontal="left" vertical="center"/>
      <protection/>
    </xf>
    <xf numFmtId="0" fontId="0" fillId="0" borderId="16" xfId="62" applyFill="1" applyBorder="1" applyAlignment="1">
      <alignment horizontal="left" vertical="center"/>
      <protection/>
    </xf>
    <xf numFmtId="0" fontId="0" fillId="0" borderId="17" xfId="62" applyFill="1" applyBorder="1" applyAlignment="1">
      <alignment horizontal="left" vertical="center"/>
      <protection/>
    </xf>
    <xf numFmtId="0" fontId="0" fillId="0" borderId="18" xfId="62" applyFill="1" applyBorder="1" applyAlignment="1">
      <alignment horizontal="left" vertical="center"/>
      <protection/>
    </xf>
    <xf numFmtId="0" fontId="0" fillId="0" borderId="19" xfId="62" applyFill="1" applyBorder="1" applyAlignment="1">
      <alignment horizontal="left" vertical="center"/>
      <protection/>
    </xf>
    <xf numFmtId="0" fontId="0" fillId="0" borderId="13" xfId="62" applyFill="1" applyBorder="1" applyAlignment="1">
      <alignment horizontal="center" vertical="center"/>
      <protection/>
    </xf>
    <xf numFmtId="0" fontId="0" fillId="0" borderId="24" xfId="62" applyFill="1" applyBorder="1" applyAlignment="1">
      <alignment horizontal="center" vertical="center"/>
      <protection/>
    </xf>
    <xf numFmtId="0" fontId="0" fillId="0" borderId="0" xfId="62" applyFill="1" applyBorder="1" applyAlignment="1">
      <alignment horizontal="center" vertical="center"/>
      <protection/>
    </xf>
    <xf numFmtId="0" fontId="0" fillId="0" borderId="16" xfId="62" applyFill="1" applyBorder="1" applyAlignment="1">
      <alignment horizontal="center" vertical="center"/>
      <protection/>
    </xf>
    <xf numFmtId="0" fontId="0" fillId="0" borderId="18" xfId="62" applyFill="1" applyBorder="1" applyAlignment="1">
      <alignment horizontal="center" vertical="center"/>
      <protection/>
    </xf>
    <xf numFmtId="0" fontId="0" fillId="0" borderId="13" xfId="0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66" fontId="4" fillId="0" borderId="18" xfId="0" applyNumberFormat="1" applyFont="1" applyFill="1" applyBorder="1" applyAlignment="1">
      <alignment/>
    </xf>
    <xf numFmtId="166" fontId="4" fillId="0" borderId="19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/>
    </xf>
    <xf numFmtId="0" fontId="0" fillId="0" borderId="11" xfId="62" applyFill="1" applyBorder="1" applyAlignment="1">
      <alignment horizontal="center"/>
      <protection/>
    </xf>
    <xf numFmtId="0" fontId="0" fillId="0" borderId="24" xfId="62" applyFill="1" applyBorder="1" applyAlignment="1">
      <alignment horizontal="center"/>
      <protection/>
    </xf>
    <xf numFmtId="0" fontId="0" fillId="0" borderId="17" xfId="62" applyFill="1" applyBorder="1" applyAlignment="1">
      <alignment horizontal="center"/>
      <protection/>
    </xf>
    <xf numFmtId="0" fontId="0" fillId="0" borderId="1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3" fillId="0" borderId="15" xfId="0" applyFont="1" applyFill="1" applyBorder="1" applyAlignment="1" quotePrefix="1">
      <alignment horizontal="center"/>
    </xf>
    <xf numFmtId="0" fontId="0" fillId="0" borderId="15" xfId="0" applyFill="1" applyBorder="1" applyAlignment="1" quotePrefix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3" fillId="0" borderId="15" xfId="62" applyFont="1" applyFill="1" applyBorder="1" applyAlignment="1" quotePrefix="1">
      <alignment horizontal="center"/>
      <protection/>
    </xf>
    <xf numFmtId="0" fontId="0" fillId="0" borderId="15" xfId="62" applyFill="1" applyBorder="1" applyAlignment="1" quotePrefix="1">
      <alignment horizontal="center"/>
      <protection/>
    </xf>
    <xf numFmtId="0" fontId="0" fillId="0" borderId="0" xfId="62" applyFill="1" applyBorder="1" applyAlignment="1">
      <alignment horizontal="center"/>
      <protection/>
    </xf>
    <xf numFmtId="0" fontId="0" fillId="0" borderId="16" xfId="62" applyFill="1" applyBorder="1" applyAlignment="1">
      <alignment horizontal="center"/>
      <protection/>
    </xf>
    <xf numFmtId="0" fontId="0" fillId="0" borderId="25" xfId="62" applyFill="1" applyBorder="1" applyAlignment="1">
      <alignment horizontal="center"/>
      <protection/>
    </xf>
    <xf numFmtId="166" fontId="0" fillId="0" borderId="18" xfId="63" applyNumberFormat="1" applyFill="1" applyBorder="1" applyAlignment="1">
      <alignment horizontal="left"/>
      <protection/>
    </xf>
    <xf numFmtId="166" fontId="0" fillId="0" borderId="18" xfId="63" applyNumberFormat="1" applyFill="1" applyBorder="1" applyAlignment="1">
      <alignment/>
      <protection/>
    </xf>
    <xf numFmtId="166" fontId="0" fillId="0" borderId="19" xfId="63" applyNumberFormat="1" applyFill="1" applyBorder="1" applyAlignment="1">
      <alignment/>
      <protection/>
    </xf>
    <xf numFmtId="0" fontId="6" fillId="0" borderId="11" xfId="63" applyFont="1" applyFill="1" applyBorder="1" applyAlignment="1">
      <alignment horizontal="center"/>
      <protection/>
    </xf>
    <xf numFmtId="0" fontId="6" fillId="0" borderId="13" xfId="63" applyFont="1" applyFill="1" applyBorder="1" applyAlignment="1">
      <alignment horizontal="center"/>
      <protection/>
    </xf>
    <xf numFmtId="0" fontId="6" fillId="0" borderId="24" xfId="63" applyFont="1" applyFill="1" applyBorder="1" applyAlignment="1">
      <alignment horizontal="center"/>
      <protection/>
    </xf>
    <xf numFmtId="165" fontId="0" fillId="0" borderId="11" xfId="49" applyNumberFormat="1" applyFont="1" applyFill="1" applyBorder="1" applyAlignment="1">
      <alignment horizontal="center" vertical="center"/>
    </xf>
    <xf numFmtId="165" fontId="0" fillId="0" borderId="17" xfId="49" applyNumberFormat="1" applyFont="1" applyFill="1" applyBorder="1" applyAlignment="1">
      <alignment horizontal="center" vertical="center"/>
    </xf>
    <xf numFmtId="165" fontId="0" fillId="0" borderId="24" xfId="49" applyNumberFormat="1" applyFill="1" applyBorder="1" applyAlignment="1">
      <alignment horizontal="center" vertical="center"/>
    </xf>
    <xf numFmtId="165" fontId="0" fillId="0" borderId="19" xfId="49" applyNumberFormat="1" applyFill="1" applyBorder="1" applyAlignment="1">
      <alignment horizontal="center" vertical="center"/>
    </xf>
    <xf numFmtId="165" fontId="0" fillId="0" borderId="24" xfId="49" applyNumberFormat="1" applyFont="1" applyFill="1" applyBorder="1" applyAlignment="1">
      <alignment horizontal="center" vertical="center"/>
    </xf>
    <xf numFmtId="165" fontId="0" fillId="0" borderId="19" xfId="49" applyNumberFormat="1" applyFont="1" applyFill="1" applyBorder="1" applyAlignment="1">
      <alignment horizontal="center" vertical="center"/>
    </xf>
    <xf numFmtId="0" fontId="0" fillId="0" borderId="17" xfId="63" applyFill="1" applyBorder="1" applyAlignment="1">
      <alignment horizontal="center"/>
      <protection/>
    </xf>
    <xf numFmtId="0" fontId="0" fillId="0" borderId="19" xfId="63" applyFill="1" applyBorder="1" applyAlignment="1">
      <alignment horizontal="center"/>
      <protection/>
    </xf>
    <xf numFmtId="0" fontId="0" fillId="0" borderId="17" xfId="63" applyFill="1" applyBorder="1" applyAlignment="1">
      <alignment horizontal="center" vertical="center"/>
      <protection/>
    </xf>
    <xf numFmtId="0" fontId="0" fillId="0" borderId="19" xfId="63" applyFill="1" applyBorder="1" applyAlignment="1">
      <alignment horizontal="center" vertical="center"/>
      <protection/>
    </xf>
    <xf numFmtId="165" fontId="0" fillId="0" borderId="25" xfId="49" applyNumberFormat="1" applyFont="1" applyFill="1" applyBorder="1" applyAlignment="1">
      <alignment horizontal="center" vertical="center"/>
    </xf>
    <xf numFmtId="165" fontId="0" fillId="0" borderId="14" xfId="49" applyNumberFormat="1" applyFont="1" applyFill="1" applyBorder="1" applyAlignment="1">
      <alignment horizontal="center" vertical="center"/>
    </xf>
    <xf numFmtId="0" fontId="3" fillId="0" borderId="15" xfId="63" applyFont="1" applyFill="1" applyBorder="1" applyAlignment="1">
      <alignment horizontal="center"/>
      <protection/>
    </xf>
    <xf numFmtId="0" fontId="3" fillId="0" borderId="0" xfId="63" applyFont="1" applyFill="1" applyBorder="1" applyAlignment="1">
      <alignment horizontal="center"/>
      <protection/>
    </xf>
    <xf numFmtId="0" fontId="3" fillId="0" borderId="16" xfId="63" applyFont="1" applyFill="1" applyBorder="1" applyAlignment="1">
      <alignment horizontal="center"/>
      <protection/>
    </xf>
    <xf numFmtId="0" fontId="0" fillId="0" borderId="11" xfId="63" applyFont="1" applyFill="1" applyBorder="1" applyAlignment="1">
      <alignment horizontal="center"/>
      <protection/>
    </xf>
    <xf numFmtId="0" fontId="0" fillId="0" borderId="24" xfId="63" applyFont="1" applyFill="1" applyBorder="1" applyAlignment="1">
      <alignment horizontal="center"/>
      <protection/>
    </xf>
    <xf numFmtId="0" fontId="0" fillId="0" borderId="15" xfId="63" applyFill="1" applyBorder="1" applyAlignment="1">
      <alignment horizontal="center"/>
      <protection/>
    </xf>
    <xf numFmtId="0" fontId="0" fillId="0" borderId="16" xfId="63" applyFill="1" applyBorder="1" applyAlignment="1">
      <alignment horizontal="center"/>
      <protection/>
    </xf>
    <xf numFmtId="0" fontId="0" fillId="0" borderId="23" xfId="63" applyFill="1" applyBorder="1" applyAlignment="1">
      <alignment horizontal="left" indent="2"/>
      <protection/>
    </xf>
    <xf numFmtId="165" fontId="0" fillId="0" borderId="23" xfId="49" applyNumberFormat="1" applyFont="1" applyFill="1" applyBorder="1" applyAlignment="1">
      <alignment horizontal="center"/>
    </xf>
    <xf numFmtId="0" fontId="0" fillId="0" borderId="0" xfId="63" applyFill="1">
      <alignment/>
      <protection/>
    </xf>
    <xf numFmtId="0" fontId="0" fillId="0" borderId="18" xfId="63" applyFill="1" applyBorder="1">
      <alignment/>
      <protection/>
    </xf>
    <xf numFmtId="0" fontId="4" fillId="0" borderId="18" xfId="63" applyFont="1" applyFill="1" applyBorder="1" applyAlignment="1">
      <alignment horizontal="center"/>
      <protection/>
    </xf>
    <xf numFmtId="0" fontId="0" fillId="0" borderId="18" xfId="63" applyFont="1" applyFill="1" applyBorder="1" applyAlignment="1">
      <alignment horizontal="center" vertical="center" wrapText="1"/>
      <protection/>
    </xf>
    <xf numFmtId="0" fontId="0" fillId="0" borderId="13" xfId="63" applyFill="1" applyBorder="1">
      <alignment/>
      <protection/>
    </xf>
    <xf numFmtId="0" fontId="0" fillId="0" borderId="0" xfId="63" applyFill="1" applyBorder="1" applyAlignment="1" quotePrefix="1">
      <alignment horizontal="left" vertical="top" wrapText="1"/>
      <protection/>
    </xf>
    <xf numFmtId="0" fontId="0" fillId="0" borderId="25" xfId="63" applyFill="1" applyBorder="1" applyAlignment="1">
      <alignment/>
      <protection/>
    </xf>
    <xf numFmtId="0" fontId="0" fillId="0" borderId="12" xfId="63" applyFill="1" applyBorder="1" applyAlignment="1">
      <alignment/>
      <protection/>
    </xf>
    <xf numFmtId="0" fontId="0" fillId="0" borderId="14" xfId="63" applyFill="1" applyBorder="1" applyAlignment="1">
      <alignment/>
      <protection/>
    </xf>
    <xf numFmtId="0" fontId="0" fillId="0" borderId="25" xfId="63" applyFill="1" applyBorder="1" applyAlignment="1" quotePrefix="1">
      <alignment horizontal="center" vertical="top" wrapText="1"/>
      <protection/>
    </xf>
    <xf numFmtId="0" fontId="0" fillId="0" borderId="14" xfId="63" applyFill="1" applyBorder="1" applyAlignment="1" quotePrefix="1">
      <alignment horizontal="center" vertical="top" wrapText="1"/>
      <protection/>
    </xf>
    <xf numFmtId="0" fontId="0" fillId="0" borderId="23" xfId="63" applyFill="1" applyBorder="1" applyAlignment="1">
      <alignment horizontal="center"/>
      <protection/>
    </xf>
    <xf numFmtId="0" fontId="0" fillId="0" borderId="26" xfId="63" applyFill="1" applyBorder="1" applyAlignment="1" quotePrefix="1">
      <alignment vertical="top" wrapText="1"/>
      <protection/>
    </xf>
    <xf numFmtId="0" fontId="0" fillId="0" borderId="28" xfId="63" applyFill="1" applyBorder="1" applyAlignment="1" quotePrefix="1">
      <alignment vertical="top" wrapText="1"/>
      <protection/>
    </xf>
    <xf numFmtId="0" fontId="0" fillId="0" borderId="27" xfId="63" applyFill="1" applyBorder="1" applyAlignment="1" quotePrefix="1">
      <alignment vertical="top" wrapText="1"/>
      <protection/>
    </xf>
    <xf numFmtId="0" fontId="0" fillId="0" borderId="11" xfId="63" applyFill="1" applyBorder="1" applyAlignment="1" quotePrefix="1">
      <alignment horizontal="center" vertical="top" wrapText="1"/>
      <protection/>
    </xf>
    <xf numFmtId="0" fontId="0" fillId="0" borderId="24" xfId="63" applyFill="1" applyBorder="1" applyAlignment="1" quotePrefix="1">
      <alignment horizontal="center" vertical="top" wrapText="1"/>
      <protection/>
    </xf>
    <xf numFmtId="0" fontId="0" fillId="0" borderId="17" xfId="63" applyFill="1" applyBorder="1" applyAlignment="1">
      <alignment/>
      <protection/>
    </xf>
    <xf numFmtId="0" fontId="0" fillId="0" borderId="18" xfId="63" applyFill="1" applyBorder="1" applyAlignment="1">
      <alignment/>
      <protection/>
    </xf>
    <xf numFmtId="0" fontId="0" fillId="0" borderId="19" xfId="63" applyFill="1" applyBorder="1" applyAlignment="1">
      <alignment/>
      <protection/>
    </xf>
    <xf numFmtId="0" fontId="0" fillId="0" borderId="25" xfId="63" applyBorder="1" applyAlignment="1">
      <alignment horizontal="center"/>
      <protection/>
    </xf>
    <xf numFmtId="0" fontId="0" fillId="0" borderId="12" xfId="63" applyBorder="1" applyAlignment="1">
      <alignment horizontal="center"/>
      <protection/>
    </xf>
    <xf numFmtId="0" fontId="0" fillId="0" borderId="14" xfId="63" applyBorder="1" applyAlignment="1">
      <alignment horizontal="center"/>
      <protection/>
    </xf>
    <xf numFmtId="0" fontId="3" fillId="0" borderId="15" xfId="63" applyFont="1" applyBorder="1" applyAlignment="1">
      <alignment horizontal="center"/>
      <protection/>
    </xf>
    <xf numFmtId="0" fontId="3" fillId="0" borderId="0" xfId="63" applyFont="1" applyBorder="1" applyAlignment="1">
      <alignment horizontal="center"/>
      <protection/>
    </xf>
    <xf numFmtId="0" fontId="3" fillId="0" borderId="16" xfId="63" applyFont="1" applyBorder="1" applyAlignment="1">
      <alignment horizontal="center"/>
      <protection/>
    </xf>
    <xf numFmtId="0" fontId="0" fillId="0" borderId="0" xfId="63" applyFill="1" applyBorder="1" applyAlignment="1">
      <alignment horizontal="center"/>
      <protection/>
    </xf>
    <xf numFmtId="0" fontId="0" fillId="0" borderId="25" xfId="63" applyFill="1" applyBorder="1" applyAlignment="1">
      <alignment horizontal="center"/>
      <protection/>
    </xf>
    <xf numFmtId="0" fontId="0" fillId="0" borderId="12" xfId="63" applyFill="1" applyBorder="1" applyAlignment="1">
      <alignment horizontal="center"/>
      <protection/>
    </xf>
    <xf numFmtId="0" fontId="3" fillId="0" borderId="15" xfId="63" applyFont="1" applyFill="1" applyBorder="1" applyAlignment="1" quotePrefix="1">
      <alignment horizontal="center"/>
      <protection/>
    </xf>
    <xf numFmtId="0" fontId="0" fillId="0" borderId="15" xfId="63" applyFill="1" applyBorder="1" applyAlignment="1" quotePrefix="1">
      <alignment horizontal="center"/>
      <protection/>
    </xf>
    <xf numFmtId="0" fontId="0" fillId="0" borderId="0" xfId="63" applyFill="1" applyBorder="1" applyAlignment="1" quotePrefix="1">
      <alignment horizontal="center"/>
      <protection/>
    </xf>
    <xf numFmtId="0" fontId="0" fillId="0" borderId="16" xfId="63" applyFill="1" applyBorder="1" applyAlignment="1" quotePrefix="1">
      <alignment horizontal="center"/>
      <protection/>
    </xf>
    <xf numFmtId="0" fontId="0" fillId="0" borderId="14" xfId="63" applyFill="1" applyBorder="1" applyAlignment="1">
      <alignment horizontal="center"/>
      <protection/>
    </xf>
    <xf numFmtId="0" fontId="0" fillId="0" borderId="0" xfId="62" applyFont="1" applyFill="1">
      <alignment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2 2" xfId="49"/>
    <cellStyle name="Currency 3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2 2" xfId="63"/>
    <cellStyle name="Note" xfId="64"/>
    <cellStyle name="Note 2" xfId="65"/>
    <cellStyle name="Output" xfId="66"/>
    <cellStyle name="Percent" xfId="67"/>
    <cellStyle name="Percent 2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externalLink" Target="externalLinks/externalLink3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-172-01\share\District\~WUTC%20Files~\4.%20Rate%20Cases\Rate%20Cases%20-%20Non%20Protected%20Data\Kent%20Meridian\2019\Tariff%20Pages,%20Letters,%20&amp;%20Other%20-%202019\Kent-Meridian%20Tariff%20Pages%20-%20Submiss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obinkr\AppData\Local\Microsoft\Windows\INetCache\Content.Outlook\N4H4KM5K\Revised%20SeaTac%20Commodity%20Credit%20Tariff%20Pages%20-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ivision\Accounting\WUTC\2019\Kent%20Meridian%20-%20Division%204176%20Rate%20Case%20Files\Tariff%20Pages\Kent-Meridian%20Tariff%20Pages%20-%20Submission%2006.18.19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gend"/>
      <sheetName val="Common Svcs"/>
      <sheetName val="Check Sheet"/>
      <sheetName val="Item 52"/>
      <sheetName val="Item 55 &amp; 60"/>
      <sheetName val="Item 70"/>
      <sheetName val="Item 80"/>
      <sheetName val="Item 90"/>
      <sheetName val="Item 100, page 1"/>
      <sheetName val="Item 100, page 2"/>
      <sheetName val="Item 105, page 1"/>
      <sheetName val="Item 106, page 1 "/>
      <sheetName val="Item 106, page 2"/>
      <sheetName val="Item 107"/>
      <sheetName val="Item 110"/>
      <sheetName val="Item 120,130,150"/>
      <sheetName val="Item 205"/>
      <sheetName val="Item 210"/>
      <sheetName val="Item 240"/>
      <sheetName val="Item 245"/>
      <sheetName val="Item 255, page 1"/>
      <sheetName val="Item 255, page 2"/>
      <sheetName val="Item 260"/>
      <sheetName val="Item 275"/>
      <sheetName val="Item XX"/>
      <sheetName val="Item 160"/>
      <sheetName val="Item 100, page 3"/>
      <sheetName val="Item 100, page 4"/>
      <sheetName val="Item 100, page 6b"/>
    </sheetNames>
    <sheetDataSet>
      <sheetData sheetId="2">
        <row r="39">
          <cell r="C39">
            <v>1</v>
          </cell>
        </row>
        <row r="55">
          <cell r="I55">
            <v>43586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eck Sheet"/>
      <sheetName val="Item 5"/>
      <sheetName val="Item 100, page 1"/>
      <sheetName val="Item 100, page 2"/>
      <sheetName val="Item 100, page 3"/>
      <sheetName val="Item 105, page 1"/>
      <sheetName val="Item 106, page 1 "/>
      <sheetName val="Item 106, page 2"/>
      <sheetName val="Item 107"/>
      <sheetName val="Item 110"/>
      <sheetName val="Item 230"/>
      <sheetName val="Item 240"/>
      <sheetName val="Item 245"/>
      <sheetName val="Item 255, page 1"/>
      <sheetName val="Item 255, page 2"/>
      <sheetName val="Sheet1"/>
    </sheetNames>
    <sheetDataSet>
      <sheetData sheetId="2">
        <row r="50">
          <cell r="I50" t="str">
            <v>7/31/2020 (C)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egend"/>
      <sheetName val="Common Svcs"/>
      <sheetName val="Check Sheet"/>
      <sheetName val="Item 52"/>
      <sheetName val="Item 55 &amp; 60"/>
      <sheetName val="Item 70"/>
      <sheetName val="Item 80"/>
      <sheetName val="Item 90"/>
      <sheetName val="Item 100, page 1"/>
      <sheetName val="Item 100, page 2"/>
      <sheetName val="Item 100, page 22b"/>
      <sheetName val="Item 105, page 1"/>
      <sheetName val="Item 106, page 1 "/>
      <sheetName val="Item 106, page 2"/>
      <sheetName val="Item 107"/>
      <sheetName val="Item 110"/>
      <sheetName val="Item 120,130,150"/>
      <sheetName val="Item 160"/>
      <sheetName val="Item 205"/>
      <sheetName val="Item 210"/>
      <sheetName val="Item 230"/>
      <sheetName val="Item 240"/>
      <sheetName val="Item 245"/>
      <sheetName val="Item 255, page 1"/>
      <sheetName val="Item 255, page 2"/>
      <sheetName val="Item 260"/>
      <sheetName val="Item 275"/>
      <sheetName val="Item XX"/>
      <sheetName val="Item 100, page 3"/>
      <sheetName val="Item 100, page 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58"/>
  <sheetViews>
    <sheetView showGridLines="0" zoomScale="85" zoomScaleNormal="85" zoomScalePageLayoutView="0" workbookViewId="0" topLeftCell="A22">
      <selection activeCell="B33" sqref="B33"/>
    </sheetView>
  </sheetViews>
  <sheetFormatPr defaultColWidth="9.140625" defaultRowHeight="12.75"/>
  <cols>
    <col min="1" max="1" width="10.421875" style="5" customWidth="1"/>
    <col min="2" max="2" width="11.7109375" style="5" customWidth="1"/>
    <col min="3" max="9" width="9.140625" style="5" customWidth="1"/>
    <col min="10" max="10" width="10.00390625" style="5" customWidth="1"/>
    <col min="11" max="16384" width="9.140625" style="5" customWidth="1"/>
  </cols>
  <sheetData>
    <row r="1" spans="1:10" ht="12.75">
      <c r="A1" s="1"/>
      <c r="B1" s="3"/>
      <c r="C1" s="3"/>
      <c r="D1" s="3"/>
      <c r="E1" s="3"/>
      <c r="F1" s="3"/>
      <c r="G1" s="3"/>
      <c r="H1" s="3"/>
      <c r="I1" s="3"/>
      <c r="J1" s="51"/>
    </row>
    <row r="2" spans="1:10" ht="12.75">
      <c r="A2" s="6" t="s">
        <v>0</v>
      </c>
      <c r="B2" s="52">
        <v>26</v>
      </c>
      <c r="C2" s="7"/>
      <c r="D2" s="7"/>
      <c r="E2" s="7"/>
      <c r="F2" s="7"/>
      <c r="G2" s="136" t="s">
        <v>210</v>
      </c>
      <c r="H2" s="303" t="s">
        <v>1</v>
      </c>
      <c r="I2" s="303"/>
      <c r="J2" s="53">
        <v>1</v>
      </c>
    </row>
    <row r="3" spans="1:10" ht="12.75">
      <c r="A3" s="6"/>
      <c r="B3" s="7"/>
      <c r="C3" s="7"/>
      <c r="D3" s="7"/>
      <c r="E3" s="7"/>
      <c r="F3" s="7"/>
      <c r="G3" s="7"/>
      <c r="H3" s="7"/>
      <c r="I3" s="7"/>
      <c r="J3" s="8"/>
    </row>
    <row r="4" spans="1:10" ht="12.75">
      <c r="A4" s="6" t="s">
        <v>2</v>
      </c>
      <c r="B4" s="7"/>
      <c r="C4" s="7"/>
      <c r="D4" s="137" t="s">
        <v>75</v>
      </c>
      <c r="E4" s="7"/>
      <c r="F4" s="7"/>
      <c r="G4" s="7"/>
      <c r="H4" s="7"/>
      <c r="I4" s="7"/>
      <c r="J4" s="8"/>
    </row>
    <row r="5" spans="1:10" ht="12.75">
      <c r="A5" s="9" t="s">
        <v>3</v>
      </c>
      <c r="B5" s="10"/>
      <c r="C5" s="10"/>
      <c r="D5" s="138" t="s">
        <v>76</v>
      </c>
      <c r="E5" s="10"/>
      <c r="F5" s="10"/>
      <c r="G5" s="10"/>
      <c r="H5" s="10"/>
      <c r="I5" s="10"/>
      <c r="J5" s="11"/>
    </row>
    <row r="6" spans="1:10" ht="12.75">
      <c r="A6" s="6"/>
      <c r="B6" s="7"/>
      <c r="C6" s="7"/>
      <c r="D6" s="7"/>
      <c r="E6" s="7"/>
      <c r="F6" s="7"/>
      <c r="G6" s="7"/>
      <c r="H6" s="7"/>
      <c r="I6" s="7"/>
      <c r="J6" s="8"/>
    </row>
    <row r="7" spans="1:10" ht="12.75">
      <c r="A7" s="6"/>
      <c r="B7" s="7"/>
      <c r="C7" s="303" t="s">
        <v>77</v>
      </c>
      <c r="D7" s="303"/>
      <c r="E7" s="303"/>
      <c r="F7" s="303"/>
      <c r="G7" s="303"/>
      <c r="H7" s="303"/>
      <c r="I7" s="7"/>
      <c r="J7" s="8"/>
    </row>
    <row r="8" spans="1:10" ht="12.75">
      <c r="A8" s="6"/>
      <c r="B8" s="7" t="s">
        <v>78</v>
      </c>
      <c r="C8" s="7"/>
      <c r="D8" s="7"/>
      <c r="E8" s="7"/>
      <c r="F8" s="7"/>
      <c r="G8" s="7"/>
      <c r="H8" s="7"/>
      <c r="I8" s="7"/>
      <c r="J8" s="8"/>
    </row>
    <row r="9" spans="1:10" ht="12.75">
      <c r="A9" s="6"/>
      <c r="B9" s="7" t="s">
        <v>79</v>
      </c>
      <c r="C9" s="7"/>
      <c r="D9" s="7"/>
      <c r="E9" s="7"/>
      <c r="F9" s="7"/>
      <c r="G9" s="7"/>
      <c r="H9" s="7"/>
      <c r="I9" s="7"/>
      <c r="J9" s="8"/>
    </row>
    <row r="10" spans="1:10" ht="12.75">
      <c r="A10" s="6"/>
      <c r="B10" s="7" t="s">
        <v>80</v>
      </c>
      <c r="C10" s="7"/>
      <c r="D10" s="7"/>
      <c r="E10" s="7"/>
      <c r="F10" s="7"/>
      <c r="G10" s="7"/>
      <c r="H10" s="7"/>
      <c r="I10" s="7"/>
      <c r="J10" s="8"/>
    </row>
    <row r="11" spans="1:10" ht="12.75">
      <c r="A11" s="6"/>
      <c r="B11" s="7" t="s">
        <v>81</v>
      </c>
      <c r="C11" s="7"/>
      <c r="D11" s="7"/>
      <c r="E11" s="7"/>
      <c r="F11" s="7"/>
      <c r="G11" s="7"/>
      <c r="H11" s="7"/>
      <c r="I11" s="7"/>
      <c r="J11" s="8"/>
    </row>
    <row r="12" spans="1:10" ht="12.75">
      <c r="A12" s="6"/>
      <c r="B12" s="7"/>
      <c r="C12" s="7"/>
      <c r="D12" s="7"/>
      <c r="E12" s="7"/>
      <c r="F12" s="7"/>
      <c r="G12" s="7"/>
      <c r="H12" s="7"/>
      <c r="I12" s="7"/>
      <c r="J12" s="8"/>
    </row>
    <row r="13" spans="1:10" ht="12.75">
      <c r="A13" s="6"/>
      <c r="B13" s="54" t="s">
        <v>82</v>
      </c>
      <c r="C13" s="54" t="s">
        <v>83</v>
      </c>
      <c r="D13" s="21"/>
      <c r="E13" s="54" t="s">
        <v>82</v>
      </c>
      <c r="F13" s="54" t="s">
        <v>83</v>
      </c>
      <c r="G13" s="21"/>
      <c r="H13" s="54" t="s">
        <v>82</v>
      </c>
      <c r="I13" s="54" t="s">
        <v>83</v>
      </c>
      <c r="J13" s="8"/>
    </row>
    <row r="14" spans="1:10" ht="12.75">
      <c r="A14" s="6"/>
      <c r="B14" s="55" t="s">
        <v>84</v>
      </c>
      <c r="C14" s="55" t="s">
        <v>85</v>
      </c>
      <c r="D14" s="21"/>
      <c r="E14" s="55" t="s">
        <v>84</v>
      </c>
      <c r="F14" s="55" t="s">
        <v>85</v>
      </c>
      <c r="G14" s="21"/>
      <c r="H14" s="55" t="s">
        <v>84</v>
      </c>
      <c r="I14" s="55" t="s">
        <v>85</v>
      </c>
      <c r="J14" s="8"/>
    </row>
    <row r="15" spans="1:10" ht="12.75">
      <c r="A15" s="6"/>
      <c r="B15" s="28" t="s">
        <v>86</v>
      </c>
      <c r="C15" s="28">
        <v>2</v>
      </c>
      <c r="D15" s="21"/>
      <c r="E15" s="28">
        <v>25</v>
      </c>
      <c r="F15" s="28" t="str">
        <f>LEFT('Item 100, page 5'!I1,2)</f>
        <v>23</v>
      </c>
      <c r="G15" s="21"/>
      <c r="H15" s="31">
        <v>51</v>
      </c>
      <c r="I15" s="56" t="s">
        <v>87</v>
      </c>
      <c r="J15" s="8"/>
    </row>
    <row r="16" spans="1:10" ht="12.75">
      <c r="A16" s="6"/>
      <c r="B16" s="28" t="s">
        <v>88</v>
      </c>
      <c r="C16" s="28">
        <v>27</v>
      </c>
      <c r="D16" s="21"/>
      <c r="E16" s="28">
        <v>26</v>
      </c>
      <c r="F16" s="28" t="str">
        <f>LEFT('Item 100, page 6'!H1,1)</f>
        <v>5</v>
      </c>
      <c r="G16" s="21"/>
      <c r="H16" s="31"/>
      <c r="I16" s="31"/>
      <c r="J16" s="8"/>
    </row>
    <row r="17" spans="1:10" ht="12.75">
      <c r="A17" s="6"/>
      <c r="B17" s="28" t="s">
        <v>89</v>
      </c>
      <c r="C17" s="28" t="s">
        <v>87</v>
      </c>
      <c r="D17" s="21"/>
      <c r="E17" s="28">
        <v>27</v>
      </c>
      <c r="F17" s="32" t="s">
        <v>87</v>
      </c>
      <c r="G17" s="21"/>
      <c r="H17" s="31"/>
      <c r="I17" s="31"/>
      <c r="J17" s="8"/>
    </row>
    <row r="18" spans="1:10" ht="12.75">
      <c r="A18" s="6"/>
      <c r="B18" s="28" t="s">
        <v>90</v>
      </c>
      <c r="C18" s="28" t="s">
        <v>87</v>
      </c>
      <c r="D18" s="21"/>
      <c r="E18" s="28">
        <v>28</v>
      </c>
      <c r="F18" s="32">
        <v>2</v>
      </c>
      <c r="G18" s="21"/>
      <c r="H18" s="31"/>
      <c r="I18" s="31"/>
      <c r="J18" s="8"/>
    </row>
    <row r="19" spans="1:10" ht="12.75">
      <c r="A19" s="6"/>
      <c r="B19" s="28" t="s">
        <v>90</v>
      </c>
      <c r="C19" s="28" t="s">
        <v>87</v>
      </c>
      <c r="D19" s="21"/>
      <c r="E19" s="28">
        <v>29</v>
      </c>
      <c r="F19" s="32" t="s">
        <v>87</v>
      </c>
      <c r="G19" s="21"/>
      <c r="H19" s="31"/>
      <c r="I19" s="31"/>
      <c r="J19" s="8"/>
    </row>
    <row r="20" spans="1:10" ht="12.75">
      <c r="A20" s="6"/>
      <c r="B20" s="28" t="s">
        <v>91</v>
      </c>
      <c r="C20" s="28">
        <v>3</v>
      </c>
      <c r="D20" s="21"/>
      <c r="E20" s="28">
        <v>30</v>
      </c>
      <c r="F20" s="32" t="s">
        <v>87</v>
      </c>
      <c r="G20" s="21"/>
      <c r="H20" s="31"/>
      <c r="I20" s="31"/>
      <c r="J20" s="8"/>
    </row>
    <row r="21" spans="1:10" ht="12.75">
      <c r="A21" s="6"/>
      <c r="B21" s="28">
        <v>6</v>
      </c>
      <c r="C21" s="28" t="s">
        <v>87</v>
      </c>
      <c r="D21" s="21"/>
      <c r="E21" s="28">
        <v>31</v>
      </c>
      <c r="F21" s="28" t="str">
        <f>LEFT('Item 105, page 1'!I2,2)</f>
        <v>23</v>
      </c>
      <c r="G21" s="21"/>
      <c r="H21" s="31"/>
      <c r="I21" s="31"/>
      <c r="J21" s="8"/>
    </row>
    <row r="22" spans="1:10" ht="12.75">
      <c r="A22" s="6"/>
      <c r="B22" s="28">
        <v>7</v>
      </c>
      <c r="C22" s="28" t="s">
        <v>87</v>
      </c>
      <c r="D22" s="21"/>
      <c r="E22" s="28">
        <v>32</v>
      </c>
      <c r="F22" s="28" t="s">
        <v>87</v>
      </c>
      <c r="G22" s="21"/>
      <c r="H22" s="31"/>
      <c r="I22" s="31"/>
      <c r="J22" s="8"/>
    </row>
    <row r="23" spans="1:10" ht="12.75">
      <c r="A23" s="6"/>
      <c r="B23" s="28">
        <v>8</v>
      </c>
      <c r="C23" s="28" t="s">
        <v>87</v>
      </c>
      <c r="D23" s="21"/>
      <c r="E23" s="28">
        <v>33</v>
      </c>
      <c r="F23" s="28" t="s">
        <v>87</v>
      </c>
      <c r="G23" s="21"/>
      <c r="H23" s="31"/>
      <c r="I23" s="31"/>
      <c r="J23" s="8"/>
    </row>
    <row r="24" spans="1:10" ht="12.75">
      <c r="A24" s="6"/>
      <c r="B24" s="28">
        <v>9</v>
      </c>
      <c r="C24" s="28" t="s">
        <v>87</v>
      </c>
      <c r="D24" s="21"/>
      <c r="E24" s="28">
        <v>34</v>
      </c>
      <c r="F24" s="28" t="str">
        <f>LEFT('Item 106, page 1 '!H2,2)</f>
        <v>22</v>
      </c>
      <c r="G24" s="21"/>
      <c r="H24" s="31"/>
      <c r="I24" s="31"/>
      <c r="J24" s="8"/>
    </row>
    <row r="25" spans="1:10" ht="12.75">
      <c r="A25" s="6"/>
      <c r="B25" s="28">
        <v>10</v>
      </c>
      <c r="C25" s="28" t="s">
        <v>87</v>
      </c>
      <c r="D25" s="21"/>
      <c r="E25" s="28">
        <v>35</v>
      </c>
      <c r="F25" s="28" t="str">
        <f>LEFT('Item 106, page 2'!H2,2)</f>
        <v>22</v>
      </c>
      <c r="G25" s="21"/>
      <c r="H25" s="31"/>
      <c r="I25" s="31"/>
      <c r="J25" s="8"/>
    </row>
    <row r="26" spans="1:10" ht="12.75">
      <c r="A26" s="6"/>
      <c r="B26" s="28">
        <v>11</v>
      </c>
      <c r="C26" s="28" t="s">
        <v>87</v>
      </c>
      <c r="D26" s="21"/>
      <c r="E26" s="28">
        <v>36</v>
      </c>
      <c r="F26" s="28" t="str">
        <f>LEFT('Item 107'!G2,2)</f>
        <v>15</v>
      </c>
      <c r="G26" s="21"/>
      <c r="H26" s="31"/>
      <c r="I26" s="31"/>
      <c r="J26" s="8"/>
    </row>
    <row r="27" spans="1:10" ht="12.75">
      <c r="A27" s="6"/>
      <c r="B27" s="28">
        <v>12</v>
      </c>
      <c r="C27" s="28" t="s">
        <v>87</v>
      </c>
      <c r="D27" s="21"/>
      <c r="E27" s="28">
        <v>37</v>
      </c>
      <c r="F27" s="28" t="str">
        <f>LEFT('Item 110'!H2,2)</f>
        <v>16</v>
      </c>
      <c r="G27" s="57"/>
      <c r="H27" s="31"/>
      <c r="I27" s="31"/>
      <c r="J27" s="8"/>
    </row>
    <row r="28" spans="1:10" ht="12.75">
      <c r="A28" s="6"/>
      <c r="B28" s="28">
        <v>13</v>
      </c>
      <c r="C28" s="28">
        <v>3</v>
      </c>
      <c r="D28" s="21"/>
      <c r="E28" s="28">
        <v>38</v>
      </c>
      <c r="F28" s="28" t="str">
        <f>LEFT('Item 120, 130, 150'!H2,1)</f>
        <v>4</v>
      </c>
      <c r="G28" s="21"/>
      <c r="H28" s="31"/>
      <c r="I28" s="31"/>
      <c r="J28" s="8"/>
    </row>
    <row r="29" spans="1:10" ht="12.75">
      <c r="A29" s="6"/>
      <c r="B29" s="32" t="s">
        <v>92</v>
      </c>
      <c r="C29" s="28" t="s">
        <v>87</v>
      </c>
      <c r="D29" s="21"/>
      <c r="E29" s="28">
        <v>39</v>
      </c>
      <c r="F29" s="28" t="str">
        <f>LEFT('Item 160'!H2,1)</f>
        <v>2</v>
      </c>
      <c r="G29" s="21"/>
      <c r="H29" s="31"/>
      <c r="I29" s="31"/>
      <c r="J29" s="8"/>
    </row>
    <row r="30" spans="1:10" ht="12.75">
      <c r="A30" s="6"/>
      <c r="B30" s="28">
        <v>14</v>
      </c>
      <c r="C30" s="32" t="s">
        <v>87</v>
      </c>
      <c r="D30" s="21"/>
      <c r="E30" s="28">
        <v>40</v>
      </c>
      <c r="F30" s="32" t="s">
        <v>87</v>
      </c>
      <c r="G30" s="21"/>
      <c r="H30" s="31"/>
      <c r="I30" s="31"/>
      <c r="J30" s="8"/>
    </row>
    <row r="31" spans="1:10" ht="12.75">
      <c r="A31" s="6"/>
      <c r="B31" s="28">
        <v>15</v>
      </c>
      <c r="C31" s="28" t="str">
        <f>LEFT('Item 52'!H2,1)</f>
        <v>2</v>
      </c>
      <c r="D31" s="21"/>
      <c r="E31" s="28">
        <v>41</v>
      </c>
      <c r="F31" s="28" t="str">
        <f>LEFT('Item 205'!H2,1)</f>
        <v>2</v>
      </c>
      <c r="G31" s="21"/>
      <c r="H31" s="31"/>
      <c r="I31" s="31"/>
      <c r="J31" s="8"/>
    </row>
    <row r="32" spans="1:10" ht="12.75">
      <c r="A32" s="6"/>
      <c r="B32" s="28">
        <v>16</v>
      </c>
      <c r="C32" s="28" t="str">
        <f>LEFT('Item 55 &amp; 60'!H2,1)</f>
        <v>3</v>
      </c>
      <c r="D32" s="21"/>
      <c r="E32" s="28">
        <v>42</v>
      </c>
      <c r="F32" s="32" t="s">
        <v>87</v>
      </c>
      <c r="G32" s="21"/>
      <c r="H32" s="31"/>
      <c r="I32" s="31"/>
      <c r="J32" s="8"/>
    </row>
    <row r="33" spans="1:10" ht="12.75">
      <c r="A33" s="6"/>
      <c r="B33" s="28">
        <v>17</v>
      </c>
      <c r="C33" s="28" t="str">
        <f>LEFT('Item 70'!H2,1)</f>
        <v>2</v>
      </c>
      <c r="D33" s="21"/>
      <c r="E33" s="28">
        <v>43</v>
      </c>
      <c r="F33" s="28" t="str">
        <f>LEFT('Item 210'!H2,1)</f>
        <v>2</v>
      </c>
      <c r="G33" s="21"/>
      <c r="H33" s="31"/>
      <c r="I33" s="31"/>
      <c r="J33" s="8"/>
    </row>
    <row r="34" spans="1:10" ht="12.75">
      <c r="A34" s="6"/>
      <c r="B34" s="28">
        <v>18</v>
      </c>
      <c r="C34" s="28" t="s">
        <v>87</v>
      </c>
      <c r="D34" s="21"/>
      <c r="E34" s="28">
        <v>44</v>
      </c>
      <c r="F34" s="28" t="str">
        <f>LEFT('Item 230'!H2,1)</f>
        <v>7</v>
      </c>
      <c r="G34" s="21"/>
      <c r="H34" s="31"/>
      <c r="I34" s="31"/>
      <c r="J34" s="8"/>
    </row>
    <row r="35" spans="1:10" ht="12.75">
      <c r="A35" s="6"/>
      <c r="B35" s="28">
        <v>19</v>
      </c>
      <c r="C35" s="28" t="str">
        <f>LEFT('Item 80'!H2,1)</f>
        <v>2</v>
      </c>
      <c r="D35" s="21"/>
      <c r="E35" s="28">
        <v>45</v>
      </c>
      <c r="F35" s="28" t="str">
        <f>LEFT('Item 240'!K2,1)</f>
        <v>8</v>
      </c>
      <c r="G35" s="21"/>
      <c r="H35" s="31"/>
      <c r="I35" s="31"/>
      <c r="J35" s="8"/>
    </row>
    <row r="36" spans="1:10" ht="12.75">
      <c r="A36" s="6"/>
      <c r="B36" s="28">
        <v>20</v>
      </c>
      <c r="C36" s="28" t="str">
        <f>LEFT('Item 90'!H2,1)</f>
        <v>2</v>
      </c>
      <c r="D36" s="21"/>
      <c r="E36" s="28">
        <v>46</v>
      </c>
      <c r="F36" s="28" t="str">
        <f>LEFT('Item 245'!H2,1)</f>
        <v>8</v>
      </c>
      <c r="G36" s="21"/>
      <c r="H36" s="31"/>
      <c r="I36" s="31"/>
      <c r="J36" s="8"/>
    </row>
    <row r="37" spans="1:10" ht="12.75">
      <c r="A37" s="6"/>
      <c r="B37" s="28">
        <v>21</v>
      </c>
      <c r="C37" s="28" t="str">
        <f>LEFT('Item 100, page 1'!H1,2)</f>
        <v>21</v>
      </c>
      <c r="D37" s="21"/>
      <c r="E37" s="28">
        <v>47</v>
      </c>
      <c r="F37" s="28" t="str">
        <f>LEFT('Item 255, page 1'!H2,1)</f>
        <v>8</v>
      </c>
      <c r="G37" s="21"/>
      <c r="H37" s="31"/>
      <c r="I37" s="31"/>
      <c r="J37" s="8"/>
    </row>
    <row r="38" spans="1:10" ht="12.75">
      <c r="A38" s="6"/>
      <c r="B38" s="28">
        <v>22</v>
      </c>
      <c r="C38" s="28" t="str">
        <f>LEFT('Item 100, page 2'!H1,1)</f>
        <v>8</v>
      </c>
      <c r="D38" s="58"/>
      <c r="E38" s="28">
        <v>48</v>
      </c>
      <c r="F38" s="28" t="str">
        <f>LEFT('Item 255, page 2'!H2,1)</f>
        <v>8</v>
      </c>
      <c r="G38" s="21"/>
      <c r="H38" s="31"/>
      <c r="I38" s="31"/>
      <c r="J38" s="8"/>
    </row>
    <row r="39" spans="1:10" ht="12.75">
      <c r="A39" s="6"/>
      <c r="B39" s="28">
        <v>23</v>
      </c>
      <c r="C39" s="299" t="str">
        <f>LEFT('Item 100, page 3'!H1,1)</f>
        <v>2</v>
      </c>
      <c r="D39" s="58"/>
      <c r="E39" s="28">
        <v>49</v>
      </c>
      <c r="F39" s="28" t="str">
        <f>LEFT('Item 260'!H2,1)</f>
        <v>3</v>
      </c>
      <c r="G39" s="21"/>
      <c r="H39" s="31"/>
      <c r="I39" s="31"/>
      <c r="J39" s="8"/>
    </row>
    <row r="40" spans="1:10" ht="12.75">
      <c r="A40" s="6"/>
      <c r="B40" s="28">
        <v>24</v>
      </c>
      <c r="C40" s="299" t="str">
        <f>LEFT('Item 100, page 4'!H1,1)</f>
        <v>5</v>
      </c>
      <c r="D40" s="21"/>
      <c r="E40" s="28">
        <v>50</v>
      </c>
      <c r="F40" s="28" t="str">
        <f>LEFT('Item 275'!H2,1)</f>
        <v>3</v>
      </c>
      <c r="G40" s="21"/>
      <c r="H40" s="31"/>
      <c r="I40" s="31"/>
      <c r="J40" s="8"/>
    </row>
    <row r="41" spans="1:10" ht="12.75">
      <c r="A41" s="6"/>
      <c r="B41" s="7"/>
      <c r="C41" s="7"/>
      <c r="D41" s="7"/>
      <c r="E41" s="7"/>
      <c r="F41" s="7"/>
      <c r="G41" s="7"/>
      <c r="H41" s="7"/>
      <c r="I41" s="7"/>
      <c r="J41" s="8"/>
    </row>
    <row r="42" spans="1:10" ht="12.75">
      <c r="A42" s="6"/>
      <c r="B42" s="7"/>
      <c r="C42" s="7"/>
      <c r="D42" s="7"/>
      <c r="E42" s="13"/>
      <c r="F42" s="13"/>
      <c r="G42" s="7"/>
      <c r="H42" s="7"/>
      <c r="I42" s="7"/>
      <c r="J42" s="8"/>
    </row>
    <row r="43" spans="1:10" ht="12.75">
      <c r="A43" s="6"/>
      <c r="B43" s="7"/>
      <c r="C43" s="7"/>
      <c r="D43" s="13" t="s">
        <v>93</v>
      </c>
      <c r="E43" s="7" t="s">
        <v>14</v>
      </c>
      <c r="F43" s="7"/>
      <c r="G43" s="13"/>
      <c r="I43" s="13" t="s">
        <v>94</v>
      </c>
      <c r="J43" s="8"/>
    </row>
    <row r="44" spans="1:10" ht="12.75">
      <c r="A44" s="6"/>
      <c r="B44" s="7"/>
      <c r="C44" s="7"/>
      <c r="D44" s="7"/>
      <c r="E44" s="7" t="s">
        <v>64</v>
      </c>
      <c r="F44" s="7"/>
      <c r="G44" s="7"/>
      <c r="H44" s="7"/>
      <c r="I44" s="7">
        <v>1</v>
      </c>
      <c r="J44" s="8"/>
    </row>
    <row r="45" spans="1:10" ht="12.75">
      <c r="A45" s="6"/>
      <c r="B45" s="7"/>
      <c r="C45" s="7"/>
      <c r="D45" s="7"/>
      <c r="E45" s="7"/>
      <c r="F45" s="7"/>
      <c r="G45" s="7"/>
      <c r="H45" s="7"/>
      <c r="I45" s="7">
        <v>2</v>
      </c>
      <c r="J45" s="8"/>
    </row>
    <row r="46" spans="1:10" ht="12.75">
      <c r="A46" s="6"/>
      <c r="B46" s="7"/>
      <c r="C46" s="7"/>
      <c r="D46" s="7"/>
      <c r="E46" s="7"/>
      <c r="F46" s="7"/>
      <c r="G46" s="7"/>
      <c r="H46" s="7"/>
      <c r="I46" s="7"/>
      <c r="J46" s="8"/>
    </row>
    <row r="47" spans="1:10" ht="12.75">
      <c r="A47" s="6"/>
      <c r="B47" s="7"/>
      <c r="C47" s="7"/>
      <c r="D47" s="7"/>
      <c r="E47" s="7"/>
      <c r="F47" s="7"/>
      <c r="G47" s="7"/>
      <c r="H47" s="7"/>
      <c r="I47" s="7"/>
      <c r="J47" s="8"/>
    </row>
    <row r="48" spans="1:10" ht="12.75">
      <c r="A48" s="6"/>
      <c r="B48" s="7"/>
      <c r="C48" s="7"/>
      <c r="D48" s="7"/>
      <c r="E48" s="7"/>
      <c r="F48" s="7"/>
      <c r="G48" s="7"/>
      <c r="H48" s="7"/>
      <c r="I48" s="7"/>
      <c r="J48" s="8"/>
    </row>
    <row r="49" spans="1:10" ht="12.75">
      <c r="A49" s="6"/>
      <c r="B49" s="7"/>
      <c r="C49" s="7"/>
      <c r="D49" s="7"/>
      <c r="E49" s="7"/>
      <c r="F49" s="7"/>
      <c r="G49" s="7"/>
      <c r="H49" s="7"/>
      <c r="I49" s="7"/>
      <c r="J49" s="8"/>
    </row>
    <row r="50" spans="1:10" ht="12.75">
      <c r="A50" s="6"/>
      <c r="B50" s="7"/>
      <c r="C50" s="7"/>
      <c r="D50" s="7"/>
      <c r="G50" s="7"/>
      <c r="H50" s="7"/>
      <c r="I50" s="7"/>
      <c r="J50" s="8"/>
    </row>
    <row r="51" spans="1:10" ht="12.75">
      <c r="A51" s="9"/>
      <c r="B51" s="10"/>
      <c r="C51" s="10"/>
      <c r="D51" s="10"/>
      <c r="E51" s="10"/>
      <c r="F51" s="10"/>
      <c r="G51" s="10"/>
      <c r="H51" s="10"/>
      <c r="I51" s="10"/>
      <c r="J51" s="11"/>
    </row>
    <row r="52" spans="1:10" ht="12.75">
      <c r="A52" s="1" t="s">
        <v>95</v>
      </c>
      <c r="B52" s="186" t="s">
        <v>402</v>
      </c>
      <c r="C52" s="3"/>
      <c r="D52" s="3"/>
      <c r="E52" s="3"/>
      <c r="F52" s="3"/>
      <c r="G52" s="3"/>
      <c r="H52" s="3"/>
      <c r="I52" s="3"/>
      <c r="J52" s="51"/>
    </row>
    <row r="53" spans="1:10" ht="12.75">
      <c r="A53" s="6"/>
      <c r="B53" s="59"/>
      <c r="C53" s="59"/>
      <c r="D53" s="7"/>
      <c r="E53" s="7"/>
      <c r="F53" s="7"/>
      <c r="G53" s="7"/>
      <c r="H53" s="7"/>
      <c r="I53" s="7"/>
      <c r="J53" s="8"/>
    </row>
    <row r="54" spans="1:10" ht="12.75">
      <c r="A54" s="9" t="s">
        <v>60</v>
      </c>
      <c r="B54" s="304">
        <v>43592</v>
      </c>
      <c r="C54" s="304"/>
      <c r="D54" s="10"/>
      <c r="E54" s="10"/>
      <c r="F54" s="10"/>
      <c r="G54" s="10"/>
      <c r="H54" s="46" t="s">
        <v>61</v>
      </c>
      <c r="I54" s="305">
        <v>43678</v>
      </c>
      <c r="J54" s="306"/>
    </row>
    <row r="55" spans="1:10" ht="12.75">
      <c r="A55" s="60" t="s">
        <v>62</v>
      </c>
      <c r="B55" s="61"/>
      <c r="C55" s="61"/>
      <c r="D55" s="61"/>
      <c r="E55" s="7"/>
      <c r="F55" s="7"/>
      <c r="G55" s="61"/>
      <c r="H55" s="61"/>
      <c r="I55" s="61"/>
      <c r="J55" s="62"/>
    </row>
    <row r="56" spans="1:10" ht="12.75">
      <c r="A56" s="6"/>
      <c r="B56" s="7"/>
      <c r="C56" s="7"/>
      <c r="D56" s="7"/>
      <c r="E56" s="7"/>
      <c r="F56" s="7"/>
      <c r="G56" s="7"/>
      <c r="H56" s="7"/>
      <c r="I56" s="7"/>
      <c r="J56" s="8"/>
    </row>
    <row r="57" spans="1:10" ht="12.75">
      <c r="A57" s="6" t="s">
        <v>63</v>
      </c>
      <c r="B57" s="7"/>
      <c r="C57" s="7"/>
      <c r="D57" s="7"/>
      <c r="G57" s="7"/>
      <c r="H57" s="7"/>
      <c r="I57" s="7"/>
      <c r="J57" s="8"/>
    </row>
    <row r="58" spans="1:10" ht="12.75">
      <c r="A58" s="9"/>
      <c r="B58" s="10"/>
      <c r="C58" s="10"/>
      <c r="D58" s="10"/>
      <c r="E58" s="10"/>
      <c r="F58" s="10"/>
      <c r="G58" s="10"/>
      <c r="H58" s="10"/>
      <c r="I58" s="10"/>
      <c r="J58" s="11"/>
    </row>
  </sheetData>
  <sheetProtection/>
  <mergeCells count="4">
    <mergeCell ref="H2:I2"/>
    <mergeCell ref="C7:H7"/>
    <mergeCell ref="B54:C54"/>
    <mergeCell ref="I54:J54"/>
  </mergeCells>
  <printOptions horizontalCentered="1" verticalCentered="1"/>
  <pageMargins left="0.5" right="0.5" top="0.5" bottom="0.5" header="0.5" footer="0.5"/>
  <pageSetup fitToHeight="1" fitToWidth="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N60"/>
  <sheetViews>
    <sheetView showGridLines="0" zoomScale="85" zoomScaleNormal="85" zoomScalePageLayoutView="0" workbookViewId="0" topLeftCell="A4">
      <selection activeCell="B33" sqref="B33"/>
    </sheetView>
  </sheetViews>
  <sheetFormatPr defaultColWidth="9.140625" defaultRowHeight="12.75" outlineLevelRow="1"/>
  <cols>
    <col min="1" max="1" width="14.00390625" style="5" customWidth="1"/>
    <col min="2" max="2" width="14.140625" style="5" customWidth="1"/>
    <col min="3" max="5" width="10.7109375" style="5" customWidth="1"/>
    <col min="6" max="6" width="8.421875" style="5" customWidth="1"/>
    <col min="7" max="7" width="9.8515625" style="5" customWidth="1"/>
    <col min="8" max="8" width="9.140625" style="5" customWidth="1"/>
    <col min="9" max="9" width="8.57421875" style="5" customWidth="1"/>
    <col min="10" max="10" width="10.28125" style="5" bestFit="1" customWidth="1"/>
    <col min="11" max="16384" width="9.140625" style="5" customWidth="1"/>
  </cols>
  <sheetData>
    <row r="1" spans="1:11" ht="12.75">
      <c r="A1" s="1" t="s">
        <v>0</v>
      </c>
      <c r="B1" s="2">
        <v>26</v>
      </c>
      <c r="C1" s="3"/>
      <c r="D1" s="3"/>
      <c r="E1" s="3"/>
      <c r="F1" s="3"/>
      <c r="G1" s="3"/>
      <c r="H1" s="97" t="s">
        <v>233</v>
      </c>
      <c r="I1" s="354" t="s">
        <v>1</v>
      </c>
      <c r="J1" s="354"/>
      <c r="K1" s="4">
        <v>24</v>
      </c>
    </row>
    <row r="2" spans="1:11" ht="12.75">
      <c r="A2" s="6"/>
      <c r="B2" s="7"/>
      <c r="C2" s="7"/>
      <c r="D2" s="7"/>
      <c r="E2" s="7"/>
      <c r="F2" s="7"/>
      <c r="G2" s="7"/>
      <c r="H2" s="7"/>
      <c r="I2" s="7"/>
      <c r="J2" s="7"/>
      <c r="K2" s="8"/>
    </row>
    <row r="3" spans="1:11" ht="12.75">
      <c r="A3" s="6" t="s">
        <v>2</v>
      </c>
      <c r="B3" s="7"/>
      <c r="C3" s="139" t="s">
        <v>75</v>
      </c>
      <c r="D3" s="7"/>
      <c r="E3" s="7"/>
      <c r="F3" s="7"/>
      <c r="G3" s="7"/>
      <c r="H3" s="7"/>
      <c r="I3" s="7"/>
      <c r="J3" s="7"/>
      <c r="K3" s="8"/>
    </row>
    <row r="4" spans="1:11" ht="12.75">
      <c r="A4" s="9" t="s">
        <v>3</v>
      </c>
      <c r="B4" s="10"/>
      <c r="C4" s="140" t="s">
        <v>76</v>
      </c>
      <c r="D4" s="10"/>
      <c r="E4" s="10"/>
      <c r="F4" s="10"/>
      <c r="G4" s="10"/>
      <c r="H4" s="10"/>
      <c r="I4" s="10"/>
      <c r="J4" s="10"/>
      <c r="K4" s="11"/>
    </row>
    <row r="5" spans="1:11" ht="12.75">
      <c r="A5" s="355" t="s">
        <v>213</v>
      </c>
      <c r="B5" s="356"/>
      <c r="C5" s="356"/>
      <c r="D5" s="356"/>
      <c r="E5" s="356"/>
      <c r="F5" s="356"/>
      <c r="G5" s="356"/>
      <c r="H5" s="356"/>
      <c r="I5" s="356"/>
      <c r="J5" s="356"/>
      <c r="K5" s="357"/>
    </row>
    <row r="6" spans="1:14" ht="12.75">
      <c r="A6" s="12"/>
      <c r="B6" s="13"/>
      <c r="C6" s="13"/>
      <c r="D6" s="13"/>
      <c r="E6" s="13"/>
      <c r="F6" s="13"/>
      <c r="G6" s="13"/>
      <c r="H6" s="13"/>
      <c r="I6" s="13"/>
      <c r="J6" s="13"/>
      <c r="K6" s="14"/>
      <c r="M6" s="15"/>
      <c r="N6" s="16"/>
    </row>
    <row r="7" spans="1:11" ht="12.75">
      <c r="A7" s="195" t="s">
        <v>126</v>
      </c>
      <c r="B7" s="157" t="s">
        <v>214</v>
      </c>
      <c r="C7" s="105"/>
      <c r="D7" s="105"/>
      <c r="E7" s="105"/>
      <c r="F7" s="105"/>
      <c r="G7" s="105"/>
      <c r="H7" s="105"/>
      <c r="I7" s="105"/>
      <c r="J7" s="105"/>
      <c r="K7" s="8"/>
    </row>
    <row r="8" spans="1:11" ht="12.75">
      <c r="A8" s="104"/>
      <c r="B8" s="157" t="s">
        <v>215</v>
      </c>
      <c r="C8" s="105"/>
      <c r="D8" s="105"/>
      <c r="E8" s="105"/>
      <c r="F8" s="105"/>
      <c r="G8" s="105"/>
      <c r="H8" s="105"/>
      <c r="I8" s="105"/>
      <c r="J8" s="105"/>
      <c r="K8" s="8"/>
    </row>
    <row r="9" spans="1:11" ht="12.75">
      <c r="A9" s="104"/>
      <c r="B9" s="105" t="s">
        <v>216</v>
      </c>
      <c r="C9" s="105"/>
      <c r="D9" s="105"/>
      <c r="E9" s="105"/>
      <c r="F9" s="105"/>
      <c r="G9" s="105"/>
      <c r="H9" s="105"/>
      <c r="I9" s="105"/>
      <c r="J9" s="105"/>
      <c r="K9" s="8"/>
    </row>
    <row r="10" spans="1:11" ht="12.75">
      <c r="A10" s="104"/>
      <c r="B10" s="105"/>
      <c r="C10" s="105"/>
      <c r="D10" s="105"/>
      <c r="E10" s="105"/>
      <c r="F10" s="105"/>
      <c r="G10" s="105"/>
      <c r="H10" s="105"/>
      <c r="I10" s="105"/>
      <c r="J10" s="105"/>
      <c r="K10" s="8"/>
    </row>
    <row r="11" spans="1:11" ht="12.75">
      <c r="A11" s="104" t="s">
        <v>130</v>
      </c>
      <c r="B11" s="129" t="s">
        <v>217</v>
      </c>
      <c r="C11" s="113"/>
      <c r="D11" s="105"/>
      <c r="E11" s="113"/>
      <c r="F11" s="113"/>
      <c r="G11" s="105"/>
      <c r="H11" s="113"/>
      <c r="I11" s="113"/>
      <c r="J11" s="105"/>
      <c r="K11" s="8"/>
    </row>
    <row r="12" spans="1:11" ht="12.75">
      <c r="A12" s="104"/>
      <c r="B12" s="129" t="s">
        <v>218</v>
      </c>
      <c r="C12" s="113"/>
      <c r="D12" s="105"/>
      <c r="E12" s="113"/>
      <c r="F12" s="113"/>
      <c r="G12" s="105"/>
      <c r="H12" s="113"/>
      <c r="I12" s="113"/>
      <c r="J12" s="105"/>
      <c r="K12" s="8"/>
    </row>
    <row r="13" spans="1:11" ht="12.75">
      <c r="A13" s="104"/>
      <c r="B13" s="129" t="s">
        <v>219</v>
      </c>
      <c r="C13" s="105"/>
      <c r="D13" s="105"/>
      <c r="E13" s="105"/>
      <c r="F13" s="105"/>
      <c r="G13" s="105"/>
      <c r="H13" s="105"/>
      <c r="I13" s="105"/>
      <c r="J13" s="105"/>
      <c r="K13" s="8"/>
    </row>
    <row r="14" spans="1:11" ht="12.75">
      <c r="A14" s="104"/>
      <c r="B14" s="129" t="s">
        <v>220</v>
      </c>
      <c r="C14" s="105"/>
      <c r="D14" s="105"/>
      <c r="E14" s="105"/>
      <c r="F14" s="105"/>
      <c r="G14" s="105"/>
      <c r="H14" s="105"/>
      <c r="I14" s="105"/>
      <c r="J14" s="105"/>
      <c r="K14" s="8"/>
    </row>
    <row r="15" spans="1:11" ht="12.75">
      <c r="A15" s="104"/>
      <c r="B15" s="129"/>
      <c r="C15" s="105"/>
      <c r="D15" s="105"/>
      <c r="E15" s="105"/>
      <c r="F15" s="105"/>
      <c r="G15" s="105"/>
      <c r="H15" s="105"/>
      <c r="I15" s="105"/>
      <c r="J15" s="105"/>
      <c r="K15" s="8"/>
    </row>
    <row r="16" spans="1:11" ht="12.75">
      <c r="A16" s="104" t="s">
        <v>143</v>
      </c>
      <c r="B16" s="132" t="s">
        <v>221</v>
      </c>
      <c r="C16" s="111"/>
      <c r="D16" s="111"/>
      <c r="E16" s="111"/>
      <c r="F16" s="111"/>
      <c r="G16" s="111"/>
      <c r="H16" s="111"/>
      <c r="I16" s="111"/>
      <c r="J16" s="111"/>
      <c r="K16" s="8"/>
    </row>
    <row r="17" spans="1:11" ht="12.75">
      <c r="A17" s="104"/>
      <c r="B17" s="129" t="s">
        <v>222</v>
      </c>
      <c r="C17" s="105"/>
      <c r="D17" s="105"/>
      <c r="E17" s="105"/>
      <c r="F17" s="105"/>
      <c r="G17" s="105"/>
      <c r="H17" s="105"/>
      <c r="I17" s="105"/>
      <c r="J17" s="105"/>
      <c r="K17" s="14"/>
    </row>
    <row r="18" spans="1:11" ht="12.75">
      <c r="A18" s="104"/>
      <c r="B18" s="129"/>
      <c r="C18" s="105"/>
      <c r="D18" s="105"/>
      <c r="E18" s="105"/>
      <c r="F18" s="105"/>
      <c r="G18" s="105"/>
      <c r="H18" s="105"/>
      <c r="I18" s="105"/>
      <c r="J18" s="105"/>
      <c r="K18" s="163"/>
    </row>
    <row r="19" spans="1:11" ht="12.75">
      <c r="A19" s="104"/>
      <c r="B19" s="129"/>
      <c r="C19" s="101"/>
      <c r="D19" s="103"/>
      <c r="E19" s="366" t="s">
        <v>133</v>
      </c>
      <c r="F19" s="367"/>
      <c r="G19" s="105"/>
      <c r="H19" s="105"/>
      <c r="I19" s="105"/>
      <c r="J19" s="105"/>
      <c r="K19" s="163"/>
    </row>
    <row r="20" spans="1:11" ht="12.75">
      <c r="A20" s="104"/>
      <c r="B20" s="129"/>
      <c r="C20" s="368" t="s">
        <v>134</v>
      </c>
      <c r="D20" s="336"/>
      <c r="E20" s="368" t="s">
        <v>223</v>
      </c>
      <c r="F20" s="336"/>
      <c r="G20" s="105"/>
      <c r="H20" s="105"/>
      <c r="I20" s="105"/>
      <c r="J20" s="105"/>
      <c r="K20" s="163"/>
    </row>
    <row r="21" spans="1:11" ht="12.75">
      <c r="A21" s="104"/>
      <c r="B21" s="129"/>
      <c r="C21" s="158" t="s">
        <v>136</v>
      </c>
      <c r="D21" s="120"/>
      <c r="E21" s="188" t="s">
        <v>436</v>
      </c>
      <c r="F21" s="120"/>
      <c r="G21" s="105"/>
      <c r="H21" s="105"/>
      <c r="I21" s="105"/>
      <c r="J21" s="105"/>
      <c r="K21" s="8"/>
    </row>
    <row r="22" spans="1:11" ht="12.75">
      <c r="A22" s="104"/>
      <c r="B22" s="105"/>
      <c r="C22" s="158" t="s">
        <v>139</v>
      </c>
      <c r="D22" s="120"/>
      <c r="E22" s="159"/>
      <c r="F22" s="120"/>
      <c r="G22" s="105"/>
      <c r="H22" s="105"/>
      <c r="I22" s="105"/>
      <c r="J22" s="105"/>
      <c r="K22" s="8"/>
    </row>
    <row r="23" spans="1:11" ht="12.75">
      <c r="A23" s="104"/>
      <c r="B23" s="105"/>
      <c r="C23" s="158" t="s">
        <v>224</v>
      </c>
      <c r="D23" s="120"/>
      <c r="E23" s="159"/>
      <c r="F23" s="120"/>
      <c r="G23" s="105"/>
      <c r="H23" s="105"/>
      <c r="I23" s="105"/>
      <c r="J23" s="105"/>
      <c r="K23" s="8"/>
    </row>
    <row r="24" spans="1:11" ht="12.75">
      <c r="A24" s="104"/>
      <c r="B24" s="105"/>
      <c r="C24" s="158" t="s">
        <v>142</v>
      </c>
      <c r="D24" s="120"/>
      <c r="E24" s="159"/>
      <c r="F24" s="120"/>
      <c r="G24" s="105"/>
      <c r="H24" s="105"/>
      <c r="I24" s="105"/>
      <c r="J24" s="105"/>
      <c r="K24" s="8"/>
    </row>
    <row r="25" spans="1:11" ht="12.75">
      <c r="A25" s="104"/>
      <c r="B25" s="105"/>
      <c r="C25" s="158" t="s">
        <v>138</v>
      </c>
      <c r="D25" s="120"/>
      <c r="E25" s="159"/>
      <c r="F25" s="120"/>
      <c r="G25" s="105"/>
      <c r="H25" s="105"/>
      <c r="I25" s="105"/>
      <c r="J25" s="105"/>
      <c r="K25" s="8"/>
    </row>
    <row r="26" spans="1:11" ht="12.75">
      <c r="A26" s="104"/>
      <c r="B26" s="105"/>
      <c r="C26" s="158" t="s">
        <v>225</v>
      </c>
      <c r="D26" s="120"/>
      <c r="E26" s="188" t="s">
        <v>436</v>
      </c>
      <c r="F26" s="120"/>
      <c r="G26" s="105"/>
      <c r="H26" s="105"/>
      <c r="I26" s="105"/>
      <c r="J26" s="105"/>
      <c r="K26" s="8"/>
    </row>
    <row r="27" spans="1:11" ht="12.75">
      <c r="A27" s="104"/>
      <c r="B27" s="105"/>
      <c r="C27" s="158"/>
      <c r="D27" s="120"/>
      <c r="E27" s="159"/>
      <c r="F27" s="120"/>
      <c r="G27" s="105"/>
      <c r="H27" s="105"/>
      <c r="I27" s="105"/>
      <c r="J27" s="105"/>
      <c r="K27" s="8"/>
    </row>
    <row r="28" spans="1:11" ht="12.75">
      <c r="A28" s="104"/>
      <c r="B28" s="105"/>
      <c r="C28" s="158"/>
      <c r="D28" s="120"/>
      <c r="E28" s="159"/>
      <c r="F28" s="120"/>
      <c r="G28" s="105"/>
      <c r="H28" s="105"/>
      <c r="I28" s="105"/>
      <c r="J28" s="105"/>
      <c r="K28" s="8"/>
    </row>
    <row r="29" spans="1:11" ht="12.75">
      <c r="A29" s="161"/>
      <c r="B29" s="111"/>
      <c r="C29" s="111"/>
      <c r="D29" s="111"/>
      <c r="E29" s="111"/>
      <c r="F29" s="111"/>
      <c r="G29" s="111"/>
      <c r="H29" s="111"/>
      <c r="I29" s="111"/>
      <c r="J29" s="111"/>
      <c r="K29" s="8"/>
    </row>
    <row r="30" spans="1:11" ht="12.75">
      <c r="A30" s="195" t="s">
        <v>147</v>
      </c>
      <c r="B30" s="129" t="s">
        <v>144</v>
      </c>
      <c r="C30" s="105"/>
      <c r="D30" s="105"/>
      <c r="E30" s="105"/>
      <c r="F30" s="105"/>
      <c r="G30" s="105"/>
      <c r="H30" s="105"/>
      <c r="I30" s="105"/>
      <c r="J30" s="105"/>
      <c r="K30" s="14"/>
    </row>
    <row r="31" spans="1:11" ht="12.75">
      <c r="A31" s="149"/>
      <c r="B31" s="129" t="s">
        <v>226</v>
      </c>
      <c r="C31" s="105"/>
      <c r="D31" s="105"/>
      <c r="E31" s="105"/>
      <c r="F31" s="105"/>
      <c r="G31" s="105"/>
      <c r="H31" s="105"/>
      <c r="I31" s="105"/>
      <c r="J31" s="105"/>
      <c r="K31" s="8"/>
    </row>
    <row r="32" spans="1:11" ht="12.75">
      <c r="A32" s="104"/>
      <c r="B32" s="129" t="s">
        <v>145</v>
      </c>
      <c r="C32" s="105"/>
      <c r="D32" s="105"/>
      <c r="E32" s="105"/>
      <c r="F32" s="105"/>
      <c r="G32" s="105"/>
      <c r="H32" s="105"/>
      <c r="I32" s="105"/>
      <c r="J32" s="105"/>
      <c r="K32" s="8"/>
    </row>
    <row r="33" spans="1:11" ht="12.75" outlineLevel="1">
      <c r="A33" s="104"/>
      <c r="B33" s="129" t="s">
        <v>146</v>
      </c>
      <c r="C33" s="105"/>
      <c r="D33" s="105"/>
      <c r="E33" s="105"/>
      <c r="F33" s="105"/>
      <c r="G33" s="105"/>
      <c r="H33" s="105"/>
      <c r="I33" s="105"/>
      <c r="J33" s="105"/>
      <c r="K33" s="8"/>
    </row>
    <row r="34" spans="1:11" ht="12.75" outlineLevel="1">
      <c r="A34" s="104"/>
      <c r="B34" s="129"/>
      <c r="C34" s="105"/>
      <c r="D34" s="105"/>
      <c r="E34" s="105"/>
      <c r="F34" s="105"/>
      <c r="G34" s="105"/>
      <c r="H34" s="105"/>
      <c r="I34" s="105"/>
      <c r="J34" s="105"/>
      <c r="K34" s="8"/>
    </row>
    <row r="35" spans="1:11" ht="12.75" outlineLevel="1">
      <c r="A35" s="104"/>
      <c r="B35" s="311"/>
      <c r="C35" s="311"/>
      <c r="D35" s="311"/>
      <c r="E35" s="311"/>
      <c r="F35" s="311"/>
      <c r="G35" s="311"/>
      <c r="H35" s="162"/>
      <c r="I35" s="105"/>
      <c r="J35" s="105"/>
      <c r="K35" s="8"/>
    </row>
    <row r="36" spans="1:11" ht="12.75" outlineLevel="1">
      <c r="A36" s="104"/>
      <c r="B36" s="105"/>
      <c r="C36" s="105"/>
      <c r="D36" s="105"/>
      <c r="E36" s="105"/>
      <c r="F36" s="105"/>
      <c r="G36" s="105"/>
      <c r="H36" s="105"/>
      <c r="I36" s="105"/>
      <c r="J36" s="105"/>
      <c r="K36" s="8"/>
    </row>
    <row r="37" spans="1:11" ht="12.75">
      <c r="A37" s="104"/>
      <c r="B37" s="105"/>
      <c r="C37" s="105"/>
      <c r="D37" s="105"/>
      <c r="E37" s="105"/>
      <c r="F37" s="105"/>
      <c r="G37" s="105"/>
      <c r="H37" s="105"/>
      <c r="I37" s="105"/>
      <c r="J37" s="105"/>
      <c r="K37" s="8"/>
    </row>
    <row r="38" spans="1:11" ht="12.75">
      <c r="A38" s="104"/>
      <c r="B38" s="105"/>
      <c r="C38" s="105"/>
      <c r="D38" s="105"/>
      <c r="E38" s="105"/>
      <c r="F38" s="105"/>
      <c r="G38" s="105"/>
      <c r="H38" s="105"/>
      <c r="I38" s="105"/>
      <c r="J38" s="105"/>
      <c r="K38" s="8"/>
    </row>
    <row r="39" spans="1:11" ht="12.75">
      <c r="A39" s="6"/>
      <c r="B39" s="7"/>
      <c r="C39" s="7"/>
      <c r="D39" s="7"/>
      <c r="E39" s="7"/>
      <c r="F39" s="7"/>
      <c r="G39" s="7"/>
      <c r="H39" s="7"/>
      <c r="I39" s="7"/>
      <c r="J39" s="7"/>
      <c r="K39" s="8"/>
    </row>
    <row r="40" spans="1:11" ht="12.75">
      <c r="A40" s="6"/>
      <c r="B40" s="7"/>
      <c r="C40" s="7"/>
      <c r="D40" s="7"/>
      <c r="E40" s="7"/>
      <c r="F40" s="7"/>
      <c r="G40" s="7"/>
      <c r="H40" s="7"/>
      <c r="I40" s="7"/>
      <c r="J40" s="7"/>
      <c r="K40" s="8"/>
    </row>
    <row r="41" spans="1:11" ht="12.75">
      <c r="A41" s="6"/>
      <c r="B41" s="7"/>
      <c r="C41" s="7"/>
      <c r="D41" s="7"/>
      <c r="E41" s="7"/>
      <c r="F41" s="7"/>
      <c r="G41" s="7"/>
      <c r="H41" s="7"/>
      <c r="I41" s="7"/>
      <c r="J41" s="7"/>
      <c r="K41" s="8"/>
    </row>
    <row r="42" spans="1:11" ht="12.75">
      <c r="A42" s="19"/>
      <c r="B42" s="7"/>
      <c r="C42" s="7"/>
      <c r="D42" s="7"/>
      <c r="E42" s="7"/>
      <c r="F42" s="7"/>
      <c r="G42" s="7"/>
      <c r="H42" s="7"/>
      <c r="I42" s="7"/>
      <c r="J42" s="7"/>
      <c r="K42" s="8"/>
    </row>
    <row r="43" spans="1:11" ht="12.75">
      <c r="A43" s="48"/>
      <c r="B43" s="7"/>
      <c r="C43" s="7"/>
      <c r="D43" s="7"/>
      <c r="E43" s="7"/>
      <c r="F43" s="7"/>
      <c r="G43" s="7"/>
      <c r="H43" s="7"/>
      <c r="I43" s="7"/>
      <c r="J43" s="7"/>
      <c r="K43" s="8"/>
    </row>
    <row r="44" spans="1:11" ht="12.75">
      <c r="A44" s="48"/>
      <c r="B44" s="7"/>
      <c r="C44" s="7"/>
      <c r="D44" s="7"/>
      <c r="E44" s="7"/>
      <c r="F44" s="7"/>
      <c r="G44" s="7"/>
      <c r="H44" s="7"/>
      <c r="I44" s="7"/>
      <c r="J44" s="7"/>
      <c r="K44" s="8"/>
    </row>
    <row r="45" spans="1:11" ht="12.75">
      <c r="A45" s="48"/>
      <c r="B45" s="7"/>
      <c r="C45" s="7"/>
      <c r="D45" s="13"/>
      <c r="E45" s="13"/>
      <c r="F45" s="13"/>
      <c r="G45" s="13"/>
      <c r="H45" s="13"/>
      <c r="I45" s="7"/>
      <c r="J45" s="7"/>
      <c r="K45" s="8"/>
    </row>
    <row r="46" spans="1:11" ht="12.75">
      <c r="A46" s="6"/>
      <c r="B46" s="7"/>
      <c r="C46" s="7"/>
      <c r="D46" s="7"/>
      <c r="E46" s="7"/>
      <c r="F46" s="7"/>
      <c r="G46" s="7"/>
      <c r="H46" s="7"/>
      <c r="I46" s="7"/>
      <c r="J46" s="7"/>
      <c r="K46" s="8"/>
    </row>
    <row r="47" spans="1:11" ht="12.75">
      <c r="A47" s="6"/>
      <c r="B47" s="7"/>
      <c r="C47" s="7"/>
      <c r="D47" s="7"/>
      <c r="E47" s="7"/>
      <c r="F47" s="7"/>
      <c r="G47" s="7"/>
      <c r="H47" s="7"/>
      <c r="I47" s="7"/>
      <c r="J47" s="7"/>
      <c r="K47" s="8"/>
    </row>
    <row r="48" spans="1:11" ht="12.75">
      <c r="A48" s="6"/>
      <c r="B48" s="7"/>
      <c r="C48" s="7"/>
      <c r="D48" s="7"/>
      <c r="E48" s="7"/>
      <c r="F48" s="7"/>
      <c r="G48" s="7"/>
      <c r="H48" s="7"/>
      <c r="I48" s="7"/>
      <c r="J48" s="7"/>
      <c r="K48" s="8"/>
    </row>
    <row r="49" spans="1:11" ht="12.75">
      <c r="A49" s="6"/>
      <c r="B49" s="7"/>
      <c r="C49" s="7"/>
      <c r="D49" s="7"/>
      <c r="E49" s="7"/>
      <c r="F49" s="7"/>
      <c r="G49" s="7"/>
      <c r="H49" s="7"/>
      <c r="I49" s="7"/>
      <c r="J49" s="7"/>
      <c r="K49" s="8"/>
    </row>
    <row r="50" spans="1:11" ht="12.75">
      <c r="A50" s="6"/>
      <c r="B50" s="7"/>
      <c r="C50" s="7"/>
      <c r="D50" s="7"/>
      <c r="E50" s="7"/>
      <c r="F50" s="7"/>
      <c r="G50" s="7"/>
      <c r="H50" s="45"/>
      <c r="I50" s="365"/>
      <c r="J50" s="365"/>
      <c r="K50" s="8"/>
    </row>
    <row r="51" spans="1:11" ht="12.75">
      <c r="A51" s="6"/>
      <c r="B51" s="7"/>
      <c r="C51" s="7"/>
      <c r="D51" s="7"/>
      <c r="E51" s="7"/>
      <c r="F51" s="7"/>
      <c r="G51" s="7"/>
      <c r="H51" s="7"/>
      <c r="I51" s="7"/>
      <c r="J51" s="7"/>
      <c r="K51" s="8"/>
    </row>
    <row r="52" spans="1:11" ht="12.75">
      <c r="A52" s="6"/>
      <c r="B52" s="7"/>
      <c r="C52" s="7"/>
      <c r="D52" s="7"/>
      <c r="E52" s="7"/>
      <c r="F52" s="7"/>
      <c r="G52" s="7"/>
      <c r="H52" s="7"/>
      <c r="I52" s="7"/>
      <c r="J52" s="7"/>
      <c r="K52" s="8"/>
    </row>
    <row r="53" spans="1:11" ht="12.75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1"/>
    </row>
    <row r="54" spans="1:11" ht="12.75">
      <c r="A54" s="6" t="s">
        <v>59</v>
      </c>
      <c r="B54" s="7" t="str">
        <f>'Check Sheet'!$B$52</f>
        <v>Sarah Russell, Business Unit Finance Manager</v>
      </c>
      <c r="C54" s="7"/>
      <c r="D54" s="7"/>
      <c r="E54" s="7"/>
      <c r="F54" s="7"/>
      <c r="G54" s="7"/>
      <c r="H54" s="7"/>
      <c r="I54" s="7"/>
      <c r="J54" s="7"/>
      <c r="K54" s="8"/>
    </row>
    <row r="55" spans="1:11" ht="12.75">
      <c r="A55" s="6"/>
      <c r="B55" s="7"/>
      <c r="C55" s="7"/>
      <c r="D55" s="7"/>
      <c r="E55" s="7"/>
      <c r="F55" s="7"/>
      <c r="K55" s="8"/>
    </row>
    <row r="56" spans="1:11" ht="12.75">
      <c r="A56" s="9" t="s">
        <v>60</v>
      </c>
      <c r="B56" s="304">
        <f>+'Check Sheet'!$B$54</f>
        <v>43592</v>
      </c>
      <c r="C56" s="304">
        <v>0</v>
      </c>
      <c r="D56" s="10"/>
      <c r="E56" s="10"/>
      <c r="F56" s="10"/>
      <c r="H56" s="10"/>
      <c r="I56" s="46" t="s">
        <v>61</v>
      </c>
      <c r="J56" s="305">
        <f>+'Check Sheet'!I54</f>
        <v>43678</v>
      </c>
      <c r="K56" s="306">
        <v>0</v>
      </c>
    </row>
    <row r="57" spans="1:11" ht="12.75">
      <c r="A57" s="358" t="s">
        <v>62</v>
      </c>
      <c r="B57" s="359"/>
      <c r="C57" s="359"/>
      <c r="D57" s="359"/>
      <c r="E57" s="359"/>
      <c r="F57" s="359"/>
      <c r="G57" s="359"/>
      <c r="H57" s="359"/>
      <c r="I57" s="359"/>
      <c r="J57" s="359"/>
      <c r="K57" s="360"/>
    </row>
    <row r="58" spans="1:11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8"/>
    </row>
    <row r="59" spans="1:11" ht="12.75">
      <c r="A59" s="6" t="s">
        <v>63</v>
      </c>
      <c r="B59" s="7"/>
      <c r="C59" s="7"/>
      <c r="D59" s="7"/>
      <c r="E59" s="7"/>
      <c r="F59" s="7"/>
      <c r="G59" s="7"/>
      <c r="H59" s="7"/>
      <c r="I59" s="7"/>
      <c r="J59" s="7"/>
      <c r="K59" s="8"/>
    </row>
    <row r="60" spans="1:11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1"/>
    </row>
  </sheetData>
  <sheetProtection/>
  <mergeCells count="10">
    <mergeCell ref="I50:J50"/>
    <mergeCell ref="B56:C56"/>
    <mergeCell ref="J56:K56"/>
    <mergeCell ref="A57:K57"/>
    <mergeCell ref="I1:J1"/>
    <mergeCell ref="A5:K5"/>
    <mergeCell ref="E19:F19"/>
    <mergeCell ref="C20:D20"/>
    <mergeCell ref="E20:F20"/>
    <mergeCell ref="B35:G35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T60"/>
  <sheetViews>
    <sheetView showGridLines="0" zoomScale="85" zoomScaleNormal="85" zoomScalePageLayoutView="0" workbookViewId="0" topLeftCell="A1">
      <selection activeCell="B33" sqref="B33"/>
    </sheetView>
  </sheetViews>
  <sheetFormatPr defaultColWidth="9.140625" defaultRowHeight="12.75" outlineLevelRow="1"/>
  <cols>
    <col min="1" max="2" width="14.00390625" style="5" customWidth="1"/>
    <col min="3" max="6" width="10.7109375" style="5" customWidth="1"/>
    <col min="7" max="7" width="2.00390625" style="5" customWidth="1"/>
    <col min="8" max="8" width="9.8515625" style="5" customWidth="1"/>
    <col min="9" max="9" width="9.140625" style="5" customWidth="1"/>
    <col min="10" max="10" width="10.7109375" style="5" customWidth="1"/>
    <col min="11" max="11" width="10.28125" style="5" bestFit="1" customWidth="1"/>
    <col min="12" max="16384" width="9.140625" style="5" customWidth="1"/>
  </cols>
  <sheetData>
    <row r="1" spans="1:12" ht="12.75">
      <c r="A1" s="1" t="s">
        <v>0</v>
      </c>
      <c r="B1" s="2">
        <v>26</v>
      </c>
      <c r="C1" s="3"/>
      <c r="D1" s="3"/>
      <c r="E1" s="3"/>
      <c r="F1" s="3"/>
      <c r="G1" s="3"/>
      <c r="H1" s="3"/>
      <c r="I1" s="97" t="s">
        <v>234</v>
      </c>
      <c r="J1" s="354" t="s">
        <v>1</v>
      </c>
      <c r="K1" s="354"/>
      <c r="L1" s="4">
        <v>25</v>
      </c>
    </row>
    <row r="2" spans="1:12" ht="12.7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8"/>
    </row>
    <row r="3" spans="1:12" ht="12.75">
      <c r="A3" s="6" t="s">
        <v>2</v>
      </c>
      <c r="B3" s="7"/>
      <c r="C3" s="139" t="s">
        <v>75</v>
      </c>
      <c r="D3" s="7"/>
      <c r="E3" s="7"/>
      <c r="F3" s="7"/>
      <c r="G3" s="7"/>
      <c r="H3" s="7"/>
      <c r="I3" s="7"/>
      <c r="J3" s="7"/>
      <c r="K3" s="7"/>
      <c r="L3" s="8"/>
    </row>
    <row r="4" spans="1:12" ht="12.75">
      <c r="A4" s="9" t="s">
        <v>3</v>
      </c>
      <c r="B4" s="10"/>
      <c r="C4" s="140" t="s">
        <v>76</v>
      </c>
      <c r="D4" s="10"/>
      <c r="E4" s="10"/>
      <c r="F4" s="10"/>
      <c r="G4" s="10"/>
      <c r="H4" s="10"/>
      <c r="I4" s="10"/>
      <c r="J4" s="10"/>
      <c r="K4" s="10"/>
      <c r="L4" s="11"/>
    </row>
    <row r="5" spans="1:12" ht="12.75">
      <c r="A5" s="355" t="s">
        <v>4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7"/>
    </row>
    <row r="6" spans="1:15" ht="12.75">
      <c r="A6" s="12" t="s">
        <v>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4"/>
      <c r="N6" s="15"/>
      <c r="O6" s="16"/>
    </row>
    <row r="7" spans="1:12" ht="12.7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8"/>
    </row>
    <row r="8" spans="1:12" ht="12.75">
      <c r="A8" s="17" t="s">
        <v>6</v>
      </c>
      <c r="B8" s="7"/>
      <c r="C8" s="7"/>
      <c r="D8" s="7"/>
      <c r="E8" s="7"/>
      <c r="F8" s="7"/>
      <c r="G8" s="7"/>
      <c r="H8" s="7"/>
      <c r="I8" s="7"/>
      <c r="J8" s="7"/>
      <c r="K8" s="7"/>
      <c r="L8" s="8"/>
    </row>
    <row r="9" spans="1:12" ht="12.75">
      <c r="A9" s="18" t="s">
        <v>7</v>
      </c>
      <c r="B9" s="7"/>
      <c r="C9" s="7"/>
      <c r="D9" s="7"/>
      <c r="E9" s="7"/>
      <c r="F9" s="7"/>
      <c r="G9" s="7"/>
      <c r="H9" s="7"/>
      <c r="I9" s="7"/>
      <c r="J9" s="7"/>
      <c r="K9" s="7"/>
      <c r="L9" s="8"/>
    </row>
    <row r="10" spans="1:12" ht="12.75">
      <c r="A10" s="18" t="s">
        <v>8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</row>
    <row r="11" spans="1:12" ht="12.75">
      <c r="A11" s="19" t="s">
        <v>9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</row>
    <row r="12" spans="1:12" ht="12.75">
      <c r="A12" s="20" t="s">
        <v>10</v>
      </c>
      <c r="B12" s="21"/>
      <c r="C12" s="21"/>
      <c r="D12" s="7"/>
      <c r="E12" s="7"/>
      <c r="F12" s="21"/>
      <c r="G12" s="21"/>
      <c r="H12" s="21"/>
      <c r="I12" s="7"/>
      <c r="J12" s="21"/>
      <c r="K12" s="21"/>
      <c r="L12" s="8"/>
    </row>
    <row r="13" spans="1:12" ht="12.75">
      <c r="A13" s="20" t="s">
        <v>11</v>
      </c>
      <c r="B13" s="21"/>
      <c r="C13" s="21"/>
      <c r="D13" s="7"/>
      <c r="E13" s="7"/>
      <c r="F13" s="21"/>
      <c r="G13" s="21"/>
      <c r="H13" s="21"/>
      <c r="I13" s="7"/>
      <c r="J13" s="21"/>
      <c r="K13" s="21"/>
      <c r="L13" s="8"/>
    </row>
    <row r="14" spans="1:12" ht="12.75">
      <c r="A14" s="20" t="s">
        <v>12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</row>
    <row r="15" spans="1:12" ht="12.75">
      <c r="A15" s="17"/>
      <c r="B15" s="7"/>
      <c r="C15" s="7"/>
      <c r="D15" s="7"/>
      <c r="E15" s="7"/>
      <c r="F15" s="7"/>
      <c r="G15" s="7"/>
      <c r="H15" s="7"/>
      <c r="I15" s="7"/>
      <c r="J15" s="7"/>
      <c r="K15" s="7"/>
      <c r="L15" s="8"/>
    </row>
    <row r="16" spans="1:12" ht="12.75">
      <c r="A16" s="6" t="s">
        <v>13</v>
      </c>
      <c r="B16" s="7"/>
      <c r="C16" s="7"/>
      <c r="D16" s="7"/>
      <c r="E16" s="7"/>
      <c r="F16" s="22" t="s">
        <v>64</v>
      </c>
      <c r="G16" s="7"/>
      <c r="H16" s="7"/>
      <c r="I16" s="7"/>
      <c r="J16" s="7"/>
      <c r="K16" s="7"/>
      <c r="L16" s="8"/>
    </row>
    <row r="17" spans="1:12" ht="12.75">
      <c r="A17" s="2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4"/>
    </row>
    <row r="18" spans="1:12" ht="12.75">
      <c r="A18" s="24" t="s">
        <v>15</v>
      </c>
      <c r="B18" s="24" t="s">
        <v>16</v>
      </c>
      <c r="C18" s="24" t="s">
        <v>17</v>
      </c>
      <c r="D18" s="24" t="s">
        <v>18</v>
      </c>
      <c r="E18" s="24" t="s">
        <v>65</v>
      </c>
      <c r="F18" s="24" t="s">
        <v>66</v>
      </c>
      <c r="G18" s="25"/>
      <c r="H18" s="24"/>
      <c r="I18" s="24"/>
      <c r="J18" s="24" t="s">
        <v>20</v>
      </c>
      <c r="K18" s="24"/>
      <c r="L18" s="24"/>
    </row>
    <row r="19" spans="1:12" ht="12.75">
      <c r="A19" s="26" t="s">
        <v>21</v>
      </c>
      <c r="B19" s="26" t="s">
        <v>22</v>
      </c>
      <c r="C19" s="26" t="s">
        <v>23</v>
      </c>
      <c r="D19" s="26" t="s">
        <v>23</v>
      </c>
      <c r="E19" s="26" t="s">
        <v>67</v>
      </c>
      <c r="F19" s="26" t="s">
        <v>24</v>
      </c>
      <c r="G19" s="25"/>
      <c r="H19" s="26"/>
      <c r="I19" s="26"/>
      <c r="J19" s="26" t="s">
        <v>25</v>
      </c>
      <c r="K19" s="26"/>
      <c r="L19" s="26"/>
    </row>
    <row r="20" spans="1:12" ht="12.75">
      <c r="A20" s="27" t="s">
        <v>26</v>
      </c>
      <c r="B20" s="27" t="s">
        <v>23</v>
      </c>
      <c r="C20" s="27" t="s">
        <v>27</v>
      </c>
      <c r="D20" s="27" t="s">
        <v>27</v>
      </c>
      <c r="E20" s="27" t="s">
        <v>68</v>
      </c>
      <c r="F20" s="27" t="s">
        <v>69</v>
      </c>
      <c r="G20" s="25"/>
      <c r="H20" s="27"/>
      <c r="I20" s="27"/>
      <c r="J20" s="27" t="s">
        <v>29</v>
      </c>
      <c r="K20" s="27"/>
      <c r="L20" s="27"/>
    </row>
    <row r="21" spans="1:18" ht="12.75">
      <c r="A21" s="28" t="s">
        <v>30</v>
      </c>
      <c r="B21" s="27" t="s">
        <v>70</v>
      </c>
      <c r="C21" s="36" t="str">
        <f>+TEXT($N21,"$0.00")&amp;" (A)"</f>
        <v>$12.74 (A)</v>
      </c>
      <c r="D21" s="36" t="str">
        <f>+TEXT($N31,"$0.00")&amp;" (A)"</f>
        <v>$8.77 (A)</v>
      </c>
      <c r="E21" s="36" t="str">
        <f>+TEXT($N32,"$0.00")&amp;" (A)"</f>
        <v>$14.13 (A)</v>
      </c>
      <c r="F21" s="36" t="str">
        <f>+TEXT($N33,"$0.00")&amp;" (A)"</f>
        <v>$15.80 (A)</v>
      </c>
      <c r="G21" s="7"/>
      <c r="H21" s="31"/>
      <c r="I21" s="31"/>
      <c r="J21" s="36" t="str">
        <f>+TEXT($R21,"$0.00")&amp;" (A)"</f>
        <v>$0.51 (A)</v>
      </c>
      <c r="K21" s="31"/>
      <c r="L21" s="31"/>
      <c r="N21" s="189">
        <v>12.739902893440515</v>
      </c>
      <c r="O21" s="5">
        <v>10.170398524839813</v>
      </c>
      <c r="P21" s="5">
        <v>15.283945928322758</v>
      </c>
      <c r="Q21" s="5">
        <v>16.9492116787221</v>
      </c>
      <c r="R21" s="5">
        <v>0.5119230386405321</v>
      </c>
    </row>
    <row r="22" spans="1:18" ht="12.75">
      <c r="A22" s="28" t="s">
        <v>32</v>
      </c>
      <c r="B22" s="27" t="s">
        <v>70</v>
      </c>
      <c r="C22" s="36" t="str">
        <f aca="true" t="shared" si="0" ref="C22:C30">+TEXT($N22,"$0.00")&amp;" (A)"</f>
        <v>$18.46 (A)</v>
      </c>
      <c r="D22" s="37" t="str">
        <f>D21</f>
        <v>$8.77 (A)</v>
      </c>
      <c r="E22" s="37" t="str">
        <f>E21</f>
        <v>$14.13 (A)</v>
      </c>
      <c r="F22" s="37" t="str">
        <f>F21</f>
        <v>$15.80 (A)</v>
      </c>
      <c r="G22" s="7"/>
      <c r="H22" s="31"/>
      <c r="I22" s="31"/>
      <c r="J22" s="36" t="str">
        <f aca="true" t="shared" si="1" ref="J22:J30">+TEXT($R22,"$0.00")&amp;" (A)"</f>
        <v>$0.64 (A)</v>
      </c>
      <c r="K22" s="31"/>
      <c r="L22" s="31"/>
      <c r="N22" s="189">
        <v>18.46413323460283</v>
      </c>
      <c r="R22" s="5">
        <v>0.6399037983006652</v>
      </c>
    </row>
    <row r="23" spans="1:18" ht="12.75">
      <c r="A23" s="28" t="s">
        <v>33</v>
      </c>
      <c r="B23" s="27" t="s">
        <v>70</v>
      </c>
      <c r="C23" s="36" t="str">
        <f t="shared" si="0"/>
        <v>$31.02 (A)</v>
      </c>
      <c r="D23" s="37" t="str">
        <f aca="true" t="shared" si="2" ref="D23:D30">D22</f>
        <v>$8.77 (A)</v>
      </c>
      <c r="E23" s="37" t="str">
        <f aca="true" t="shared" si="3" ref="E23:E30">E22</f>
        <v>$14.13 (A)</v>
      </c>
      <c r="F23" s="37" t="str">
        <f aca="true" t="shared" si="4" ref="F23:F30">F22</f>
        <v>$15.80 (A)</v>
      </c>
      <c r="G23" s="7"/>
      <c r="H23" s="31"/>
      <c r="I23" s="31"/>
      <c r="J23" s="36" t="str">
        <f t="shared" si="1"/>
        <v>$1.29 (A)</v>
      </c>
      <c r="K23" s="31"/>
      <c r="L23" s="31"/>
      <c r="N23" s="189">
        <v>31.017882295810423</v>
      </c>
      <c r="R23" s="5">
        <v>1.291442211115888</v>
      </c>
    </row>
    <row r="24" spans="1:18" ht="12.75">
      <c r="A24" s="28" t="s">
        <v>34</v>
      </c>
      <c r="B24" s="27" t="s">
        <v>70</v>
      </c>
      <c r="C24" s="36" t="str">
        <f t="shared" si="0"/>
        <v>$44.80 (A)</v>
      </c>
      <c r="D24" s="37" t="str">
        <f t="shared" si="2"/>
        <v>$8.77 (A)</v>
      </c>
      <c r="E24" s="37" t="str">
        <f t="shared" si="3"/>
        <v>$14.13 (A)</v>
      </c>
      <c r="F24" s="37" t="str">
        <f t="shared" si="4"/>
        <v>$15.80 (A)</v>
      </c>
      <c r="G24" s="7"/>
      <c r="H24" s="31"/>
      <c r="I24" s="31"/>
      <c r="J24" s="36" t="str">
        <f t="shared" si="1"/>
        <v>$1.93 (A)</v>
      </c>
      <c r="K24" s="31"/>
      <c r="L24" s="31"/>
      <c r="N24" s="189">
        <v>44.804900495561114</v>
      </c>
      <c r="R24" s="5">
        <v>1.9313460094165529</v>
      </c>
    </row>
    <row r="25" spans="1:18" ht="12.75">
      <c r="A25" s="28" t="s">
        <v>35</v>
      </c>
      <c r="B25" s="27" t="s">
        <v>70</v>
      </c>
      <c r="C25" s="36" t="str">
        <f t="shared" si="0"/>
        <v>$59.85 (A)</v>
      </c>
      <c r="D25" s="37" t="str">
        <f t="shared" si="2"/>
        <v>$8.77 (A)</v>
      </c>
      <c r="E25" s="37" t="str">
        <f t="shared" si="3"/>
        <v>$14.13 (A)</v>
      </c>
      <c r="F25" s="37" t="str">
        <f t="shared" si="4"/>
        <v>$15.80 (A)</v>
      </c>
      <c r="G25" s="7"/>
      <c r="H25" s="31"/>
      <c r="I25" s="31"/>
      <c r="J25" s="36" t="str">
        <f t="shared" si="1"/>
        <v>$2.58 (A)</v>
      </c>
      <c r="K25" s="31"/>
      <c r="L25" s="31"/>
      <c r="N25" s="189">
        <v>59.84845706288403</v>
      </c>
      <c r="R25" s="5">
        <v>2.582884422231776</v>
      </c>
    </row>
    <row r="26" spans="1:18" ht="12.75">
      <c r="A26" s="28" t="s">
        <v>36</v>
      </c>
      <c r="B26" s="27" t="s">
        <v>70</v>
      </c>
      <c r="C26" s="36" t="str">
        <f t="shared" si="0"/>
        <v>$72.89 (A)</v>
      </c>
      <c r="D26" s="37" t="str">
        <f t="shared" si="2"/>
        <v>$8.77 (A)</v>
      </c>
      <c r="E26" s="37" t="str">
        <f t="shared" si="3"/>
        <v>$14.13 (A)</v>
      </c>
      <c r="F26" s="37" t="str">
        <f t="shared" si="4"/>
        <v>$15.80 (A)</v>
      </c>
      <c r="G26" s="7"/>
      <c r="H26" s="31"/>
      <c r="I26" s="31"/>
      <c r="J26" s="36" t="str">
        <f t="shared" si="1"/>
        <v>$3.22 (A)</v>
      </c>
      <c r="K26" s="31"/>
      <c r="L26" s="31"/>
      <c r="N26" s="189">
        <v>72.89085993370304</v>
      </c>
      <c r="R26" s="5">
        <v>3.222788220532441</v>
      </c>
    </row>
    <row r="27" spans="1:20" ht="12.75">
      <c r="A27" s="28" t="s">
        <v>37</v>
      </c>
      <c r="B27" s="27" t="s">
        <v>70</v>
      </c>
      <c r="C27" s="36" t="str">
        <f t="shared" si="0"/>
        <v>$18.46 (A)</v>
      </c>
      <c r="D27" s="37" t="str">
        <f t="shared" si="2"/>
        <v>$8.77 (A)</v>
      </c>
      <c r="E27" s="37" t="str">
        <f t="shared" si="3"/>
        <v>$14.13 (A)</v>
      </c>
      <c r="F27" s="37" t="str">
        <f t="shared" si="4"/>
        <v>$15.80 (A)</v>
      </c>
      <c r="G27" s="7"/>
      <c r="H27" s="31"/>
      <c r="I27" s="31"/>
      <c r="J27" s="36" t="str">
        <f t="shared" si="1"/>
        <v>$1.29 (A)</v>
      </c>
      <c r="K27" s="31"/>
      <c r="L27" s="31"/>
      <c r="N27" s="189">
        <v>18.46413323460283</v>
      </c>
      <c r="R27" s="5">
        <v>1.291442211115888</v>
      </c>
      <c r="T27" s="141" t="s">
        <v>71</v>
      </c>
    </row>
    <row r="28" spans="1:18" ht="12.75">
      <c r="A28" s="28" t="s">
        <v>38</v>
      </c>
      <c r="B28" s="27" t="s">
        <v>70</v>
      </c>
      <c r="C28" s="36" t="str">
        <f t="shared" si="0"/>
        <v>$27.55 (A)</v>
      </c>
      <c r="D28" s="37" t="str">
        <f t="shared" si="2"/>
        <v>$8.77 (A)</v>
      </c>
      <c r="E28" s="37" t="str">
        <f t="shared" si="3"/>
        <v>$14.13 (A)</v>
      </c>
      <c r="F28" s="37" t="str">
        <f t="shared" si="4"/>
        <v>$15.80 (A)</v>
      </c>
      <c r="G28" s="7"/>
      <c r="H28" s="31"/>
      <c r="I28" s="31"/>
      <c r="J28" s="36" t="str">
        <f t="shared" si="1"/>
        <v>$1.93 (A)</v>
      </c>
      <c r="K28" s="31"/>
      <c r="L28" s="31"/>
      <c r="N28" s="189">
        <v>27.550767170472273</v>
      </c>
      <c r="R28" s="5">
        <v>1.9313460094165529</v>
      </c>
    </row>
    <row r="29" spans="1:18" ht="12.75">
      <c r="A29" s="28" t="s">
        <v>39</v>
      </c>
      <c r="B29" s="27" t="s">
        <v>70</v>
      </c>
      <c r="C29" s="36" t="str">
        <f t="shared" si="0"/>
        <v>$38.85 (A)</v>
      </c>
      <c r="D29" s="37" t="str">
        <f t="shared" si="2"/>
        <v>$8.77 (A)</v>
      </c>
      <c r="E29" s="37" t="str">
        <f t="shared" si="3"/>
        <v>$14.13 (A)</v>
      </c>
      <c r="F29" s="37" t="str">
        <f t="shared" si="4"/>
        <v>$15.80 (A)</v>
      </c>
      <c r="G29" s="7"/>
      <c r="H29" s="31"/>
      <c r="I29" s="31"/>
      <c r="J29" s="36" t="str">
        <f t="shared" si="1"/>
        <v>$1.93 (A)</v>
      </c>
      <c r="K29" s="31"/>
      <c r="L29" s="31"/>
      <c r="N29" s="189">
        <v>38.847977864107655</v>
      </c>
      <c r="R29" s="5">
        <v>1.9313460094165529</v>
      </c>
    </row>
    <row r="30" spans="1:18" ht="12.75">
      <c r="A30" s="32" t="s">
        <v>32</v>
      </c>
      <c r="B30" s="27" t="s">
        <v>72</v>
      </c>
      <c r="C30" s="36" t="str">
        <f t="shared" si="0"/>
        <v>$7.11 (A)</v>
      </c>
      <c r="D30" s="37" t="str">
        <f t="shared" si="2"/>
        <v>$8.77 (A)</v>
      </c>
      <c r="E30" s="37" t="str">
        <f t="shared" si="3"/>
        <v>$14.13 (A)</v>
      </c>
      <c r="F30" s="37" t="str">
        <f t="shared" si="4"/>
        <v>$15.80 (A)</v>
      </c>
      <c r="G30" s="13"/>
      <c r="H30" s="35"/>
      <c r="I30" s="35"/>
      <c r="J30" s="36" t="str">
        <f t="shared" si="1"/>
        <v>$0.64 (A)</v>
      </c>
      <c r="K30" s="35"/>
      <c r="L30" s="35"/>
      <c r="N30" s="189">
        <v>7.108749468394662</v>
      </c>
      <c r="R30" s="5">
        <v>0.6399037983006652</v>
      </c>
    </row>
    <row r="31" spans="1:18" ht="12.75">
      <c r="A31" s="28" t="s">
        <v>41</v>
      </c>
      <c r="B31" s="31"/>
      <c r="C31" s="47"/>
      <c r="D31" s="36" t="str">
        <f>+TEXT($O21,"$0.00")&amp;" (A)"</f>
        <v>$10.17 (A)</v>
      </c>
      <c r="F31" s="38"/>
      <c r="G31" s="7"/>
      <c r="H31" s="31"/>
      <c r="I31" s="31"/>
      <c r="J31" s="47"/>
      <c r="K31" s="31"/>
      <c r="L31" s="31"/>
      <c r="N31" s="189">
        <v>8.767156725930292</v>
      </c>
      <c r="R31" s="5">
        <v>1.7222953993856243</v>
      </c>
    </row>
    <row r="32" spans="1:14" ht="12.75">
      <c r="A32" s="32" t="s">
        <v>42</v>
      </c>
      <c r="B32" s="31"/>
      <c r="C32" s="47"/>
      <c r="D32" s="38"/>
      <c r="E32" s="36" t="str">
        <f>+TEXT($P21,"$0.00")&amp;" (A)"</f>
        <v>$15.28 (A)</v>
      </c>
      <c r="F32" s="36" t="str">
        <f>+TEXT($Q21,"$0.00")&amp;" (A)"</f>
        <v>$16.95 (A)</v>
      </c>
      <c r="G32" s="7"/>
      <c r="H32" s="31"/>
      <c r="I32" s="31"/>
      <c r="J32" s="36" t="str">
        <f>+TEXT($R31,"$0.00")&amp;" (A)"</f>
        <v>$1.72 (A)</v>
      </c>
      <c r="K32" s="31"/>
      <c r="L32" s="31"/>
      <c r="N32" s="189">
        <v>14.131947018799924</v>
      </c>
    </row>
    <row r="33" spans="1:14" ht="12.75">
      <c r="A33" s="32"/>
      <c r="B33" s="32"/>
      <c r="C33" s="47"/>
      <c r="D33" s="38"/>
      <c r="E33" s="38"/>
      <c r="F33" s="37"/>
      <c r="G33" s="7"/>
      <c r="H33" s="31"/>
      <c r="I33" s="31"/>
      <c r="J33" s="36"/>
      <c r="K33" s="31"/>
      <c r="L33" s="31"/>
      <c r="N33" s="189">
        <v>15.797212769199268</v>
      </c>
    </row>
    <row r="34" spans="1:14" ht="12.75" outlineLevel="1">
      <c r="A34" s="39" t="s">
        <v>46</v>
      </c>
      <c r="B34" s="31"/>
      <c r="C34" s="36" t="str">
        <f>LEFT(+C27,"6")&amp;"(N)"</f>
        <v>$18.46(N)</v>
      </c>
      <c r="D34" s="38"/>
      <c r="E34" s="38"/>
      <c r="F34" s="42"/>
      <c r="G34" s="7"/>
      <c r="H34" s="31"/>
      <c r="I34" s="31"/>
      <c r="J34" s="142" t="str">
        <f>TEXT(3.94,"$0.00")&amp;"(N)"</f>
        <v>$3.94(N)</v>
      </c>
      <c r="K34" s="41" t="s">
        <v>48</v>
      </c>
      <c r="L34" s="31"/>
      <c r="M34" s="141"/>
      <c r="N34" s="189"/>
    </row>
    <row r="35" spans="1:14" ht="12.75" outlineLevel="1">
      <c r="A35" s="39" t="s">
        <v>49</v>
      </c>
      <c r="B35" s="31"/>
      <c r="C35" s="36" t="str">
        <f>LEFT(+C28,"6")&amp;"(N)"</f>
        <v>$27.55(N)</v>
      </c>
      <c r="D35" s="38"/>
      <c r="E35" s="38"/>
      <c r="F35" s="42"/>
      <c r="G35" s="7"/>
      <c r="H35" s="31"/>
      <c r="I35" s="31"/>
      <c r="J35" s="142" t="str">
        <f>TEXT(8.17,"$0.00")&amp;"(N)"</f>
        <v>$8.17(N)</v>
      </c>
      <c r="K35" s="41" t="s">
        <v>48</v>
      </c>
      <c r="L35" s="31"/>
      <c r="N35" s="189"/>
    </row>
    <row r="36" spans="1:14" ht="12.75" outlineLevel="1">
      <c r="A36" s="39" t="s">
        <v>51</v>
      </c>
      <c r="B36" s="31"/>
      <c r="C36" s="36" t="str">
        <f>LEFT(+C29,"6")&amp;"(N)"</f>
        <v>$38.85(N)</v>
      </c>
      <c r="D36" s="47"/>
      <c r="E36" s="47"/>
      <c r="F36" s="47"/>
      <c r="G36" s="7"/>
      <c r="H36" s="31"/>
      <c r="I36" s="31"/>
      <c r="J36" s="142" t="str">
        <f>TEXT(8.43,"$0.00")&amp;"(N)"</f>
        <v>$8.43(N)</v>
      </c>
      <c r="K36" s="41" t="s">
        <v>48</v>
      </c>
      <c r="L36" s="31"/>
      <c r="N36" s="189"/>
    </row>
    <row r="37" spans="1:14" ht="12.75">
      <c r="A37" s="43" t="s">
        <v>53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8"/>
      <c r="N37" s="189"/>
    </row>
    <row r="38" spans="1:12" ht="12.75">
      <c r="A38" s="6"/>
      <c r="B38" s="7"/>
      <c r="C38" s="44" t="s">
        <v>54</v>
      </c>
      <c r="D38" s="7"/>
      <c r="E38" s="7"/>
      <c r="F38" s="7"/>
      <c r="G38" s="7"/>
      <c r="H38" s="7"/>
      <c r="I38" s="7"/>
      <c r="J38" s="7"/>
      <c r="K38" s="7"/>
      <c r="L38" s="8"/>
    </row>
    <row r="39" spans="1:12" ht="12.75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8"/>
    </row>
    <row r="40" spans="1:12" ht="12.7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8"/>
    </row>
    <row r="41" spans="1:12" ht="12.75">
      <c r="A41" s="48" t="s">
        <v>73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8"/>
    </row>
    <row r="42" spans="1:12" ht="12.75">
      <c r="A42" s="49" t="s">
        <v>74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8"/>
    </row>
    <row r="43" spans="1:14" ht="12.75">
      <c r="A43" s="187" t="s">
        <v>409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8"/>
      <c r="N43" s="189" t="s">
        <v>401</v>
      </c>
    </row>
    <row r="44" spans="1:12" ht="12.75">
      <c r="A44" s="187" t="s">
        <v>438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8"/>
    </row>
    <row r="45" spans="1:12" ht="12.75">
      <c r="A45" s="187"/>
      <c r="B45" s="7"/>
      <c r="C45" s="7"/>
      <c r="D45" s="13"/>
      <c r="E45" s="13"/>
      <c r="F45" s="13"/>
      <c r="G45" s="13"/>
      <c r="H45" s="13"/>
      <c r="I45" s="13"/>
      <c r="J45" s="7"/>
      <c r="K45" s="7"/>
      <c r="L45" s="8"/>
    </row>
    <row r="46" spans="1:12" ht="12.75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8"/>
    </row>
    <row r="47" spans="1:12" ht="12.75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8"/>
    </row>
    <row r="48" spans="1:12" ht="12.75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8"/>
    </row>
    <row r="49" spans="1:12" ht="12.75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8"/>
    </row>
    <row r="50" spans="1:12" ht="12.75">
      <c r="A50" s="6"/>
      <c r="B50" s="7"/>
      <c r="C50" s="7"/>
      <c r="D50" s="7"/>
      <c r="E50" s="7"/>
      <c r="F50" s="7"/>
      <c r="G50" s="7"/>
      <c r="H50" s="7"/>
      <c r="I50" s="7"/>
      <c r="J50" s="7"/>
      <c r="K50" s="7"/>
      <c r="L50" s="8"/>
    </row>
    <row r="51" spans="1:12" ht="12.75">
      <c r="A51" s="6"/>
      <c r="B51" s="7"/>
      <c r="C51" s="7"/>
      <c r="D51" s="7"/>
      <c r="E51" s="7"/>
      <c r="F51" s="50"/>
      <c r="G51" s="7"/>
      <c r="H51" s="7"/>
      <c r="I51" s="45" t="s">
        <v>57</v>
      </c>
      <c r="J51" s="361" t="str">
        <f>'Item 100, page 1'!J51:K51</f>
        <v>7/31/2020 (C)</v>
      </c>
      <c r="K51" s="361" t="s">
        <v>58</v>
      </c>
      <c r="L51" s="8"/>
    </row>
    <row r="52" spans="1:12" ht="12.75">
      <c r="A52" s="6"/>
      <c r="B52" s="7"/>
      <c r="C52" s="7"/>
      <c r="D52" s="7"/>
      <c r="E52" s="7"/>
      <c r="F52" s="7"/>
      <c r="G52" s="7"/>
      <c r="H52" s="7"/>
      <c r="I52" s="7"/>
      <c r="J52" s="7"/>
      <c r="K52" s="7"/>
      <c r="L52" s="8"/>
    </row>
    <row r="53" spans="1:12" ht="12.75">
      <c r="A53" s="9"/>
      <c r="B53" s="10" t="s">
        <v>56</v>
      </c>
      <c r="C53" s="10"/>
      <c r="D53" s="10"/>
      <c r="E53" s="10"/>
      <c r="F53" s="10"/>
      <c r="G53" s="10"/>
      <c r="H53" s="10"/>
      <c r="I53" s="10"/>
      <c r="J53" s="10"/>
      <c r="K53" s="10"/>
      <c r="L53" s="11"/>
    </row>
    <row r="54" spans="1:12" ht="12.75">
      <c r="A54" s="6" t="s">
        <v>59</v>
      </c>
      <c r="B54" s="7" t="str">
        <f>+'Check Sheet'!$B$52</f>
        <v>Sarah Russell, Business Unit Finance Manager</v>
      </c>
      <c r="C54" s="7"/>
      <c r="D54" s="7"/>
      <c r="E54" s="7"/>
      <c r="F54" s="7"/>
      <c r="G54" s="7"/>
      <c r="H54" s="7"/>
      <c r="I54" s="7"/>
      <c r="J54" s="7"/>
      <c r="K54" s="7"/>
      <c r="L54" s="8"/>
    </row>
    <row r="55" spans="1:12" ht="12.75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8"/>
    </row>
    <row r="56" spans="1:12" ht="12.75">
      <c r="A56" s="9" t="s">
        <v>60</v>
      </c>
      <c r="B56" s="304">
        <f>+'Check Sheet'!$B$54</f>
        <v>43592</v>
      </c>
      <c r="C56" s="304">
        <v>0</v>
      </c>
      <c r="D56" s="10"/>
      <c r="E56" s="10"/>
      <c r="F56" s="10"/>
      <c r="G56" s="10"/>
      <c r="H56" s="10"/>
      <c r="J56" s="46" t="s">
        <v>61</v>
      </c>
      <c r="K56" s="305">
        <f>+'Check Sheet'!I54</f>
        <v>43678</v>
      </c>
      <c r="L56" s="306">
        <v>0</v>
      </c>
    </row>
    <row r="57" spans="1:12" ht="12.75">
      <c r="A57" s="358" t="s">
        <v>62</v>
      </c>
      <c r="B57" s="359"/>
      <c r="C57" s="359"/>
      <c r="D57" s="359"/>
      <c r="E57" s="359"/>
      <c r="F57" s="359"/>
      <c r="G57" s="359"/>
      <c r="H57" s="359"/>
      <c r="I57" s="359"/>
      <c r="J57" s="359"/>
      <c r="K57" s="359"/>
      <c r="L57" s="360"/>
    </row>
    <row r="58" spans="1:12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7"/>
      <c r="L58" s="8"/>
    </row>
    <row r="59" spans="1:12" ht="12.75">
      <c r="A59" s="6" t="s">
        <v>63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8"/>
    </row>
    <row r="60" spans="1:12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1"/>
    </row>
  </sheetData>
  <sheetProtection/>
  <mergeCells count="6">
    <mergeCell ref="J1:K1"/>
    <mergeCell ref="A5:L5"/>
    <mergeCell ref="J51:K51"/>
    <mergeCell ref="B56:C56"/>
    <mergeCell ref="K56:L56"/>
    <mergeCell ref="A57:L57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N60"/>
  <sheetViews>
    <sheetView showGridLines="0" zoomScale="85" zoomScaleNormal="85" zoomScalePageLayoutView="0" workbookViewId="0" topLeftCell="A16">
      <selection activeCell="B33" sqref="B33"/>
    </sheetView>
  </sheetViews>
  <sheetFormatPr defaultColWidth="9.140625" defaultRowHeight="12.75" outlineLevelRow="1"/>
  <cols>
    <col min="1" max="1" width="14.00390625" style="5" customWidth="1"/>
    <col min="2" max="2" width="14.140625" style="5" customWidth="1"/>
    <col min="3" max="5" width="10.7109375" style="5" customWidth="1"/>
    <col min="6" max="6" width="8.421875" style="5" customWidth="1"/>
    <col min="7" max="7" width="9.8515625" style="5" customWidth="1"/>
    <col min="8" max="8" width="9.140625" style="5" customWidth="1"/>
    <col min="9" max="9" width="8.57421875" style="5" customWidth="1"/>
    <col min="10" max="10" width="10.28125" style="5" bestFit="1" customWidth="1"/>
    <col min="11" max="16384" width="9.140625" style="5" customWidth="1"/>
  </cols>
  <sheetData>
    <row r="1" spans="1:11" ht="12.75">
      <c r="A1" s="1" t="s">
        <v>0</v>
      </c>
      <c r="B1" s="2">
        <v>26</v>
      </c>
      <c r="C1" s="3"/>
      <c r="D1" s="3"/>
      <c r="E1" s="3"/>
      <c r="F1" s="3"/>
      <c r="G1" s="3"/>
      <c r="H1" s="97" t="s">
        <v>233</v>
      </c>
      <c r="I1" s="354" t="s">
        <v>1</v>
      </c>
      <c r="J1" s="354"/>
      <c r="K1" s="4">
        <v>26</v>
      </c>
    </row>
    <row r="2" spans="1:11" ht="12.75">
      <c r="A2" s="6"/>
      <c r="B2" s="7"/>
      <c r="C2" s="7"/>
      <c r="D2" s="7"/>
      <c r="E2" s="7"/>
      <c r="F2" s="7"/>
      <c r="G2" s="7"/>
      <c r="H2" s="7"/>
      <c r="I2" s="7"/>
      <c r="J2" s="7"/>
      <c r="K2" s="8"/>
    </row>
    <row r="3" spans="1:11" ht="12.75">
      <c r="A3" s="6" t="s">
        <v>2</v>
      </c>
      <c r="B3" s="7"/>
      <c r="C3" s="139" t="s">
        <v>75</v>
      </c>
      <c r="D3" s="7"/>
      <c r="E3" s="7"/>
      <c r="F3" s="7"/>
      <c r="G3" s="7"/>
      <c r="H3" s="7"/>
      <c r="I3" s="7"/>
      <c r="J3" s="7"/>
      <c r="K3" s="8"/>
    </row>
    <row r="4" spans="1:11" ht="12.75">
      <c r="A4" s="9" t="s">
        <v>3</v>
      </c>
      <c r="B4" s="10"/>
      <c r="C4" s="140" t="s">
        <v>76</v>
      </c>
      <c r="D4" s="10"/>
      <c r="E4" s="10"/>
      <c r="F4" s="10"/>
      <c r="G4" s="10"/>
      <c r="H4" s="10"/>
      <c r="I4" s="10"/>
      <c r="J4" s="10"/>
      <c r="K4" s="11"/>
    </row>
    <row r="5" spans="1:11" ht="12.75">
      <c r="A5" s="355" t="s">
        <v>213</v>
      </c>
      <c r="B5" s="356"/>
      <c r="C5" s="356"/>
      <c r="D5" s="356"/>
      <c r="E5" s="356"/>
      <c r="F5" s="356"/>
      <c r="G5" s="356"/>
      <c r="H5" s="356"/>
      <c r="I5" s="356"/>
      <c r="J5" s="356"/>
      <c r="K5" s="357"/>
    </row>
    <row r="6" spans="1:14" ht="12.75">
      <c r="A6" s="12"/>
      <c r="B6" s="13"/>
      <c r="C6" s="13"/>
      <c r="D6" s="13"/>
      <c r="E6" s="13"/>
      <c r="F6" s="13"/>
      <c r="G6" s="13"/>
      <c r="H6" s="13"/>
      <c r="I6" s="13"/>
      <c r="J6" s="13"/>
      <c r="K6" s="14"/>
      <c r="M6" s="15"/>
      <c r="N6" s="16"/>
    </row>
    <row r="7" spans="1:11" ht="12.75">
      <c r="A7" s="195" t="s">
        <v>126</v>
      </c>
      <c r="B7" s="157" t="s">
        <v>214</v>
      </c>
      <c r="C7" s="105"/>
      <c r="D7" s="105"/>
      <c r="E7" s="105"/>
      <c r="F7" s="105"/>
      <c r="G7" s="105"/>
      <c r="H7" s="105"/>
      <c r="I7" s="105"/>
      <c r="J7" s="105"/>
      <c r="K7" s="8"/>
    </row>
    <row r="8" spans="1:11" ht="12.75">
      <c r="A8" s="104"/>
      <c r="B8" s="157" t="s">
        <v>215</v>
      </c>
      <c r="C8" s="105"/>
      <c r="D8" s="105"/>
      <c r="E8" s="105"/>
      <c r="F8" s="105"/>
      <c r="G8" s="105"/>
      <c r="H8" s="105"/>
      <c r="I8" s="105"/>
      <c r="J8" s="105"/>
      <c r="K8" s="8"/>
    </row>
    <row r="9" spans="1:11" ht="12.75">
      <c r="A9" s="104"/>
      <c r="B9" s="105" t="s">
        <v>216</v>
      </c>
      <c r="C9" s="105"/>
      <c r="D9" s="105"/>
      <c r="E9" s="105"/>
      <c r="F9" s="105"/>
      <c r="G9" s="105"/>
      <c r="H9" s="105"/>
      <c r="I9" s="105"/>
      <c r="J9" s="105"/>
      <c r="K9" s="8"/>
    </row>
    <row r="10" spans="1:11" ht="12.75">
      <c r="A10" s="104"/>
      <c r="B10" s="105"/>
      <c r="C10" s="105"/>
      <c r="D10" s="105"/>
      <c r="E10" s="105"/>
      <c r="F10" s="105"/>
      <c r="G10" s="105"/>
      <c r="H10" s="105"/>
      <c r="I10" s="105"/>
      <c r="J10" s="105"/>
      <c r="K10" s="8"/>
    </row>
    <row r="11" spans="1:11" ht="12.75">
      <c r="A11" s="104" t="s">
        <v>130</v>
      </c>
      <c r="B11" s="129" t="s">
        <v>217</v>
      </c>
      <c r="C11" s="113"/>
      <c r="D11" s="105"/>
      <c r="E11" s="113"/>
      <c r="F11" s="113"/>
      <c r="G11" s="105"/>
      <c r="H11" s="113"/>
      <c r="I11" s="113"/>
      <c r="J11" s="105"/>
      <c r="K11" s="8"/>
    </row>
    <row r="12" spans="1:11" ht="12.75">
      <c r="A12" s="104"/>
      <c r="B12" s="129" t="s">
        <v>218</v>
      </c>
      <c r="C12" s="113"/>
      <c r="D12" s="105"/>
      <c r="E12" s="113"/>
      <c r="F12" s="113"/>
      <c r="G12" s="105"/>
      <c r="H12" s="113"/>
      <c r="I12" s="113"/>
      <c r="J12" s="105"/>
      <c r="K12" s="8"/>
    </row>
    <row r="13" spans="1:11" ht="12.75">
      <c r="A13" s="104"/>
      <c r="B13" s="129" t="s">
        <v>219</v>
      </c>
      <c r="C13" s="105"/>
      <c r="D13" s="105"/>
      <c r="E13" s="105"/>
      <c r="F13" s="105"/>
      <c r="G13" s="105"/>
      <c r="H13" s="105"/>
      <c r="I13" s="105"/>
      <c r="J13" s="105"/>
      <c r="K13" s="8"/>
    </row>
    <row r="14" spans="1:11" ht="12.75">
      <c r="A14" s="104"/>
      <c r="B14" s="129" t="s">
        <v>220</v>
      </c>
      <c r="C14" s="105"/>
      <c r="D14" s="105"/>
      <c r="E14" s="105"/>
      <c r="F14" s="105"/>
      <c r="G14" s="105"/>
      <c r="H14" s="105"/>
      <c r="I14" s="105"/>
      <c r="J14" s="105"/>
      <c r="K14" s="8"/>
    </row>
    <row r="15" spans="1:11" ht="12.75">
      <c r="A15" s="104"/>
      <c r="B15" s="129"/>
      <c r="C15" s="105"/>
      <c r="D15" s="105"/>
      <c r="E15" s="105"/>
      <c r="F15" s="105"/>
      <c r="G15" s="105"/>
      <c r="H15" s="105"/>
      <c r="I15" s="105"/>
      <c r="J15" s="105"/>
      <c r="K15" s="8"/>
    </row>
    <row r="16" spans="1:11" ht="12.75">
      <c r="A16" s="104" t="s">
        <v>143</v>
      </c>
      <c r="B16" s="132" t="s">
        <v>221</v>
      </c>
      <c r="C16" s="111"/>
      <c r="D16" s="111"/>
      <c r="E16" s="111"/>
      <c r="F16" s="111"/>
      <c r="G16" s="111"/>
      <c r="H16" s="111"/>
      <c r="I16" s="111"/>
      <c r="J16" s="111"/>
      <c r="K16" s="8"/>
    </row>
    <row r="17" spans="1:11" ht="12.75">
      <c r="A17" s="104"/>
      <c r="B17" s="129" t="s">
        <v>222</v>
      </c>
      <c r="C17" s="105"/>
      <c r="D17" s="105"/>
      <c r="E17" s="105"/>
      <c r="F17" s="105"/>
      <c r="G17" s="105"/>
      <c r="H17" s="105"/>
      <c r="I17" s="105"/>
      <c r="J17" s="105"/>
      <c r="K17" s="14"/>
    </row>
    <row r="18" spans="1:11" ht="12.75">
      <c r="A18" s="104"/>
      <c r="B18" s="129"/>
      <c r="C18" s="105"/>
      <c r="D18" s="105"/>
      <c r="E18" s="105"/>
      <c r="F18" s="105"/>
      <c r="G18" s="105"/>
      <c r="H18" s="105"/>
      <c r="I18" s="105"/>
      <c r="J18" s="105"/>
      <c r="K18" s="163"/>
    </row>
    <row r="19" spans="1:11" ht="12.75">
      <c r="A19" s="104"/>
      <c r="B19" s="129"/>
      <c r="C19" s="101"/>
      <c r="D19" s="103"/>
      <c r="E19" s="366" t="s">
        <v>133</v>
      </c>
      <c r="F19" s="367"/>
      <c r="G19" s="105"/>
      <c r="H19" s="105"/>
      <c r="I19" s="105"/>
      <c r="J19" s="105"/>
      <c r="K19" s="163"/>
    </row>
    <row r="20" spans="1:11" ht="12.75">
      <c r="A20" s="104"/>
      <c r="B20" s="129"/>
      <c r="C20" s="368" t="s">
        <v>134</v>
      </c>
      <c r="D20" s="336"/>
      <c r="E20" s="368" t="s">
        <v>223</v>
      </c>
      <c r="F20" s="336"/>
      <c r="G20" s="105"/>
      <c r="H20" s="105"/>
      <c r="I20" s="105"/>
      <c r="J20" s="105"/>
      <c r="K20" s="163"/>
    </row>
    <row r="21" spans="1:11" ht="12.75">
      <c r="A21" s="104"/>
      <c r="B21" s="129"/>
      <c r="C21" s="158" t="s">
        <v>136</v>
      </c>
      <c r="D21" s="120"/>
      <c r="E21" s="196" t="s">
        <v>406</v>
      </c>
      <c r="F21" s="120"/>
      <c r="G21" s="105"/>
      <c r="H21" s="105"/>
      <c r="I21" s="105"/>
      <c r="J21" s="105"/>
      <c r="K21" s="8"/>
    </row>
    <row r="22" spans="1:11" ht="12.75">
      <c r="A22" s="104"/>
      <c r="B22" s="105"/>
      <c r="C22" s="158" t="s">
        <v>139</v>
      </c>
      <c r="D22" s="120"/>
      <c r="E22" s="159"/>
      <c r="F22" s="120"/>
      <c r="G22" s="105"/>
      <c r="H22" s="105"/>
      <c r="I22" s="105"/>
      <c r="J22" s="105"/>
      <c r="K22" s="8"/>
    </row>
    <row r="23" spans="1:11" ht="12.75">
      <c r="A23" s="104"/>
      <c r="B23" s="105"/>
      <c r="C23" s="158" t="s">
        <v>224</v>
      </c>
      <c r="D23" s="120"/>
      <c r="E23" s="159"/>
      <c r="F23" s="120"/>
      <c r="G23" s="105"/>
      <c r="H23" s="105"/>
      <c r="I23" s="105"/>
      <c r="J23" s="105"/>
      <c r="K23" s="8"/>
    </row>
    <row r="24" spans="1:11" ht="12.75">
      <c r="A24" s="104"/>
      <c r="B24" s="105"/>
      <c r="C24" s="158" t="s">
        <v>142</v>
      </c>
      <c r="D24" s="120"/>
      <c r="E24" s="159"/>
      <c r="F24" s="120"/>
      <c r="G24" s="105"/>
      <c r="H24" s="105"/>
      <c r="I24" s="105"/>
      <c r="J24" s="105"/>
      <c r="K24" s="8"/>
    </row>
    <row r="25" spans="1:11" ht="12.75">
      <c r="A25" s="104"/>
      <c r="B25" s="105"/>
      <c r="C25" s="158" t="s">
        <v>138</v>
      </c>
      <c r="D25" s="120"/>
      <c r="E25" s="159"/>
      <c r="F25" s="120"/>
      <c r="G25" s="105"/>
      <c r="H25" s="105"/>
      <c r="I25" s="105"/>
      <c r="J25" s="105"/>
      <c r="K25" s="8"/>
    </row>
    <row r="26" spans="1:11" ht="12.75">
      <c r="A26" s="104"/>
      <c r="B26" s="105"/>
      <c r="C26" s="158" t="s">
        <v>225</v>
      </c>
      <c r="D26" s="120"/>
      <c r="E26" s="160" t="str">
        <f>+E21</f>
        <v>$3.63 (A)</v>
      </c>
      <c r="F26" s="120"/>
      <c r="G26" s="105"/>
      <c r="H26" s="105"/>
      <c r="I26" s="105"/>
      <c r="J26" s="105"/>
      <c r="K26" s="8"/>
    </row>
    <row r="27" spans="1:11" ht="12.75">
      <c r="A27" s="104"/>
      <c r="B27" s="105"/>
      <c r="C27" s="158"/>
      <c r="D27" s="120"/>
      <c r="E27" s="159"/>
      <c r="F27" s="120"/>
      <c r="G27" s="105"/>
      <c r="H27" s="105"/>
      <c r="I27" s="105"/>
      <c r="J27" s="105"/>
      <c r="K27" s="8"/>
    </row>
    <row r="28" spans="1:11" ht="12.75">
      <c r="A28" s="104"/>
      <c r="B28" s="105"/>
      <c r="C28" s="158"/>
      <c r="D28" s="120"/>
      <c r="E28" s="159"/>
      <c r="F28" s="120"/>
      <c r="G28" s="105"/>
      <c r="H28" s="105"/>
      <c r="I28" s="105"/>
      <c r="J28" s="105"/>
      <c r="K28" s="8"/>
    </row>
    <row r="29" spans="1:11" ht="12.75">
      <c r="A29" s="161"/>
      <c r="B29" s="111"/>
      <c r="C29" s="111"/>
      <c r="D29" s="111"/>
      <c r="E29" s="111"/>
      <c r="F29" s="111"/>
      <c r="G29" s="111"/>
      <c r="H29" s="111"/>
      <c r="I29" s="111"/>
      <c r="J29" s="111"/>
      <c r="K29" s="8"/>
    </row>
    <row r="30" spans="1:11" ht="12.75">
      <c r="A30" s="131" t="s">
        <v>147</v>
      </c>
      <c r="B30" s="129" t="s">
        <v>144</v>
      </c>
      <c r="C30" s="105"/>
      <c r="D30" s="105"/>
      <c r="E30" s="105"/>
      <c r="F30" s="105"/>
      <c r="G30" s="105"/>
      <c r="H30" s="105"/>
      <c r="I30" s="105"/>
      <c r="J30" s="105"/>
      <c r="K30" s="14"/>
    </row>
    <row r="31" spans="1:11" ht="12.75">
      <c r="A31" s="149"/>
      <c r="B31" s="129" t="s">
        <v>226</v>
      </c>
      <c r="C31" s="105"/>
      <c r="D31" s="105"/>
      <c r="E31" s="105"/>
      <c r="F31" s="105"/>
      <c r="G31" s="105"/>
      <c r="H31" s="105"/>
      <c r="I31" s="105"/>
      <c r="J31" s="105"/>
      <c r="K31" s="8"/>
    </row>
    <row r="32" spans="1:11" ht="12.75">
      <c r="A32" s="104"/>
      <c r="B32" s="129" t="s">
        <v>145</v>
      </c>
      <c r="C32" s="105"/>
      <c r="D32" s="105"/>
      <c r="E32" s="105"/>
      <c r="F32" s="105"/>
      <c r="G32" s="105"/>
      <c r="H32" s="105"/>
      <c r="I32" s="105"/>
      <c r="J32" s="105"/>
      <c r="K32" s="8"/>
    </row>
    <row r="33" spans="1:11" ht="12.75" outlineLevel="1">
      <c r="A33" s="104"/>
      <c r="B33" s="129" t="s">
        <v>146</v>
      </c>
      <c r="C33" s="105"/>
      <c r="D33" s="105"/>
      <c r="E33" s="105"/>
      <c r="F33" s="105"/>
      <c r="G33" s="105"/>
      <c r="H33" s="105"/>
      <c r="I33" s="105"/>
      <c r="J33" s="105"/>
      <c r="K33" s="8"/>
    </row>
    <row r="34" spans="1:11" ht="12.75" outlineLevel="1">
      <c r="A34" s="104"/>
      <c r="B34" s="129"/>
      <c r="C34" s="105"/>
      <c r="D34" s="105"/>
      <c r="E34" s="105"/>
      <c r="F34" s="105"/>
      <c r="G34" s="105"/>
      <c r="H34" s="105"/>
      <c r="I34" s="105"/>
      <c r="J34" s="105"/>
      <c r="K34" s="8"/>
    </row>
    <row r="35" spans="1:11" ht="12.75" outlineLevel="1">
      <c r="A35" s="104"/>
      <c r="B35" s="311"/>
      <c r="C35" s="311"/>
      <c r="D35" s="311"/>
      <c r="E35" s="311"/>
      <c r="F35" s="311"/>
      <c r="G35" s="311"/>
      <c r="H35" s="162"/>
      <c r="I35" s="105"/>
      <c r="J35" s="105"/>
      <c r="K35" s="8"/>
    </row>
    <row r="36" spans="1:11" ht="12.75" outlineLevel="1">
      <c r="A36" s="104" t="s">
        <v>227</v>
      </c>
      <c r="B36" s="311" t="s">
        <v>303</v>
      </c>
      <c r="C36" s="311"/>
      <c r="D36" s="311"/>
      <c r="E36" s="311"/>
      <c r="F36" s="311"/>
      <c r="G36" s="311"/>
      <c r="H36" s="194">
        <v>3.33</v>
      </c>
      <c r="I36" s="105" t="s">
        <v>304</v>
      </c>
      <c r="J36" s="105"/>
      <c r="K36" s="8"/>
    </row>
    <row r="37" spans="1:11" ht="12.75">
      <c r="A37" s="104"/>
      <c r="B37" s="105" t="s">
        <v>305</v>
      </c>
      <c r="C37" s="105"/>
      <c r="D37" s="105"/>
      <c r="E37" s="105"/>
      <c r="F37" s="105"/>
      <c r="G37" s="105"/>
      <c r="H37" s="105"/>
      <c r="I37" s="105"/>
      <c r="J37" s="105"/>
      <c r="K37" s="8"/>
    </row>
    <row r="38" spans="1:11" ht="12.75">
      <c r="A38" s="104"/>
      <c r="B38" s="105" t="s">
        <v>306</v>
      </c>
      <c r="C38" s="105"/>
      <c r="D38" s="105"/>
      <c r="E38" s="105"/>
      <c r="F38" s="105"/>
      <c r="G38" s="105"/>
      <c r="H38" s="105"/>
      <c r="I38" s="105"/>
      <c r="J38" s="105"/>
      <c r="K38" s="8"/>
    </row>
    <row r="39" spans="1:11" ht="12.75">
      <c r="A39" s="104"/>
      <c r="B39" s="300" t="s">
        <v>434</v>
      </c>
      <c r="C39" s="105"/>
      <c r="D39" s="105"/>
      <c r="E39" s="105"/>
      <c r="F39" s="105"/>
      <c r="G39" s="105"/>
      <c r="H39" s="105"/>
      <c r="I39" s="105"/>
      <c r="J39" s="105"/>
      <c r="K39" s="8"/>
    </row>
    <row r="40" spans="1:11" ht="12.75">
      <c r="A40" s="6"/>
      <c r="B40" s="7"/>
      <c r="C40" s="7"/>
      <c r="D40" s="7"/>
      <c r="E40" s="7"/>
      <c r="F40" s="7"/>
      <c r="G40" s="7"/>
      <c r="H40" s="7"/>
      <c r="I40" s="7"/>
      <c r="J40" s="7"/>
      <c r="K40" s="8"/>
    </row>
    <row r="41" spans="1:11" ht="12.75">
      <c r="A41" s="6"/>
      <c r="B41" s="7"/>
      <c r="C41" s="7"/>
      <c r="D41" s="7"/>
      <c r="E41" s="7"/>
      <c r="F41" s="7"/>
      <c r="G41" s="7"/>
      <c r="H41" s="7"/>
      <c r="I41" s="7"/>
      <c r="J41" s="7"/>
      <c r="K41" s="8"/>
    </row>
    <row r="42" spans="1:11" ht="12.75">
      <c r="A42" s="19"/>
      <c r="B42" s="7"/>
      <c r="C42" s="7"/>
      <c r="D42" s="7"/>
      <c r="E42" s="7"/>
      <c r="F42" s="7"/>
      <c r="G42" s="7"/>
      <c r="H42" s="7"/>
      <c r="I42" s="7"/>
      <c r="J42" s="7"/>
      <c r="K42" s="8"/>
    </row>
    <row r="43" spans="1:11" ht="12.75">
      <c r="A43" s="48"/>
      <c r="B43" s="7"/>
      <c r="C43" s="7"/>
      <c r="D43" s="7"/>
      <c r="E43" s="7"/>
      <c r="F43" s="7"/>
      <c r="G43" s="7"/>
      <c r="H43" s="7"/>
      <c r="I43" s="7"/>
      <c r="J43" s="7"/>
      <c r="K43" s="8"/>
    </row>
    <row r="44" spans="1:11" ht="12.75">
      <c r="A44" s="48"/>
      <c r="B44" s="7"/>
      <c r="C44" s="7"/>
      <c r="D44" s="7"/>
      <c r="E44" s="7"/>
      <c r="F44" s="7"/>
      <c r="G44" s="7"/>
      <c r="H44" s="7"/>
      <c r="I44" s="7"/>
      <c r="J44" s="7"/>
      <c r="K44" s="8"/>
    </row>
    <row r="45" spans="1:11" ht="12.75">
      <c r="A45" s="48"/>
      <c r="B45" s="7"/>
      <c r="C45" s="7"/>
      <c r="D45" s="13"/>
      <c r="E45" s="13"/>
      <c r="F45" s="13"/>
      <c r="G45" s="13"/>
      <c r="H45" s="13"/>
      <c r="I45" s="7"/>
      <c r="J45" s="7"/>
      <c r="K45" s="8"/>
    </row>
    <row r="46" spans="1:11" ht="12.75">
      <c r="A46" s="6"/>
      <c r="B46" s="7"/>
      <c r="C46" s="7"/>
      <c r="D46" s="7"/>
      <c r="E46" s="7"/>
      <c r="F46" s="7"/>
      <c r="G46" s="7"/>
      <c r="H46" s="7"/>
      <c r="I46" s="7"/>
      <c r="J46" s="7"/>
      <c r="K46" s="8"/>
    </row>
    <row r="47" spans="1:11" ht="12.75">
      <c r="A47" s="6"/>
      <c r="B47" s="7"/>
      <c r="C47" s="7"/>
      <c r="D47" s="7"/>
      <c r="E47" s="7"/>
      <c r="F47" s="7"/>
      <c r="G47" s="7"/>
      <c r="H47" s="7"/>
      <c r="I47" s="7"/>
      <c r="J47" s="7"/>
      <c r="K47" s="8"/>
    </row>
    <row r="48" spans="1:11" ht="12.75">
      <c r="A48" s="6"/>
      <c r="B48" s="7"/>
      <c r="C48" s="7"/>
      <c r="D48" s="7"/>
      <c r="E48" s="7"/>
      <c r="F48" s="7"/>
      <c r="G48" s="7"/>
      <c r="H48" s="7"/>
      <c r="I48" s="7"/>
      <c r="J48" s="7"/>
      <c r="K48" s="8"/>
    </row>
    <row r="49" spans="1:11" ht="12.75">
      <c r="A49" s="6"/>
      <c r="B49" s="7"/>
      <c r="C49" s="7"/>
      <c r="D49" s="7"/>
      <c r="E49" s="7"/>
      <c r="F49" s="7"/>
      <c r="G49" s="7"/>
      <c r="H49" s="7"/>
      <c r="I49" s="7"/>
      <c r="J49" s="7"/>
      <c r="K49" s="8"/>
    </row>
    <row r="50" spans="1:11" ht="12.75">
      <c r="A50" s="6"/>
      <c r="B50" s="7"/>
      <c r="C50" s="7"/>
      <c r="D50" s="7"/>
      <c r="E50" s="7"/>
      <c r="F50" s="7"/>
      <c r="G50" s="7"/>
      <c r="H50" s="45"/>
      <c r="I50" s="365"/>
      <c r="J50" s="365"/>
      <c r="K50" s="8"/>
    </row>
    <row r="51" spans="1:11" ht="12.75">
      <c r="A51" s="6"/>
      <c r="B51" s="7"/>
      <c r="C51" s="7"/>
      <c r="D51" s="7"/>
      <c r="E51" s="7"/>
      <c r="F51" s="7"/>
      <c r="G51" s="7"/>
      <c r="H51" s="7"/>
      <c r="I51" s="7"/>
      <c r="J51" s="7"/>
      <c r="K51" s="8"/>
    </row>
    <row r="52" spans="1:11" ht="12.75">
      <c r="A52" s="6"/>
      <c r="B52" s="7"/>
      <c r="C52" s="7"/>
      <c r="D52" s="7"/>
      <c r="E52" s="7"/>
      <c r="F52" s="7"/>
      <c r="G52" s="7"/>
      <c r="H52" s="7"/>
      <c r="I52" s="7"/>
      <c r="J52" s="7"/>
      <c r="K52" s="8"/>
    </row>
    <row r="53" spans="1:11" ht="12.75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1"/>
    </row>
    <row r="54" spans="1:11" ht="12.75">
      <c r="A54" s="6" t="s">
        <v>59</v>
      </c>
      <c r="B54" s="7" t="str">
        <f>'Check Sheet'!$B$52</f>
        <v>Sarah Russell, Business Unit Finance Manager</v>
      </c>
      <c r="C54" s="7"/>
      <c r="D54" s="7"/>
      <c r="E54" s="7"/>
      <c r="F54" s="7"/>
      <c r="G54" s="7"/>
      <c r="H54" s="7"/>
      <c r="I54" s="7"/>
      <c r="J54" s="7"/>
      <c r="K54" s="8"/>
    </row>
    <row r="55" spans="1:11" ht="12.75">
      <c r="A55" s="6"/>
      <c r="B55" s="7"/>
      <c r="C55" s="7"/>
      <c r="D55" s="7"/>
      <c r="E55" s="7"/>
      <c r="F55" s="7"/>
      <c r="K55" s="8"/>
    </row>
    <row r="56" spans="1:11" ht="12.75">
      <c r="A56" s="9" t="s">
        <v>60</v>
      </c>
      <c r="B56" s="304">
        <f>+'Check Sheet'!$B$54</f>
        <v>43592</v>
      </c>
      <c r="C56" s="304">
        <v>0</v>
      </c>
      <c r="D56" s="10"/>
      <c r="E56" s="10"/>
      <c r="F56" s="10"/>
      <c r="H56" s="10"/>
      <c r="I56" s="46" t="s">
        <v>61</v>
      </c>
      <c r="J56" s="305">
        <f>+'Check Sheet'!I54</f>
        <v>43678</v>
      </c>
      <c r="K56" s="306">
        <v>0</v>
      </c>
    </row>
    <row r="57" spans="1:11" ht="12.75">
      <c r="A57" s="358" t="s">
        <v>62</v>
      </c>
      <c r="B57" s="359"/>
      <c r="C57" s="359"/>
      <c r="D57" s="359"/>
      <c r="E57" s="359"/>
      <c r="F57" s="359"/>
      <c r="G57" s="359"/>
      <c r="H57" s="359"/>
      <c r="I57" s="359"/>
      <c r="J57" s="359"/>
      <c r="K57" s="360"/>
    </row>
    <row r="58" spans="1:11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8"/>
    </row>
    <row r="59" spans="1:11" ht="12.75">
      <c r="A59" s="6" t="s">
        <v>63</v>
      </c>
      <c r="B59" s="7"/>
      <c r="C59" s="7"/>
      <c r="D59" s="7"/>
      <c r="E59" s="7"/>
      <c r="F59" s="7"/>
      <c r="G59" s="7"/>
      <c r="H59" s="7"/>
      <c r="I59" s="7"/>
      <c r="J59" s="7"/>
      <c r="K59" s="8"/>
    </row>
    <row r="60" spans="1:11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1"/>
    </row>
  </sheetData>
  <sheetProtection/>
  <mergeCells count="11">
    <mergeCell ref="I1:J1"/>
    <mergeCell ref="A5:K5"/>
    <mergeCell ref="E19:F19"/>
    <mergeCell ref="C20:D20"/>
    <mergeCell ref="E20:F20"/>
    <mergeCell ref="B35:G35"/>
    <mergeCell ref="B36:G36"/>
    <mergeCell ref="I50:J50"/>
    <mergeCell ref="B56:C56"/>
    <mergeCell ref="J56:K56"/>
    <mergeCell ref="A57:K57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AF64"/>
  <sheetViews>
    <sheetView showGridLines="0" zoomScalePageLayoutView="0" workbookViewId="0" topLeftCell="A7">
      <selection activeCell="B33" sqref="B33"/>
    </sheetView>
  </sheetViews>
  <sheetFormatPr defaultColWidth="9.140625" defaultRowHeight="12.75" outlineLevelRow="1"/>
  <cols>
    <col min="1" max="1" width="14.421875" style="5" customWidth="1"/>
    <col min="2" max="2" width="10.28125" style="5" customWidth="1"/>
    <col min="3" max="11" width="11.57421875" style="5" customWidth="1"/>
    <col min="12" max="12" width="12.28125" style="5" customWidth="1"/>
    <col min="13" max="14" width="9.140625" style="5" customWidth="1"/>
    <col min="15" max="16" width="7.140625" style="5" bestFit="1" customWidth="1"/>
    <col min="17" max="17" width="6.7109375" style="5" bestFit="1" customWidth="1"/>
    <col min="18" max="19" width="7.8515625" style="5" bestFit="1" customWidth="1"/>
    <col min="20" max="21" width="8.421875" style="5" bestFit="1" customWidth="1"/>
    <col min="22" max="16384" width="9.140625" style="5" customWidth="1"/>
  </cols>
  <sheetData>
    <row r="1" spans="1:12" ht="12.75">
      <c r="A1" s="1"/>
      <c r="B1" s="3"/>
      <c r="C1" s="3"/>
      <c r="D1" s="3"/>
      <c r="E1" s="3"/>
      <c r="F1" s="3"/>
      <c r="G1" s="3"/>
      <c r="H1" s="3"/>
      <c r="I1" s="3"/>
      <c r="J1" s="3"/>
      <c r="K1" s="3"/>
      <c r="L1" s="51"/>
    </row>
    <row r="2" spans="1:12" ht="12.75">
      <c r="A2" s="6" t="s">
        <v>0</v>
      </c>
      <c r="B2" s="7"/>
      <c r="C2" s="52">
        <v>26</v>
      </c>
      <c r="D2" s="7"/>
      <c r="E2" s="7"/>
      <c r="F2" s="7"/>
      <c r="G2" s="7"/>
      <c r="H2" s="7"/>
      <c r="I2" s="136" t="s">
        <v>234</v>
      </c>
      <c r="J2" s="303" t="s">
        <v>1</v>
      </c>
      <c r="K2" s="303"/>
      <c r="L2" s="53">
        <v>31</v>
      </c>
    </row>
    <row r="3" spans="1:12" ht="12.75">
      <c r="A3" s="6"/>
      <c r="B3" s="7"/>
      <c r="C3" s="7"/>
      <c r="D3" s="7"/>
      <c r="E3" s="7"/>
      <c r="F3" s="7"/>
      <c r="G3" s="7"/>
      <c r="H3" s="7"/>
      <c r="I3" s="63"/>
      <c r="J3" s="7"/>
      <c r="K3" s="7"/>
      <c r="L3" s="8"/>
    </row>
    <row r="4" spans="1:12" ht="12.75">
      <c r="A4" s="6" t="s">
        <v>2</v>
      </c>
      <c r="B4" s="7"/>
      <c r="C4" s="7"/>
      <c r="D4" s="7"/>
      <c r="E4" s="139" t="s">
        <v>75</v>
      </c>
      <c r="F4" s="7"/>
      <c r="G4" s="7"/>
      <c r="H4" s="7"/>
      <c r="I4" s="7"/>
      <c r="J4" s="7"/>
      <c r="K4" s="7"/>
      <c r="L4" s="8"/>
    </row>
    <row r="5" spans="1:12" ht="12.75">
      <c r="A5" s="9" t="s">
        <v>3</v>
      </c>
      <c r="B5" s="10"/>
      <c r="C5" s="10"/>
      <c r="D5" s="10"/>
      <c r="E5" s="140" t="s">
        <v>76</v>
      </c>
      <c r="F5" s="10"/>
      <c r="G5" s="10"/>
      <c r="H5" s="10"/>
      <c r="I5" s="10"/>
      <c r="J5" s="10"/>
      <c r="K5" s="10"/>
      <c r="L5" s="11"/>
    </row>
    <row r="6" spans="1:15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8"/>
      <c r="N6" s="15"/>
      <c r="O6" s="16"/>
    </row>
    <row r="7" spans="1:24" ht="12.75">
      <c r="A7" s="373" t="s">
        <v>96</v>
      </c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14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12.7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8"/>
      <c r="N8" s="15" t="s">
        <v>97</v>
      </c>
      <c r="O8" s="16">
        <f>'Item 52'!M6</f>
        <v>0.1796</v>
      </c>
      <c r="P8" s="7"/>
      <c r="Q8" s="7"/>
      <c r="R8" s="7"/>
      <c r="S8" s="7"/>
      <c r="T8" s="7"/>
      <c r="U8" s="7"/>
      <c r="V8" s="7"/>
      <c r="W8" s="7"/>
      <c r="X8" s="7"/>
    </row>
    <row r="9" spans="1:24" ht="12.75">
      <c r="A9" s="48" t="s">
        <v>98</v>
      </c>
      <c r="B9" s="7"/>
      <c r="C9" s="7"/>
      <c r="D9" s="7"/>
      <c r="E9" s="7"/>
      <c r="F9" s="7"/>
      <c r="G9" s="7"/>
      <c r="H9" s="7"/>
      <c r="I9" s="7"/>
      <c r="J9" s="7"/>
      <c r="K9" s="7"/>
      <c r="L9" s="8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12.7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32" ht="12.75">
      <c r="A11" s="31"/>
      <c r="B11" s="64" t="s">
        <v>99</v>
      </c>
      <c r="C11" s="64" t="s">
        <v>100</v>
      </c>
      <c r="D11" s="64" t="s">
        <v>101</v>
      </c>
      <c r="E11" s="64" t="s">
        <v>102</v>
      </c>
      <c r="F11" s="64" t="s">
        <v>103</v>
      </c>
      <c r="G11" s="64" t="s">
        <v>104</v>
      </c>
      <c r="H11" s="64" t="s">
        <v>105</v>
      </c>
      <c r="I11" s="64" t="s">
        <v>106</v>
      </c>
      <c r="J11" s="64" t="s">
        <v>107</v>
      </c>
      <c r="K11" s="64" t="s">
        <v>108</v>
      </c>
      <c r="L11" s="64" t="s">
        <v>109</v>
      </c>
      <c r="O11" s="7"/>
      <c r="P11" s="7"/>
      <c r="Q11" s="7"/>
      <c r="R11" s="7"/>
      <c r="S11" s="7"/>
      <c r="T11" s="7"/>
      <c r="U11" s="7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</row>
    <row r="12" spans="1:24" ht="12.75">
      <c r="A12" s="65" t="s">
        <v>110</v>
      </c>
      <c r="B12" s="65"/>
      <c r="C12" s="66"/>
      <c r="D12" s="66"/>
      <c r="E12" s="66"/>
      <c r="F12" s="66"/>
      <c r="G12" s="66"/>
      <c r="H12" s="66"/>
      <c r="I12" s="66"/>
      <c r="J12" s="66"/>
      <c r="K12" s="66"/>
      <c r="L12" s="66"/>
      <c r="O12" s="7"/>
      <c r="P12" s="7"/>
      <c r="R12" s="7"/>
      <c r="S12" s="7"/>
      <c r="T12" s="7"/>
      <c r="U12" s="7"/>
      <c r="V12" s="7"/>
      <c r="W12" s="7"/>
      <c r="X12" s="7"/>
    </row>
    <row r="13" spans="1:32" ht="12.75">
      <c r="A13" s="67" t="s">
        <v>111</v>
      </c>
      <c r="B13" s="283" t="str">
        <f>+TEXT(O13,"$0.00")&amp;" (A)"</f>
        <v>$6.04 (A)</v>
      </c>
      <c r="C13" s="283" t="str">
        <f aca="true" t="shared" si="0" ref="C13:L13">+TEXT(P13,"$0.00")&amp;" (A)"</f>
        <v>$6.04 (A)</v>
      </c>
      <c r="D13" s="283" t="str">
        <f t="shared" si="0"/>
        <v>$10.22 (A)</v>
      </c>
      <c r="E13" s="283" t="str">
        <f t="shared" si="0"/>
        <v>$13.53 (A)</v>
      </c>
      <c r="F13" s="283" t="str">
        <f t="shared" si="0"/>
        <v>$27.23 (A)</v>
      </c>
      <c r="G13" s="283" t="str">
        <f t="shared" si="0"/>
        <v>$37.40 (A)</v>
      </c>
      <c r="H13" s="283" t="str">
        <f t="shared" si="0"/>
        <v>$48.99 (A)</v>
      </c>
      <c r="I13" s="283" t="str">
        <f t="shared" si="0"/>
        <v>$69.62 (A)</v>
      </c>
      <c r="J13" s="283" t="str">
        <f t="shared" si="0"/>
        <v>$99.10 (A)</v>
      </c>
      <c r="K13" s="283" t="str">
        <f t="shared" si="0"/>
        <v>$135.43 (A)</v>
      </c>
      <c r="L13" s="283" t="str">
        <f t="shared" si="0"/>
        <v>$181.49 (A)</v>
      </c>
      <c r="N13" s="7"/>
      <c r="O13" s="7">
        <v>6.039802102063142</v>
      </c>
      <c r="P13" s="7">
        <v>6.039802102063142</v>
      </c>
      <c r="Q13" s="68">
        <v>10.218065881797077</v>
      </c>
      <c r="R13" s="70">
        <v>13.534371554857637</v>
      </c>
      <c r="S13" s="70">
        <v>27.231071616734617</v>
      </c>
      <c r="T13" s="70">
        <v>37.39694422153561</v>
      </c>
      <c r="U13" s="70">
        <v>48.99387441162718</v>
      </c>
      <c r="V13" s="7">
        <v>69.6164849840931</v>
      </c>
      <c r="W13" s="7">
        <v>99.1046718166519</v>
      </c>
      <c r="X13" s="68">
        <v>135.42845102192592</v>
      </c>
      <c r="Y13" s="70">
        <v>181.4904025758846</v>
      </c>
      <c r="Z13" s="70"/>
      <c r="AA13" s="70"/>
      <c r="AB13" s="70"/>
      <c r="AC13" s="7"/>
      <c r="AD13" s="7"/>
      <c r="AE13" s="70"/>
      <c r="AF13" s="70"/>
    </row>
    <row r="14" spans="1:32" ht="12.75">
      <c r="A14" s="67" t="s">
        <v>112</v>
      </c>
      <c r="B14" s="152" t="str">
        <f>B13</f>
        <v>$6.04 (A)</v>
      </c>
      <c r="C14" s="152" t="str">
        <f aca="true" t="shared" si="1" ref="C14:L14">C13</f>
        <v>$6.04 (A)</v>
      </c>
      <c r="D14" s="152" t="str">
        <f t="shared" si="1"/>
        <v>$10.22 (A)</v>
      </c>
      <c r="E14" s="152" t="str">
        <f t="shared" si="1"/>
        <v>$13.53 (A)</v>
      </c>
      <c r="F14" s="152" t="str">
        <f t="shared" si="1"/>
        <v>$27.23 (A)</v>
      </c>
      <c r="G14" s="152" t="str">
        <f t="shared" si="1"/>
        <v>$37.40 (A)</v>
      </c>
      <c r="H14" s="152" t="str">
        <f t="shared" si="1"/>
        <v>$48.99 (A)</v>
      </c>
      <c r="I14" s="152" t="str">
        <f t="shared" si="1"/>
        <v>$69.62 (A)</v>
      </c>
      <c r="J14" s="152" t="str">
        <f t="shared" si="1"/>
        <v>$99.10 (A)</v>
      </c>
      <c r="K14" s="152" t="str">
        <f t="shared" si="1"/>
        <v>$135.43 (A)</v>
      </c>
      <c r="L14" s="152" t="str">
        <f t="shared" si="1"/>
        <v>$181.49 (A)</v>
      </c>
      <c r="N14" s="7"/>
      <c r="O14" s="68"/>
      <c r="P14" s="68"/>
      <c r="R14" s="68"/>
      <c r="S14" s="70"/>
      <c r="T14" s="7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</row>
    <row r="15" spans="1:25" ht="12.75">
      <c r="A15" s="67" t="s">
        <v>113</v>
      </c>
      <c r="B15" s="283" t="str">
        <f>+TEXT(O15,"$0.00")&amp;" (A)"</f>
        <v>$6.73 (A)</v>
      </c>
      <c r="C15" s="283" t="str">
        <f aca="true" t="shared" si="2" ref="C15:L15">+TEXT(P15,"$0.00")&amp;" (A)"</f>
        <v>$6.73 (A)</v>
      </c>
      <c r="D15" s="283" t="str">
        <f t="shared" si="2"/>
        <v>$9.92 (A)</v>
      </c>
      <c r="E15" s="283" t="str">
        <f t="shared" si="2"/>
        <v>$13.57 (A)</v>
      </c>
      <c r="F15" s="283" t="str">
        <f t="shared" si="2"/>
        <v>$30.23 (A)</v>
      </c>
      <c r="G15" s="283" t="str">
        <f t="shared" si="2"/>
        <v>$40.48 (A)</v>
      </c>
      <c r="H15" s="283" t="str">
        <f t="shared" si="2"/>
        <v>$53.62 (A)</v>
      </c>
      <c r="I15" s="283" t="str">
        <f t="shared" si="2"/>
        <v>$75.79 (A)</v>
      </c>
      <c r="J15" s="283" t="str">
        <f t="shared" si="2"/>
        <v>$99.10 (A)</v>
      </c>
      <c r="K15" s="283" t="str">
        <f t="shared" si="2"/>
        <v>$144.67 (A)</v>
      </c>
      <c r="L15" s="283" t="str">
        <f t="shared" si="2"/>
        <v>$194.28 (A)</v>
      </c>
      <c r="M15" s="69"/>
      <c r="N15" s="68"/>
      <c r="O15" s="70">
        <v>6.726244358422038</v>
      </c>
      <c r="P15" s="7">
        <v>6.726244358422038</v>
      </c>
      <c r="Q15" s="7">
        <v>9.915565904418582</v>
      </c>
      <c r="R15" s="70">
        <v>13.570272030997426</v>
      </c>
      <c r="S15" s="70">
        <v>30.23280216149046</v>
      </c>
      <c r="T15" s="70">
        <v>40.48011706789336</v>
      </c>
      <c r="U15" s="70">
        <v>53.62445098842109</v>
      </c>
      <c r="V15" s="70">
        <v>75.79446529132318</v>
      </c>
      <c r="W15" s="70">
        <v>99.1046718166519</v>
      </c>
      <c r="X15" s="70">
        <v>144.6663349464846</v>
      </c>
      <c r="Y15" s="7">
        <v>194.2768439273833</v>
      </c>
    </row>
    <row r="16" spans="1:25" ht="12.75">
      <c r="A16" s="71" t="s">
        <v>114</v>
      </c>
      <c r="B16" s="283" t="str">
        <f>+TEXT(O16,"$0.00")&amp;" (A)"</f>
        <v>$0.64 (A)</v>
      </c>
      <c r="C16" s="283" t="str">
        <f aca="true" t="shared" si="3" ref="C16:L16">+TEXT(P16,"$0.00")&amp;" (A)"</f>
        <v>$0.64 (A)</v>
      </c>
      <c r="D16" s="283" t="str">
        <f t="shared" si="3"/>
        <v>$1.93 (A)</v>
      </c>
      <c r="E16" s="283" t="str">
        <f t="shared" si="3"/>
        <v>$1.93 (A)</v>
      </c>
      <c r="F16" s="283" t="str">
        <f t="shared" si="3"/>
        <v>$9.04 (A)</v>
      </c>
      <c r="G16" s="283" t="str">
        <f t="shared" si="3"/>
        <v>$10.97 (A)</v>
      </c>
      <c r="H16" s="283" t="str">
        <f t="shared" si="3"/>
        <v>$12.26 (A)</v>
      </c>
      <c r="I16" s="283" t="str">
        <f t="shared" si="3"/>
        <v>$15.50 (A)</v>
      </c>
      <c r="J16" s="283" t="str">
        <f t="shared" si="3"/>
        <v>$17.75 (A)</v>
      </c>
      <c r="K16" s="283" t="str">
        <f t="shared" si="3"/>
        <v>$25.83 (A)</v>
      </c>
      <c r="L16" s="283" t="str">
        <f t="shared" si="3"/>
        <v>$30.34 (A)</v>
      </c>
      <c r="N16" s="70"/>
      <c r="O16" s="70">
        <v>0.6399037983006652</v>
      </c>
      <c r="P16" s="70">
        <v>0.6399037983006652</v>
      </c>
      <c r="Q16" s="70">
        <v>1.9313460094165529</v>
      </c>
      <c r="R16" s="70">
        <v>1.9313460094165529</v>
      </c>
      <c r="S16" s="70">
        <v>9.040095477811215</v>
      </c>
      <c r="T16" s="70">
        <v>10.971441487227768</v>
      </c>
      <c r="U16" s="70">
        <v>12.262883698343655</v>
      </c>
      <c r="V16" s="7">
        <v>15.497306533390654</v>
      </c>
      <c r="W16" s="5">
        <v>17.75442174921482</v>
      </c>
      <c r="X16" s="5">
        <v>25.828844222317755</v>
      </c>
      <c r="Y16" s="5">
        <v>30.343074653966084</v>
      </c>
    </row>
    <row r="17" spans="1:24" ht="12.75">
      <c r="A17" s="67"/>
      <c r="B17" s="67"/>
      <c r="C17" s="72"/>
      <c r="D17" s="72"/>
      <c r="E17" s="72"/>
      <c r="F17" s="72"/>
      <c r="G17" s="72"/>
      <c r="H17" s="72"/>
      <c r="I17" s="72"/>
      <c r="J17" s="72"/>
      <c r="K17" s="72"/>
      <c r="L17" s="72"/>
      <c r="N17" s="70"/>
      <c r="O17" s="70"/>
      <c r="P17" s="70"/>
      <c r="R17" s="70"/>
      <c r="S17" s="70"/>
      <c r="T17" s="7"/>
      <c r="U17" s="70"/>
      <c r="V17" s="7"/>
      <c r="W17" s="7"/>
      <c r="X17" s="7"/>
    </row>
    <row r="18" spans="1:24" ht="12.75">
      <c r="A18" s="65" t="s">
        <v>115</v>
      </c>
      <c r="B18" s="65"/>
      <c r="C18" s="73"/>
      <c r="D18" s="73"/>
      <c r="E18" s="74"/>
      <c r="F18" s="73"/>
      <c r="G18" s="73"/>
      <c r="H18" s="73"/>
      <c r="I18" s="74"/>
      <c r="J18" s="73"/>
      <c r="K18" s="73"/>
      <c r="L18" s="74"/>
      <c r="N18" s="70"/>
      <c r="O18" s="70"/>
      <c r="P18" s="70"/>
      <c r="R18" s="70"/>
      <c r="S18" s="77"/>
      <c r="T18" s="7"/>
      <c r="U18" s="70"/>
      <c r="V18" s="7"/>
      <c r="W18" s="7"/>
      <c r="X18" s="7"/>
    </row>
    <row r="19" spans="1:24" ht="12.75">
      <c r="A19" s="67" t="s">
        <v>116</v>
      </c>
      <c r="B19" s="67"/>
      <c r="C19" s="72"/>
      <c r="D19" s="72"/>
      <c r="E19" s="75"/>
      <c r="F19" s="283" t="str">
        <f>+TEXT(O19,"$0.00")&amp;" (A)"</f>
        <v>$45.19 (A)</v>
      </c>
      <c r="G19" s="152" t="str">
        <f aca="true" t="shared" si="4" ref="G19:L19">F19</f>
        <v>$45.19 (A)</v>
      </c>
      <c r="H19" s="152" t="str">
        <f t="shared" si="4"/>
        <v>$45.19 (A)</v>
      </c>
      <c r="I19" s="152" t="str">
        <f t="shared" si="4"/>
        <v>$45.19 (A)</v>
      </c>
      <c r="J19" s="152" t="str">
        <f t="shared" si="4"/>
        <v>$45.19 (A)</v>
      </c>
      <c r="K19" s="152" t="str">
        <f t="shared" si="4"/>
        <v>$45.19 (A)</v>
      </c>
      <c r="L19" s="152" t="str">
        <f t="shared" si="4"/>
        <v>$45.19 (A)</v>
      </c>
      <c r="N19" s="70"/>
      <c r="O19" s="7">
        <v>45.19</v>
      </c>
      <c r="P19" s="7"/>
      <c r="R19" s="76"/>
      <c r="S19" s="70"/>
      <c r="T19" s="7"/>
      <c r="U19" s="77"/>
      <c r="V19" s="77"/>
      <c r="W19" s="77"/>
      <c r="X19" s="77"/>
    </row>
    <row r="20" spans="1:25" ht="12.75">
      <c r="A20" s="78" t="s">
        <v>117</v>
      </c>
      <c r="B20" s="78"/>
      <c r="C20" s="30"/>
      <c r="D20" s="30"/>
      <c r="E20" s="30"/>
      <c r="F20" s="283" t="str">
        <f>+TEXT(O20,"$0.00")&amp;" (A)"</f>
        <v>$30.23 (A)</v>
      </c>
      <c r="G20" s="283" t="str">
        <f aca="true" t="shared" si="5" ref="G20:L20">+TEXT(P20,"$0.00")&amp;" (A)"</f>
        <v>$40.48 (A)</v>
      </c>
      <c r="H20" s="283" t="str">
        <f t="shared" si="5"/>
        <v>$53.62 (A)</v>
      </c>
      <c r="I20" s="283" t="str">
        <f t="shared" si="5"/>
        <v>$75.79 (A)</v>
      </c>
      <c r="J20" s="283" t="str">
        <f t="shared" si="5"/>
        <v>$99.10 (A)</v>
      </c>
      <c r="K20" s="283" t="str">
        <f t="shared" si="5"/>
        <v>$144.67 (A)</v>
      </c>
      <c r="L20" s="283" t="str">
        <f t="shared" si="5"/>
        <v>$194.28 (A)</v>
      </c>
      <c r="M20" s="69"/>
      <c r="N20" s="7"/>
      <c r="O20" s="70">
        <v>30.23280216149046</v>
      </c>
      <c r="P20" s="70">
        <v>40.48011706789336</v>
      </c>
      <c r="Q20" s="70">
        <v>53.62445098842109</v>
      </c>
      <c r="R20" s="70">
        <v>75.79446529132318</v>
      </c>
      <c r="S20" s="7">
        <v>99.1046718166519</v>
      </c>
      <c r="T20" s="5">
        <v>144.6663349464846</v>
      </c>
      <c r="U20" s="5">
        <v>194.2768439273833</v>
      </c>
      <c r="V20" s="70"/>
      <c r="W20" s="70"/>
      <c r="X20" s="70"/>
      <c r="Y20" s="79"/>
    </row>
    <row r="21" spans="1:24" ht="12.75">
      <c r="A21" s="67" t="s">
        <v>118</v>
      </c>
      <c r="B21" s="67"/>
      <c r="C21" s="72"/>
      <c r="D21" s="72"/>
      <c r="E21" s="72"/>
      <c r="F21" s="283" t="str">
        <f>+TEXT(O21,"$0.00")&amp;" (A)"</f>
        <v>$1.29 (A)</v>
      </c>
      <c r="G21" s="152" t="str">
        <f>F21</f>
        <v>$1.29 (A)</v>
      </c>
      <c r="H21" s="152" t="str">
        <f>G21</f>
        <v>$1.29 (A)</v>
      </c>
      <c r="I21" s="152" t="str">
        <f>H21</f>
        <v>$1.29 (A)</v>
      </c>
      <c r="J21" s="152" t="str">
        <f>I21</f>
        <v>$1.29 (A)</v>
      </c>
      <c r="K21" s="283" t="str">
        <f>+TEXT(P21,"$0.00")&amp;" (A)"</f>
        <v>$1.96 (A)</v>
      </c>
      <c r="L21" s="283" t="str">
        <f>+TEXT(Q21,"$0.00")&amp;" (A)"</f>
        <v>$2.29 (A)</v>
      </c>
      <c r="M21" s="69"/>
      <c r="N21" s="7"/>
      <c r="O21" s="70">
        <v>1.29</v>
      </c>
      <c r="P21" s="70">
        <f>1.66*(1+O8)</f>
        <v>1.9581359999999999</v>
      </c>
      <c r="Q21" s="5">
        <f>1.94*(1+O8)</f>
        <v>2.288424</v>
      </c>
      <c r="R21" s="70"/>
      <c r="S21" s="70"/>
      <c r="T21" s="7"/>
      <c r="U21" s="70"/>
      <c r="V21" s="7"/>
      <c r="W21" s="7"/>
      <c r="X21" s="7"/>
    </row>
    <row r="22" spans="1:24" ht="12.75" hidden="1" outlineLevel="1">
      <c r="A22" s="71" t="s">
        <v>119</v>
      </c>
      <c r="B22" s="71"/>
      <c r="C22" s="73"/>
      <c r="D22" s="73"/>
      <c r="E22" s="74"/>
      <c r="F22" s="153">
        <v>7.89</v>
      </c>
      <c r="G22" s="153">
        <v>9.58</v>
      </c>
      <c r="H22" s="153">
        <v>10.71</v>
      </c>
      <c r="I22" s="153">
        <v>13.53</v>
      </c>
      <c r="J22" s="153">
        <v>15.5</v>
      </c>
      <c r="K22" s="153">
        <v>22.55</v>
      </c>
      <c r="L22" s="153">
        <v>26.49</v>
      </c>
      <c r="N22" s="70">
        <v>135.42845102192592</v>
      </c>
      <c r="O22" s="70"/>
      <c r="P22" s="70"/>
      <c r="Q22" s="70">
        <v>181.4904025758846</v>
      </c>
      <c r="R22" s="70"/>
      <c r="S22" s="70"/>
      <c r="T22" s="7"/>
      <c r="U22" s="70"/>
      <c r="V22" s="7"/>
      <c r="W22" s="7"/>
      <c r="X22" s="7"/>
    </row>
    <row r="23" spans="1:24" ht="12.75" collapsed="1">
      <c r="A23" s="80"/>
      <c r="B23" s="80"/>
      <c r="C23" s="72"/>
      <c r="D23" s="72"/>
      <c r="E23" s="72"/>
      <c r="F23" s="72"/>
      <c r="G23" s="72"/>
      <c r="H23" s="72"/>
      <c r="I23" s="72"/>
      <c r="J23" s="72"/>
      <c r="K23" s="72"/>
      <c r="L23" s="72"/>
      <c r="O23" s="70"/>
      <c r="P23" s="70"/>
      <c r="Q23" s="70"/>
      <c r="R23" s="70"/>
      <c r="S23" s="7"/>
      <c r="T23" s="7"/>
      <c r="U23" s="70"/>
      <c r="V23" s="7"/>
      <c r="W23" s="7"/>
      <c r="X23" s="7"/>
    </row>
    <row r="24" spans="1:24" ht="12.75">
      <c r="A24" s="71"/>
      <c r="B24" s="71"/>
      <c r="C24" s="74"/>
      <c r="D24" s="74"/>
      <c r="E24" s="74"/>
      <c r="F24" s="74"/>
      <c r="G24" s="74"/>
      <c r="H24" s="74"/>
      <c r="I24" s="74"/>
      <c r="J24" s="74"/>
      <c r="K24" s="74"/>
      <c r="L24" s="74"/>
      <c r="O24" s="70"/>
      <c r="P24" s="7"/>
      <c r="Q24" s="7"/>
      <c r="R24" s="7"/>
      <c r="S24" s="7"/>
      <c r="T24" s="7"/>
      <c r="U24" s="7"/>
      <c r="V24" s="7"/>
      <c r="W24" s="7"/>
      <c r="X24" s="7"/>
    </row>
    <row r="25" spans="1:24" ht="12.75">
      <c r="A25" s="67"/>
      <c r="B25" s="67"/>
      <c r="C25" s="72"/>
      <c r="D25" s="72"/>
      <c r="E25" s="72"/>
      <c r="F25" s="72"/>
      <c r="G25" s="72"/>
      <c r="H25" s="72"/>
      <c r="I25" s="72"/>
      <c r="J25" s="72"/>
      <c r="K25" s="72"/>
      <c r="L25" s="72"/>
      <c r="O25" s="70"/>
      <c r="P25" s="7"/>
      <c r="Q25" s="7"/>
      <c r="R25" s="7"/>
      <c r="S25" s="7"/>
      <c r="T25" s="7"/>
      <c r="U25" s="7"/>
      <c r="V25" s="7"/>
      <c r="W25" s="7"/>
      <c r="X25" s="7"/>
    </row>
    <row r="26" spans="1:24" ht="12.75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8"/>
      <c r="O26" s="70"/>
      <c r="P26" s="70"/>
      <c r="Q26" s="70"/>
      <c r="R26" s="70"/>
      <c r="S26" s="70"/>
      <c r="T26" s="70"/>
      <c r="U26" s="70"/>
      <c r="V26" s="7"/>
      <c r="W26" s="7"/>
      <c r="X26" s="7"/>
    </row>
    <row r="27" spans="1:24" ht="12.75">
      <c r="A27" s="6" t="s">
        <v>120</v>
      </c>
      <c r="B27" s="7"/>
      <c r="C27" s="197" t="s">
        <v>411</v>
      </c>
      <c r="D27" s="7"/>
      <c r="E27" s="7"/>
      <c r="F27" s="7"/>
      <c r="G27" s="7"/>
      <c r="H27" s="7"/>
      <c r="I27" s="7"/>
      <c r="J27" s="7"/>
      <c r="K27" s="7"/>
      <c r="L27" s="8"/>
      <c r="N27" s="5">
        <v>2.64</v>
      </c>
      <c r="O27" s="70"/>
      <c r="P27" s="70"/>
      <c r="Q27" s="70"/>
      <c r="R27" s="70"/>
      <c r="S27" s="70"/>
      <c r="T27" s="70"/>
      <c r="U27" s="70"/>
      <c r="V27" s="7"/>
      <c r="W27" s="7"/>
      <c r="X27" s="7"/>
    </row>
    <row r="28" spans="1:24" ht="12.75">
      <c r="A28" s="6"/>
      <c r="B28" s="7"/>
      <c r="C28" s="59" t="s">
        <v>121</v>
      </c>
      <c r="D28" s="7"/>
      <c r="E28" s="7"/>
      <c r="F28" s="7"/>
      <c r="G28" s="7"/>
      <c r="H28" s="7"/>
      <c r="I28" s="7"/>
      <c r="J28" s="7"/>
      <c r="K28" s="7"/>
      <c r="L28" s="8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12" ht="12.75">
      <c r="A29" s="6" t="s">
        <v>122</v>
      </c>
      <c r="B29" s="7"/>
      <c r="C29" s="81" t="s">
        <v>123</v>
      </c>
      <c r="D29" s="7"/>
      <c r="E29" s="7"/>
      <c r="F29" s="7"/>
      <c r="G29" s="7"/>
      <c r="H29" s="7"/>
      <c r="I29" s="7"/>
      <c r="J29" s="7"/>
      <c r="K29" s="7"/>
      <c r="L29" s="8"/>
    </row>
    <row r="30" spans="1:12" ht="12.75">
      <c r="A30" s="6"/>
      <c r="B30" s="7"/>
      <c r="C30" s="81" t="s">
        <v>124</v>
      </c>
      <c r="D30" s="7"/>
      <c r="E30" s="7"/>
      <c r="F30" s="7"/>
      <c r="G30" s="7"/>
      <c r="H30" s="7"/>
      <c r="I30" s="7"/>
      <c r="J30" s="7"/>
      <c r="K30" s="7"/>
      <c r="L30" s="8"/>
    </row>
    <row r="31" spans="1:14" ht="12.75">
      <c r="A31" s="12" t="s">
        <v>125</v>
      </c>
      <c r="B31" s="82"/>
      <c r="C31" s="202" t="s">
        <v>410</v>
      </c>
      <c r="D31" s="13"/>
      <c r="E31" s="13"/>
      <c r="F31" s="13"/>
      <c r="G31" s="13"/>
      <c r="H31" s="13"/>
      <c r="I31" s="13"/>
      <c r="J31" s="13"/>
      <c r="K31" s="13"/>
      <c r="L31" s="14"/>
      <c r="N31" s="5">
        <v>0</v>
      </c>
    </row>
    <row r="32" spans="1:12" ht="12.75">
      <c r="A32" s="17" t="s">
        <v>126</v>
      </c>
      <c r="B32" s="59"/>
      <c r="C32" s="59" t="s">
        <v>127</v>
      </c>
      <c r="D32" s="7"/>
      <c r="E32" s="7"/>
      <c r="F32" s="7"/>
      <c r="G32" s="7"/>
      <c r="H32" s="7"/>
      <c r="I32" s="7"/>
      <c r="J32" s="7"/>
      <c r="K32" s="7"/>
      <c r="L32" s="8"/>
    </row>
    <row r="33" spans="1:12" ht="12.75">
      <c r="A33" s="83"/>
      <c r="B33" s="84"/>
      <c r="C33" s="59" t="s">
        <v>128</v>
      </c>
      <c r="D33" s="7"/>
      <c r="E33" s="7"/>
      <c r="F33" s="7"/>
      <c r="G33" s="7"/>
      <c r="H33" s="7"/>
      <c r="I33" s="7"/>
      <c r="J33" s="7"/>
      <c r="K33" s="7"/>
      <c r="L33" s="8"/>
    </row>
    <row r="34" spans="1:12" ht="12.75">
      <c r="A34" s="17"/>
      <c r="B34" s="59"/>
      <c r="C34" s="59" t="s">
        <v>129</v>
      </c>
      <c r="D34" s="7"/>
      <c r="E34" s="7"/>
      <c r="F34" s="7"/>
      <c r="G34" s="7"/>
      <c r="H34" s="7"/>
      <c r="I34" s="7"/>
      <c r="J34" s="7"/>
      <c r="K34" s="7"/>
      <c r="L34" s="8"/>
    </row>
    <row r="35" spans="1:12" ht="12.75">
      <c r="A35" s="17" t="s">
        <v>130</v>
      </c>
      <c r="B35" s="59"/>
      <c r="C35" s="59" t="s">
        <v>131</v>
      </c>
      <c r="D35" s="7"/>
      <c r="E35" s="7"/>
      <c r="F35" s="7"/>
      <c r="G35" s="7"/>
      <c r="H35" s="7"/>
      <c r="I35" s="7"/>
      <c r="J35" s="7"/>
      <c r="K35" s="7"/>
      <c r="L35" s="8"/>
    </row>
    <row r="36" spans="1:12" ht="12.75">
      <c r="A36" s="17"/>
      <c r="B36" s="59"/>
      <c r="C36" s="59" t="s">
        <v>132</v>
      </c>
      <c r="D36" s="7"/>
      <c r="E36" s="7"/>
      <c r="F36" s="7"/>
      <c r="G36" s="7"/>
      <c r="H36" s="7"/>
      <c r="I36" s="7"/>
      <c r="J36" s="7"/>
      <c r="K36" s="7"/>
      <c r="L36" s="8"/>
    </row>
    <row r="37" spans="1:12" ht="12.75">
      <c r="A37" s="17"/>
      <c r="B37" s="17"/>
      <c r="C37" s="85"/>
      <c r="D37" s="51"/>
      <c r="E37" s="374" t="s">
        <v>133</v>
      </c>
      <c r="F37" s="375"/>
      <c r="G37" s="21"/>
      <c r="H37" s="7"/>
      <c r="I37" s="85"/>
      <c r="J37" s="51"/>
      <c r="K37" s="374" t="s">
        <v>133</v>
      </c>
      <c r="L37" s="375"/>
    </row>
    <row r="38" spans="1:12" ht="12.75">
      <c r="A38" s="17"/>
      <c r="B38" s="17"/>
      <c r="C38" s="369" t="s">
        <v>134</v>
      </c>
      <c r="D38" s="370"/>
      <c r="E38" s="369" t="s">
        <v>135</v>
      </c>
      <c r="F38" s="370"/>
      <c r="G38" s="21"/>
      <c r="H38" s="7"/>
      <c r="I38" s="369" t="s">
        <v>134</v>
      </c>
      <c r="J38" s="370"/>
      <c r="K38" s="369" t="s">
        <v>135</v>
      </c>
      <c r="L38" s="370"/>
    </row>
    <row r="39" spans="1:16" ht="12.75">
      <c r="A39" s="17"/>
      <c r="B39" s="17"/>
      <c r="C39" s="86" t="s">
        <v>136</v>
      </c>
      <c r="D39" s="87"/>
      <c r="E39" s="199" t="str">
        <f>C14</f>
        <v>$6.04 (A)</v>
      </c>
      <c r="F39" s="87"/>
      <c r="G39" s="7"/>
      <c r="H39" s="7"/>
      <c r="I39" s="86" t="s">
        <v>138</v>
      </c>
      <c r="J39" s="87"/>
      <c r="K39" s="88" t="s">
        <v>137</v>
      </c>
      <c r="L39" s="87"/>
      <c r="N39" s="5">
        <v>5.02</v>
      </c>
      <c r="P39" s="277"/>
    </row>
    <row r="40" spans="1:12" ht="12.75">
      <c r="A40" s="17"/>
      <c r="B40" s="17"/>
      <c r="C40" s="86" t="s">
        <v>139</v>
      </c>
      <c r="D40" s="87"/>
      <c r="E40" s="88" t="s">
        <v>137</v>
      </c>
      <c r="F40" s="87"/>
      <c r="G40" s="7"/>
      <c r="H40" s="7"/>
      <c r="I40" s="86" t="s">
        <v>140</v>
      </c>
      <c r="J40" s="87"/>
      <c r="K40" s="89"/>
      <c r="L40" s="87"/>
    </row>
    <row r="41" spans="1:12" ht="12.75">
      <c r="A41" s="6"/>
      <c r="B41" s="6"/>
      <c r="C41" s="86" t="s">
        <v>141</v>
      </c>
      <c r="D41" s="87"/>
      <c r="E41" s="88" t="s">
        <v>137</v>
      </c>
      <c r="F41" s="87"/>
      <c r="G41" s="7"/>
      <c r="H41" s="7"/>
      <c r="I41" s="86" t="s">
        <v>140</v>
      </c>
      <c r="J41" s="87"/>
      <c r="K41" s="89"/>
      <c r="L41" s="87"/>
    </row>
    <row r="42" spans="1:12" ht="12.75">
      <c r="A42" s="6"/>
      <c r="B42" s="6"/>
      <c r="C42" s="86" t="s">
        <v>142</v>
      </c>
      <c r="D42" s="87"/>
      <c r="E42" s="88" t="s">
        <v>137</v>
      </c>
      <c r="F42" s="87"/>
      <c r="G42" s="7"/>
      <c r="H42" s="7"/>
      <c r="I42" s="86" t="s">
        <v>140</v>
      </c>
      <c r="J42" s="87"/>
      <c r="K42" s="89"/>
      <c r="L42" s="87"/>
    </row>
    <row r="43" spans="1:12" ht="12.75">
      <c r="A43" s="6"/>
      <c r="B43" s="7"/>
      <c r="C43" s="7"/>
      <c r="D43" s="7"/>
      <c r="E43" s="13"/>
      <c r="F43" s="13"/>
      <c r="G43" s="13"/>
      <c r="H43" s="13"/>
      <c r="I43" s="13"/>
      <c r="J43" s="7"/>
      <c r="K43" s="7"/>
      <c r="L43" s="8"/>
    </row>
    <row r="44" spans="1:12" ht="12.75">
      <c r="A44" s="6" t="s">
        <v>143</v>
      </c>
      <c r="B44" s="7"/>
      <c r="C44" s="59" t="s">
        <v>144</v>
      </c>
      <c r="D44" s="7"/>
      <c r="E44" s="7"/>
      <c r="F44" s="7"/>
      <c r="G44" s="7"/>
      <c r="H44" s="7"/>
      <c r="I44" s="7"/>
      <c r="J44" s="7"/>
      <c r="K44" s="7"/>
      <c r="L44" s="8"/>
    </row>
    <row r="45" spans="1:12" ht="12.75">
      <c r="A45" s="6"/>
      <c r="B45" s="7"/>
      <c r="C45" s="59" t="s">
        <v>207</v>
      </c>
      <c r="D45" s="7"/>
      <c r="E45" s="7"/>
      <c r="F45" s="7"/>
      <c r="G45" s="7"/>
      <c r="H45" s="7"/>
      <c r="I45" s="7"/>
      <c r="J45" s="7"/>
      <c r="K45" s="7"/>
      <c r="L45" s="8"/>
    </row>
    <row r="46" spans="1:12" ht="12.75">
      <c r="A46" s="6"/>
      <c r="B46" s="7"/>
      <c r="C46" s="59" t="s">
        <v>145</v>
      </c>
      <c r="D46" s="7"/>
      <c r="E46" s="7"/>
      <c r="F46" s="7"/>
      <c r="G46" s="7"/>
      <c r="H46" s="7"/>
      <c r="I46" s="7"/>
      <c r="J46" s="7"/>
      <c r="K46" s="7"/>
      <c r="L46" s="8"/>
    </row>
    <row r="47" spans="1:12" ht="12.75">
      <c r="A47" s="6"/>
      <c r="B47" s="7"/>
      <c r="C47" s="59" t="s">
        <v>146</v>
      </c>
      <c r="D47" s="7"/>
      <c r="E47" s="7"/>
      <c r="F47" s="7"/>
      <c r="G47" s="7"/>
      <c r="H47" s="7"/>
      <c r="I47" s="7"/>
      <c r="J47" s="7"/>
      <c r="K47" s="7"/>
      <c r="L47" s="8"/>
    </row>
    <row r="48" spans="1:21" ht="12.75">
      <c r="A48" s="49" t="s">
        <v>147</v>
      </c>
      <c r="B48" s="90"/>
      <c r="C48" s="90" t="s">
        <v>148</v>
      </c>
      <c r="D48" s="7"/>
      <c r="E48" s="7"/>
      <c r="F48" s="7"/>
      <c r="G48" s="7"/>
      <c r="H48" s="7"/>
      <c r="I48" s="7"/>
      <c r="J48" s="7"/>
      <c r="K48" s="7"/>
      <c r="L48" s="8"/>
      <c r="U48" s="189"/>
    </row>
    <row r="49" spans="1:12" ht="12.75">
      <c r="A49" s="17"/>
      <c r="B49" s="59"/>
      <c r="C49" s="59" t="s">
        <v>149</v>
      </c>
      <c r="D49" s="7"/>
      <c r="E49" s="7"/>
      <c r="F49" s="7"/>
      <c r="G49" s="7"/>
      <c r="H49" s="7"/>
      <c r="I49" s="7"/>
      <c r="J49" s="7"/>
      <c r="K49" s="7"/>
      <c r="L49" s="8"/>
    </row>
    <row r="50" spans="1:12" ht="12.75">
      <c r="A50" s="187" t="s">
        <v>403</v>
      </c>
      <c r="B50" s="7"/>
      <c r="C50" s="284" t="s">
        <v>307</v>
      </c>
      <c r="D50" s="7"/>
      <c r="E50" s="7"/>
      <c r="F50" s="7"/>
      <c r="G50" s="7"/>
      <c r="H50" s="7"/>
      <c r="I50" s="7"/>
      <c r="J50" s="7"/>
      <c r="K50" s="7"/>
      <c r="L50" s="8"/>
    </row>
    <row r="51" spans="1:12" ht="12.75">
      <c r="A51" s="187"/>
      <c r="B51" s="7"/>
      <c r="C51" s="7"/>
      <c r="D51" s="13"/>
      <c r="E51" s="13"/>
      <c r="F51" s="13"/>
      <c r="G51" s="13"/>
      <c r="H51" s="13"/>
      <c r="I51" s="7"/>
      <c r="J51" s="7"/>
      <c r="K51" s="7"/>
      <c r="L51" s="8"/>
    </row>
    <row r="52" spans="1:12" ht="12.75">
      <c r="A52" s="17" t="s">
        <v>150</v>
      </c>
      <c r="B52" s="59"/>
      <c r="C52" s="59"/>
      <c r="D52" s="7"/>
      <c r="E52" s="7"/>
      <c r="F52" s="7"/>
      <c r="G52" s="7"/>
      <c r="H52" s="7"/>
      <c r="I52" s="7"/>
      <c r="J52" s="7"/>
      <c r="K52" s="7"/>
      <c r="L52" s="8"/>
    </row>
    <row r="53" spans="1:17" ht="12.75">
      <c r="A53" s="17"/>
      <c r="B53" s="59"/>
      <c r="C53" s="371" t="str">
        <f>"A gate obstruction charge of $"&amp;TEXT(Q53,"0.00")&amp;" (A) will be assessed per pick up for opening, unlocking, or closing gates, or moving obstructions in order to pick up solid waste."</f>
        <v>A gate obstruction charge of $1.80 (A) will be assessed per pick up for opening, unlocking, or closing gates, or moving obstructions in order to pick up solid waste.</v>
      </c>
      <c r="D53" s="372"/>
      <c r="E53" s="372"/>
      <c r="F53" s="372"/>
      <c r="G53" s="372"/>
      <c r="H53" s="372"/>
      <c r="I53" s="372"/>
      <c r="J53" s="372"/>
      <c r="K53" s="7"/>
      <c r="L53" s="8"/>
      <c r="N53" s="5">
        <v>1.53</v>
      </c>
      <c r="Q53" s="277">
        <f>N53+N53*O8</f>
        <v>1.804788</v>
      </c>
    </row>
    <row r="54" spans="1:12" ht="12.75">
      <c r="A54" s="17"/>
      <c r="B54" s="59"/>
      <c r="C54" s="372"/>
      <c r="D54" s="372"/>
      <c r="E54" s="372"/>
      <c r="F54" s="372"/>
      <c r="G54" s="372"/>
      <c r="H54" s="372"/>
      <c r="I54" s="372"/>
      <c r="J54" s="372"/>
      <c r="K54" s="7"/>
      <c r="L54" s="8"/>
    </row>
    <row r="55" spans="1:12" ht="12.75">
      <c r="A55" s="6"/>
      <c r="B55" s="7"/>
      <c r="C55" s="59"/>
      <c r="D55" s="7"/>
      <c r="E55" s="7"/>
      <c r="F55" s="7"/>
      <c r="G55" s="7"/>
      <c r="H55" s="7"/>
      <c r="I55" s="7"/>
      <c r="J55" s="7"/>
      <c r="K55" s="7"/>
      <c r="L55" s="8"/>
    </row>
    <row r="56" spans="1:21" ht="12.75">
      <c r="A56" s="6"/>
      <c r="B56" s="7"/>
      <c r="C56" s="59"/>
      <c r="D56" s="7"/>
      <c r="E56" s="7"/>
      <c r="F56" s="7"/>
      <c r="G56" s="7"/>
      <c r="H56" s="7"/>
      <c r="I56" s="45" t="s">
        <v>57</v>
      </c>
      <c r="J56" s="361" t="str">
        <f>'Item 100, page 1'!$J$51:$K$51</f>
        <v>7/31/2020 (C)</v>
      </c>
      <c r="K56" s="361" t="s">
        <v>58</v>
      </c>
      <c r="L56" s="8"/>
      <c r="U56" s="189" t="s">
        <v>401</v>
      </c>
    </row>
    <row r="57" spans="1:12" ht="12.75">
      <c r="A57" s="9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1"/>
    </row>
    <row r="58" spans="1:12" ht="12.75">
      <c r="A58" s="6" t="s">
        <v>59</v>
      </c>
      <c r="B58" s="7"/>
      <c r="C58" s="7" t="str">
        <f>'Check Sheet'!$B$52</f>
        <v>Sarah Russell, Business Unit Finance Manager</v>
      </c>
      <c r="D58" s="7"/>
      <c r="E58" s="7"/>
      <c r="F58" s="7"/>
      <c r="G58" s="7"/>
      <c r="H58" s="7"/>
      <c r="I58" s="7"/>
      <c r="J58" s="7"/>
      <c r="K58" s="7"/>
      <c r="L58" s="8"/>
    </row>
    <row r="59" spans="1:12" ht="12.75">
      <c r="A59" s="6"/>
      <c r="B59" s="7"/>
      <c r="C59" s="7"/>
      <c r="D59" s="7"/>
      <c r="E59" s="7"/>
      <c r="F59" s="7"/>
      <c r="G59" s="7"/>
      <c r="H59" s="7"/>
      <c r="I59" s="7"/>
      <c r="J59" s="7"/>
      <c r="K59" s="7"/>
      <c r="L59" s="8"/>
    </row>
    <row r="60" spans="1:12" ht="12.75">
      <c r="A60" s="9" t="s">
        <v>60</v>
      </c>
      <c r="B60" s="10"/>
      <c r="C60" s="304">
        <f>+'Check Sheet'!B54</f>
        <v>43592</v>
      </c>
      <c r="D60" s="304">
        <v>0</v>
      </c>
      <c r="E60" s="10"/>
      <c r="F60" s="10"/>
      <c r="G60" s="10"/>
      <c r="H60" s="10"/>
      <c r="J60" s="46" t="s">
        <v>61</v>
      </c>
      <c r="K60" s="305">
        <f>+'Check Sheet'!I54</f>
        <v>43678</v>
      </c>
      <c r="L60" s="306">
        <v>0</v>
      </c>
    </row>
    <row r="61" spans="1:12" ht="12.75">
      <c r="A61" s="358" t="s">
        <v>62</v>
      </c>
      <c r="B61" s="359"/>
      <c r="C61" s="359"/>
      <c r="D61" s="359"/>
      <c r="E61" s="359"/>
      <c r="F61" s="359"/>
      <c r="G61" s="359"/>
      <c r="H61" s="359"/>
      <c r="I61" s="359"/>
      <c r="J61" s="359"/>
      <c r="K61" s="359"/>
      <c r="L61" s="360"/>
    </row>
    <row r="62" spans="1:12" ht="12.75">
      <c r="A62" s="6"/>
      <c r="B62" s="7"/>
      <c r="C62" s="7"/>
      <c r="D62" s="7"/>
      <c r="E62" s="7"/>
      <c r="F62" s="7"/>
      <c r="G62" s="7"/>
      <c r="H62" s="7"/>
      <c r="I62" s="7"/>
      <c r="J62" s="7"/>
      <c r="K62" s="7"/>
      <c r="L62" s="8"/>
    </row>
    <row r="63" spans="1:12" ht="12.75">
      <c r="A63" s="6" t="s">
        <v>63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8"/>
    </row>
    <row r="64" spans="1:12" ht="12.75">
      <c r="A64" s="9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1"/>
    </row>
  </sheetData>
  <sheetProtection/>
  <mergeCells count="13">
    <mergeCell ref="A61:L61"/>
    <mergeCell ref="J2:K2"/>
    <mergeCell ref="A7:K7"/>
    <mergeCell ref="E37:F37"/>
    <mergeCell ref="K37:L37"/>
    <mergeCell ref="C38:D38"/>
    <mergeCell ref="E38:F38"/>
    <mergeCell ref="I38:J38"/>
    <mergeCell ref="K38:L38"/>
    <mergeCell ref="C53:J54"/>
    <mergeCell ref="J56:K56"/>
    <mergeCell ref="C60:D60"/>
    <mergeCell ref="K60:L60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P60"/>
  <sheetViews>
    <sheetView showGridLines="0" zoomScale="85" zoomScaleNormal="85" zoomScalePageLayoutView="0" workbookViewId="0" topLeftCell="A1">
      <selection activeCell="B33" sqref="B33"/>
    </sheetView>
  </sheetViews>
  <sheetFormatPr defaultColWidth="9.140625" defaultRowHeight="12.75"/>
  <cols>
    <col min="1" max="1" width="10.28125" style="5" customWidth="1"/>
    <col min="2" max="3" width="9.140625" style="5" customWidth="1"/>
    <col min="4" max="5" width="11.7109375" style="5" customWidth="1"/>
    <col min="6" max="7" width="13.57421875" style="5" bestFit="1" customWidth="1"/>
    <col min="8" max="8" width="14.7109375" style="5" customWidth="1"/>
    <col min="9" max="10" width="11.7109375" style="5" customWidth="1"/>
    <col min="11" max="16384" width="9.140625" style="5" customWidth="1"/>
  </cols>
  <sheetData>
    <row r="1" spans="1:10" ht="12.75">
      <c r="A1" s="1"/>
      <c r="B1" s="3"/>
      <c r="C1" s="3"/>
      <c r="D1" s="3"/>
      <c r="E1" s="3"/>
      <c r="F1" s="3"/>
      <c r="G1" s="3"/>
      <c r="H1" s="3"/>
      <c r="I1" s="3"/>
      <c r="J1" s="51"/>
    </row>
    <row r="2" spans="1:10" ht="12.75">
      <c r="A2" s="6" t="s">
        <v>0</v>
      </c>
      <c r="B2" s="52">
        <v>26</v>
      </c>
      <c r="C2" s="7"/>
      <c r="D2" s="7"/>
      <c r="E2" s="7"/>
      <c r="F2" s="7"/>
      <c r="G2" s="7"/>
      <c r="H2" s="143" t="s">
        <v>300</v>
      </c>
      <c r="I2" s="68" t="s">
        <v>151</v>
      </c>
      <c r="J2" s="8"/>
    </row>
    <row r="3" spans="1:10" ht="12.75">
      <c r="A3" s="6"/>
      <c r="B3" s="7"/>
      <c r="C3" s="7"/>
      <c r="D3" s="7"/>
      <c r="E3" s="7"/>
      <c r="F3" s="7"/>
      <c r="G3" s="7"/>
      <c r="H3" s="63"/>
      <c r="I3" s="7"/>
      <c r="J3" s="8"/>
    </row>
    <row r="4" spans="1:10" ht="12.75">
      <c r="A4" s="6" t="s">
        <v>2</v>
      </c>
      <c r="B4" s="7"/>
      <c r="C4" s="7"/>
      <c r="D4" s="139" t="s">
        <v>75</v>
      </c>
      <c r="E4" s="7"/>
      <c r="F4" s="7"/>
      <c r="G4" s="7"/>
      <c r="H4" s="7"/>
      <c r="I4" s="7"/>
      <c r="J4" s="8"/>
    </row>
    <row r="5" spans="1:10" ht="12.75">
      <c r="A5" s="9" t="s">
        <v>3</v>
      </c>
      <c r="B5" s="10"/>
      <c r="C5" s="10"/>
      <c r="D5" s="140" t="s">
        <v>76</v>
      </c>
      <c r="E5" s="10"/>
      <c r="F5" s="10"/>
      <c r="G5" s="10"/>
      <c r="H5" s="10"/>
      <c r="I5" s="10"/>
      <c r="J5" s="11"/>
    </row>
    <row r="6" spans="1:13" ht="12.75">
      <c r="A6" s="6"/>
      <c r="B6" s="7"/>
      <c r="C6" s="7"/>
      <c r="D6" s="7"/>
      <c r="E6" s="7"/>
      <c r="F6" s="7"/>
      <c r="G6" s="7"/>
      <c r="H6" s="7"/>
      <c r="I6" s="7"/>
      <c r="J6" s="8"/>
      <c r="L6" s="15" t="s">
        <v>97</v>
      </c>
      <c r="M6" s="16">
        <f>+'Item 105, page 1'!O8</f>
        <v>0.1796</v>
      </c>
    </row>
    <row r="7" spans="1:10" ht="12.75">
      <c r="A7" s="376" t="s">
        <v>152</v>
      </c>
      <c r="B7" s="363"/>
      <c r="C7" s="363"/>
      <c r="D7" s="363"/>
      <c r="E7" s="363"/>
      <c r="F7" s="363"/>
      <c r="G7" s="363"/>
      <c r="H7" s="363"/>
      <c r="I7" s="363"/>
      <c r="J7" s="364"/>
    </row>
    <row r="8" spans="1:10" ht="12.75">
      <c r="A8" s="377" t="s">
        <v>153</v>
      </c>
      <c r="B8" s="303"/>
      <c r="C8" s="303"/>
      <c r="D8" s="303"/>
      <c r="E8" s="303"/>
      <c r="F8" s="303"/>
      <c r="G8" s="303"/>
      <c r="H8" s="303"/>
      <c r="I8" s="303"/>
      <c r="J8" s="378"/>
    </row>
    <row r="9" spans="1:10" ht="12.75">
      <c r="A9" s="379" t="s">
        <v>154</v>
      </c>
      <c r="B9" s="303"/>
      <c r="C9" s="303"/>
      <c r="D9" s="303"/>
      <c r="E9" s="303"/>
      <c r="F9" s="303"/>
      <c r="G9" s="303"/>
      <c r="H9" s="303"/>
      <c r="I9" s="303"/>
      <c r="J9" s="378"/>
    </row>
    <row r="10" spans="1:10" ht="12.75">
      <c r="A10" s="6"/>
      <c r="B10" s="7"/>
      <c r="C10" s="7"/>
      <c r="D10" s="7"/>
      <c r="E10" s="7"/>
      <c r="F10" s="7"/>
      <c r="G10" s="7"/>
      <c r="H10" s="7"/>
      <c r="I10" s="7"/>
      <c r="J10" s="8"/>
    </row>
    <row r="11" spans="1:10" ht="12.75">
      <c r="A11" s="144" t="s">
        <v>206</v>
      </c>
      <c r="B11" s="7"/>
      <c r="C11" s="7"/>
      <c r="D11" s="7"/>
      <c r="E11" s="7"/>
      <c r="F11" s="7"/>
      <c r="G11" s="7"/>
      <c r="H11" s="7"/>
      <c r="I11" s="7"/>
      <c r="J11" s="8"/>
    </row>
    <row r="12" spans="1:10" ht="12.75">
      <c r="A12" s="6"/>
      <c r="B12" s="7"/>
      <c r="C12" s="7"/>
      <c r="D12" s="7"/>
      <c r="E12" s="7"/>
      <c r="F12" s="7"/>
      <c r="G12" s="7"/>
      <c r="H12" s="7"/>
      <c r="I12" s="7"/>
      <c r="J12" s="8"/>
    </row>
    <row r="13" spans="1:10" ht="12.75">
      <c r="A13" s="6" t="s">
        <v>155</v>
      </c>
      <c r="B13" s="7"/>
      <c r="C13" s="7"/>
      <c r="D13" s="7"/>
      <c r="E13" s="7"/>
      <c r="F13" s="7"/>
      <c r="G13" s="7"/>
      <c r="H13" s="7"/>
      <c r="I13" s="7"/>
      <c r="J13" s="8"/>
    </row>
    <row r="14" spans="1:10" ht="12.75">
      <c r="A14" s="6"/>
      <c r="B14" s="7"/>
      <c r="C14" s="7"/>
      <c r="D14" s="7"/>
      <c r="E14" s="7"/>
      <c r="F14" s="7"/>
      <c r="G14" s="7"/>
      <c r="H14" s="7"/>
      <c r="I14" s="7"/>
      <c r="J14" s="8"/>
    </row>
    <row r="15" spans="1:10" ht="12.75">
      <c r="A15" s="6"/>
      <c r="B15" s="21"/>
      <c r="C15" s="21"/>
      <c r="D15" s="380" t="s">
        <v>156</v>
      </c>
      <c r="E15" s="381"/>
      <c r="F15" s="381"/>
      <c r="G15" s="381"/>
      <c r="H15" s="381"/>
      <c r="I15" s="381"/>
      <c r="J15" s="382"/>
    </row>
    <row r="16" spans="1:10" ht="12.75">
      <c r="A16" s="91" t="s">
        <v>157</v>
      </c>
      <c r="B16" s="92"/>
      <c r="C16" s="93"/>
      <c r="D16" s="31"/>
      <c r="E16" s="31"/>
      <c r="F16" s="31" t="s">
        <v>106</v>
      </c>
      <c r="G16" s="31" t="s">
        <v>107</v>
      </c>
      <c r="H16" s="31" t="s">
        <v>158</v>
      </c>
      <c r="I16" s="31" t="s">
        <v>108</v>
      </c>
      <c r="J16" s="31"/>
    </row>
    <row r="17" spans="1:10" ht="12.75">
      <c r="A17" s="94" t="s">
        <v>159</v>
      </c>
      <c r="B17" s="95"/>
      <c r="C17" s="87"/>
      <c r="D17" s="31"/>
      <c r="E17" s="31"/>
      <c r="F17" s="31"/>
      <c r="G17" s="31"/>
      <c r="H17" s="31"/>
      <c r="I17" s="31"/>
      <c r="J17" s="31"/>
    </row>
    <row r="18" spans="1:16" ht="12.75">
      <c r="A18" s="94" t="s">
        <v>160</v>
      </c>
      <c r="B18" s="95"/>
      <c r="C18" s="87"/>
      <c r="D18" s="145"/>
      <c r="E18" s="145"/>
      <c r="F18" s="280" t="str">
        <f>+TEXT(M18,"$0.00")&amp;" (A)"</f>
        <v>$304.52 (A)</v>
      </c>
      <c r="G18" s="280" t="str">
        <f>+TEXT(N18,"$0.00")&amp;" (A)"</f>
        <v>$378.70 (A)</v>
      </c>
      <c r="H18" s="280" t="str">
        <f>+TEXT(O18,"$0.00")&amp;" (A)"</f>
        <v>$435.76 (A)</v>
      </c>
      <c r="I18" s="280" t="str">
        <f>+TEXT(P18,"$0.00")&amp;" (A)"</f>
        <v>$516.60 (A)</v>
      </c>
      <c r="J18" s="31"/>
      <c r="M18" s="5">
        <v>304.5241832772337</v>
      </c>
      <c r="N18" s="5">
        <v>378.69865667011106</v>
      </c>
      <c r="O18" s="5">
        <v>435.7586121120743</v>
      </c>
      <c r="P18" s="5">
        <v>516.5997196217932</v>
      </c>
    </row>
    <row r="19" spans="1:10" ht="12.75">
      <c r="A19" s="94" t="s">
        <v>161</v>
      </c>
      <c r="B19" s="95"/>
      <c r="C19" s="87"/>
      <c r="D19" s="146"/>
      <c r="E19" s="146"/>
      <c r="F19" s="155" t="str">
        <f>+F18</f>
        <v>$304.52 (A)</v>
      </c>
      <c r="G19" s="155" t="str">
        <f>+G18</f>
        <v>$378.70 (A)</v>
      </c>
      <c r="H19" s="155" t="str">
        <f>+H18</f>
        <v>$435.76 (A)</v>
      </c>
      <c r="I19" s="155" t="str">
        <f>+I18</f>
        <v>$516.60 (A)</v>
      </c>
      <c r="J19" s="31"/>
    </row>
    <row r="20" spans="1:16" ht="12.75">
      <c r="A20" s="96" t="s">
        <v>162</v>
      </c>
      <c r="B20" s="97"/>
      <c r="C20" s="98"/>
      <c r="D20" s="146"/>
      <c r="E20" s="146"/>
      <c r="F20" s="280" t="str">
        <f>+TEXT(M20,"$0.00")&amp;" (A)"</f>
        <v>$349.03 (A)</v>
      </c>
      <c r="G20" s="280" t="str">
        <f>+TEXT(N20,"$0.00")&amp;" (A)"</f>
        <v>$440.56 (A)</v>
      </c>
      <c r="H20" s="280" t="str">
        <f>+TEXT(O20,"$0.00")&amp;" (A)"</f>
        <v>$504.47 (A)</v>
      </c>
      <c r="I20" s="280" t="str">
        <f>+TEXT(P20,"$0.00")&amp;" (A)"</f>
        <v>$581.09 (A)</v>
      </c>
      <c r="J20" s="31"/>
      <c r="M20" s="5">
        <v>349.02658379541634</v>
      </c>
      <c r="N20" s="5">
        <v>440.5599020440136</v>
      </c>
      <c r="O20" s="5">
        <v>504.47264543505116</v>
      </c>
      <c r="P20" s="5">
        <v>581.0903878759857</v>
      </c>
    </row>
    <row r="21" spans="1:10" ht="12.75">
      <c r="A21" s="99" t="s">
        <v>163</v>
      </c>
      <c r="B21" s="95"/>
      <c r="C21" s="87"/>
      <c r="D21" s="7"/>
      <c r="E21" s="7"/>
      <c r="F21" s="7"/>
      <c r="G21" s="7"/>
      <c r="H21" s="7"/>
      <c r="I21" s="7"/>
      <c r="J21" s="8"/>
    </row>
    <row r="22" spans="1:10" ht="12.75">
      <c r="A22" s="94" t="s">
        <v>116</v>
      </c>
      <c r="B22" s="95"/>
      <c r="C22" s="87"/>
      <c r="D22" s="31"/>
      <c r="E22" s="31"/>
      <c r="F22" s="31"/>
      <c r="G22" s="31"/>
      <c r="H22" s="31"/>
      <c r="I22" s="31"/>
      <c r="J22" s="31"/>
    </row>
    <row r="23" spans="1:10" ht="12.75">
      <c r="A23" s="94" t="s">
        <v>117</v>
      </c>
      <c r="B23" s="95"/>
      <c r="C23" s="87"/>
      <c r="D23" s="31"/>
      <c r="E23" s="31"/>
      <c r="F23" s="31"/>
      <c r="G23" s="31"/>
      <c r="H23" s="31"/>
      <c r="I23" s="31"/>
      <c r="J23" s="31"/>
    </row>
    <row r="24" spans="1:10" ht="12.75">
      <c r="A24" s="94" t="s">
        <v>164</v>
      </c>
      <c r="B24" s="95"/>
      <c r="C24" s="87"/>
      <c r="D24" s="31"/>
      <c r="E24" s="31"/>
      <c r="F24" s="31"/>
      <c r="G24" s="31"/>
      <c r="H24" s="31"/>
      <c r="I24" s="31"/>
      <c r="J24" s="31"/>
    </row>
    <row r="25" spans="1:10" ht="12.75">
      <c r="A25" s="94" t="s">
        <v>119</v>
      </c>
      <c r="B25" s="95"/>
      <c r="C25" s="87"/>
      <c r="D25" s="31"/>
      <c r="E25" s="31"/>
      <c r="F25" s="31"/>
      <c r="G25" s="31"/>
      <c r="H25" s="31"/>
      <c r="I25" s="31"/>
      <c r="J25" s="31"/>
    </row>
    <row r="26" spans="1:10" ht="12.75">
      <c r="A26" s="6"/>
      <c r="B26" s="7"/>
      <c r="C26" s="7"/>
      <c r="D26" s="7"/>
      <c r="E26" s="7"/>
      <c r="F26" s="7"/>
      <c r="G26" s="7"/>
      <c r="H26" s="7"/>
      <c r="I26" s="7"/>
      <c r="J26" s="8"/>
    </row>
    <row r="27" spans="1:10" ht="12.75">
      <c r="A27" s="6"/>
      <c r="B27" s="7"/>
      <c r="C27" s="7"/>
      <c r="D27" s="7"/>
      <c r="E27" s="7"/>
      <c r="F27" s="7"/>
      <c r="G27" s="7"/>
      <c r="H27" s="7"/>
      <c r="I27" s="7"/>
      <c r="J27" s="8"/>
    </row>
    <row r="28" spans="1:10" ht="12.75">
      <c r="A28" s="17" t="s">
        <v>165</v>
      </c>
      <c r="B28" s="59" t="s">
        <v>166</v>
      </c>
      <c r="C28" s="7"/>
      <c r="D28" s="7"/>
      <c r="E28" s="7"/>
      <c r="F28" s="7"/>
      <c r="G28" s="7"/>
      <c r="H28" s="7"/>
      <c r="I28" s="7"/>
      <c r="J28" s="8"/>
    </row>
    <row r="29" spans="1:10" ht="12.75">
      <c r="A29" s="17"/>
      <c r="B29" s="59" t="s">
        <v>167</v>
      </c>
      <c r="C29" s="7"/>
      <c r="D29" s="7"/>
      <c r="E29" s="7"/>
      <c r="F29" s="7"/>
      <c r="G29" s="7"/>
      <c r="H29" s="7"/>
      <c r="I29" s="7"/>
      <c r="J29" s="8"/>
    </row>
    <row r="30" spans="1:10" ht="12.75">
      <c r="A30" s="17"/>
      <c r="B30" s="59" t="s">
        <v>168</v>
      </c>
      <c r="C30" s="7"/>
      <c r="D30" s="7"/>
      <c r="E30" s="7"/>
      <c r="F30" s="7"/>
      <c r="G30" s="7"/>
      <c r="H30" s="7"/>
      <c r="I30" s="7"/>
      <c r="J30" s="8"/>
    </row>
    <row r="31" spans="1:10" ht="12.75">
      <c r="A31" s="17"/>
      <c r="B31" s="59" t="s">
        <v>169</v>
      </c>
      <c r="C31" s="7"/>
      <c r="D31" s="7"/>
      <c r="E31" s="7"/>
      <c r="F31" s="7"/>
      <c r="G31" s="7"/>
      <c r="H31" s="7"/>
      <c r="I31" s="7"/>
      <c r="J31" s="8"/>
    </row>
    <row r="32" spans="1:10" ht="12.75">
      <c r="A32" s="17"/>
      <c r="B32" s="59"/>
      <c r="C32" s="7"/>
      <c r="D32" s="7"/>
      <c r="E32" s="7"/>
      <c r="F32" s="7"/>
      <c r="G32" s="7"/>
      <c r="H32" s="7"/>
      <c r="I32" s="7"/>
      <c r="J32" s="8"/>
    </row>
    <row r="33" spans="1:10" ht="12.75">
      <c r="A33" s="49" t="s">
        <v>122</v>
      </c>
      <c r="B33" s="90" t="s">
        <v>170</v>
      </c>
      <c r="C33" s="13"/>
      <c r="D33" s="13"/>
      <c r="E33" s="13"/>
      <c r="F33" s="13"/>
      <c r="G33" s="13"/>
      <c r="H33" s="13"/>
      <c r="I33" s="13"/>
      <c r="J33" s="14"/>
    </row>
    <row r="34" spans="1:10" ht="12.75">
      <c r="A34" s="17"/>
      <c r="B34" s="59" t="s">
        <v>149</v>
      </c>
      <c r="C34" s="7"/>
      <c r="D34" s="7"/>
      <c r="E34" s="7"/>
      <c r="F34" s="7"/>
      <c r="G34" s="7"/>
      <c r="H34" s="7"/>
      <c r="I34" s="7"/>
      <c r="J34" s="8"/>
    </row>
    <row r="35" spans="1:10" ht="12.75">
      <c r="A35" s="17"/>
      <c r="B35" s="59"/>
      <c r="C35" s="7"/>
      <c r="D35" s="7"/>
      <c r="E35" s="7"/>
      <c r="F35" s="7"/>
      <c r="G35" s="7"/>
      <c r="H35" s="7"/>
      <c r="I35" s="7"/>
      <c r="J35" s="8"/>
    </row>
    <row r="36" spans="1:15" ht="12.75">
      <c r="A36" s="17" t="s">
        <v>125</v>
      </c>
      <c r="B36" s="197" t="str">
        <f>"Rates contained in this item include $"&amp;TEXT(O36,"0.00")&amp;" (A) per yard for recycling services."</f>
        <v>Rates contained in this item include $10.90 (A) per yard for recycling services.</v>
      </c>
      <c r="C36" s="7"/>
      <c r="D36" s="7"/>
      <c r="E36" s="7"/>
      <c r="F36" s="7"/>
      <c r="G36" s="7"/>
      <c r="H36" s="7"/>
      <c r="I36" s="7"/>
      <c r="J36" s="8"/>
      <c r="L36" s="69" t="s">
        <v>171</v>
      </c>
      <c r="N36" s="5">
        <v>9.24</v>
      </c>
      <c r="O36" s="277">
        <f>N36+N36*M6</f>
        <v>10.899504</v>
      </c>
    </row>
    <row r="37" spans="1:10" ht="12.75">
      <c r="A37" s="17"/>
      <c r="B37" s="59"/>
      <c r="C37" s="7"/>
      <c r="D37" s="7"/>
      <c r="E37" s="7"/>
      <c r="F37" s="7"/>
      <c r="G37" s="7"/>
      <c r="H37" s="7"/>
      <c r="I37" s="7"/>
      <c r="J37" s="8"/>
    </row>
    <row r="38" spans="1:12" ht="12.75">
      <c r="A38" s="12" t="s">
        <v>126</v>
      </c>
      <c r="B38" s="202" t="s">
        <v>412</v>
      </c>
      <c r="C38" s="7"/>
      <c r="D38" s="7"/>
      <c r="E38" s="7"/>
      <c r="F38" s="7"/>
      <c r="G38" s="7"/>
      <c r="H38" s="7"/>
      <c r="I38" s="7"/>
      <c r="J38" s="8"/>
      <c r="L38" s="5">
        <v>0</v>
      </c>
    </row>
    <row r="39" spans="1:10" ht="12.75">
      <c r="A39" s="17"/>
      <c r="B39" s="59"/>
      <c r="C39" s="7"/>
      <c r="D39" s="7"/>
      <c r="E39" s="7"/>
      <c r="F39" s="7"/>
      <c r="G39" s="7"/>
      <c r="H39" s="7"/>
      <c r="I39" s="7"/>
      <c r="J39" s="8"/>
    </row>
    <row r="40" spans="1:10" ht="12.75">
      <c r="A40" s="187" t="s">
        <v>404</v>
      </c>
      <c r="B40" s="186" t="s">
        <v>437</v>
      </c>
      <c r="C40" s="7"/>
      <c r="D40" s="7"/>
      <c r="E40" s="7"/>
      <c r="F40" s="7"/>
      <c r="G40" s="7"/>
      <c r="H40" s="7"/>
      <c r="I40" s="7"/>
      <c r="J40" s="8"/>
    </row>
    <row r="41" spans="1:10" ht="12.75">
      <c r="A41" s="187"/>
      <c r="B41" s="7"/>
      <c r="C41" s="7"/>
      <c r="D41" s="13"/>
      <c r="E41" s="13"/>
      <c r="F41" s="13"/>
      <c r="G41" s="13"/>
      <c r="H41" s="13"/>
      <c r="I41" s="7"/>
      <c r="J41" s="8"/>
    </row>
    <row r="42" spans="1:10" ht="12.75">
      <c r="A42" s="83"/>
      <c r="B42" s="59"/>
      <c r="C42" s="7"/>
      <c r="D42" s="7"/>
      <c r="E42" s="7"/>
      <c r="F42" s="7"/>
      <c r="G42" s="7"/>
      <c r="H42" s="7"/>
      <c r="I42" s="7"/>
      <c r="J42" s="8"/>
    </row>
    <row r="43" spans="1:10" ht="12.75">
      <c r="A43" s="17"/>
      <c r="B43" s="59"/>
      <c r="C43" s="7"/>
      <c r="D43" s="7"/>
      <c r="E43" s="7"/>
      <c r="F43" s="7"/>
      <c r="G43" s="7"/>
      <c r="H43" s="7"/>
      <c r="I43" s="7"/>
      <c r="J43" s="8"/>
    </row>
    <row r="44" spans="1:10" ht="12.75">
      <c r="A44" s="17" t="s">
        <v>150</v>
      </c>
      <c r="B44" s="59"/>
      <c r="C44" s="7"/>
      <c r="D44" s="7"/>
      <c r="E44" s="7"/>
      <c r="F44" s="7"/>
      <c r="G44" s="7"/>
      <c r="H44" s="7"/>
      <c r="I44" s="7"/>
      <c r="J44" s="8"/>
    </row>
    <row r="45" spans="1:10" ht="12.75">
      <c r="A45" s="17"/>
      <c r="B45" s="59"/>
      <c r="C45" s="7"/>
      <c r="D45" s="7"/>
      <c r="E45" s="7"/>
      <c r="F45" s="7"/>
      <c r="G45" s="7"/>
      <c r="H45" s="7"/>
      <c r="I45" s="7"/>
      <c r="J45" s="8"/>
    </row>
    <row r="46" spans="1:13" ht="12.75" customHeight="1">
      <c r="A46" s="17"/>
      <c r="B46" s="371" t="str">
        <f>'Item 105, page 1'!C53</f>
        <v>A gate obstruction charge of $1.80 (A) will be assessed per pick up for opening, unlocking, or closing gates, or moving obstructions in order to pick up solid waste.</v>
      </c>
      <c r="C46" s="372"/>
      <c r="D46" s="372"/>
      <c r="E46" s="372"/>
      <c r="F46" s="372"/>
      <c r="G46" s="372"/>
      <c r="H46" s="372"/>
      <c r="I46" s="372"/>
      <c r="J46" s="8"/>
      <c r="L46" s="100">
        <v>1.53</v>
      </c>
      <c r="M46" s="278">
        <f>L46*M6+L46</f>
        <v>1.804788</v>
      </c>
    </row>
    <row r="47" spans="1:10" ht="12.75">
      <c r="A47" s="17"/>
      <c r="B47" s="372"/>
      <c r="C47" s="372"/>
      <c r="D47" s="372"/>
      <c r="E47" s="372"/>
      <c r="F47" s="372"/>
      <c r="G47" s="372"/>
      <c r="H47" s="372"/>
      <c r="I47" s="372"/>
      <c r="J47" s="8"/>
    </row>
    <row r="48" spans="1:10" ht="12.75">
      <c r="A48" s="6"/>
      <c r="B48" s="7"/>
      <c r="C48" s="7"/>
      <c r="D48" s="7"/>
      <c r="E48" s="7"/>
      <c r="F48" s="7"/>
      <c r="G48" s="7"/>
      <c r="H48" s="7"/>
      <c r="I48" s="7"/>
      <c r="J48" s="8"/>
    </row>
    <row r="49" spans="1:10" ht="12.75">
      <c r="A49" s="6"/>
      <c r="B49" s="7"/>
      <c r="C49" s="7"/>
      <c r="D49" s="7"/>
      <c r="E49" s="7"/>
      <c r="F49" s="7"/>
      <c r="G49" s="7"/>
      <c r="H49" s="7"/>
      <c r="I49" s="7"/>
      <c r="J49" s="8"/>
    </row>
    <row r="50" spans="1:10" ht="12.75">
      <c r="A50" s="6"/>
      <c r="B50" s="7"/>
      <c r="C50" s="7"/>
      <c r="D50" s="7"/>
      <c r="E50" s="7"/>
      <c r="F50" s="7"/>
      <c r="G50" s="7"/>
      <c r="H50" s="7"/>
      <c r="I50" s="7"/>
      <c r="J50" s="8"/>
    </row>
    <row r="51" spans="1:16" ht="12.75">
      <c r="A51" s="6"/>
      <c r="B51" s="7"/>
      <c r="C51" s="7"/>
      <c r="D51" s="7"/>
      <c r="E51" s="7"/>
      <c r="F51" s="7"/>
      <c r="G51" s="7"/>
      <c r="H51" s="45" t="s">
        <v>57</v>
      </c>
      <c r="I51" s="361" t="str">
        <f>+'Item 100, page 1'!$J$51</f>
        <v>7/31/2020 (C)</v>
      </c>
      <c r="J51" s="362"/>
      <c r="P51" s="189" t="s">
        <v>401</v>
      </c>
    </row>
    <row r="52" spans="1:10" ht="12.75">
      <c r="A52" s="6"/>
      <c r="B52" s="7"/>
      <c r="C52" s="7"/>
      <c r="D52" s="7"/>
      <c r="E52" s="7"/>
      <c r="F52" s="7"/>
      <c r="G52" s="7"/>
      <c r="H52" s="7"/>
      <c r="I52" s="7"/>
      <c r="J52" s="8"/>
    </row>
    <row r="53" spans="1:10" ht="12.75">
      <c r="A53" s="9"/>
      <c r="B53" s="10"/>
      <c r="C53" s="10"/>
      <c r="D53" s="10"/>
      <c r="E53" s="10"/>
      <c r="F53" s="10"/>
      <c r="G53" s="10"/>
      <c r="H53" s="10"/>
      <c r="I53" s="10"/>
      <c r="J53" s="11"/>
    </row>
    <row r="54" spans="1:10" ht="12.75">
      <c r="A54" s="6" t="s">
        <v>59</v>
      </c>
      <c r="B54" s="7" t="str">
        <f>+'Check Sheet'!$B$52</f>
        <v>Sarah Russell, Business Unit Finance Manager</v>
      </c>
      <c r="C54" s="7"/>
      <c r="D54" s="7"/>
      <c r="E54" s="7"/>
      <c r="F54" s="7"/>
      <c r="G54" s="7"/>
      <c r="H54" s="7"/>
      <c r="I54" s="7"/>
      <c r="J54" s="8"/>
    </row>
    <row r="55" spans="1:10" ht="12.75">
      <c r="A55" s="6"/>
      <c r="B55" s="7"/>
      <c r="C55" s="7"/>
      <c r="D55" s="7"/>
      <c r="E55" s="7"/>
      <c r="F55" s="7"/>
      <c r="G55" s="7"/>
      <c r="H55" s="7"/>
      <c r="I55" s="7"/>
      <c r="J55" s="8"/>
    </row>
    <row r="56" spans="1:10" ht="12.75">
      <c r="A56" s="9" t="s">
        <v>60</v>
      </c>
      <c r="B56" s="304">
        <f>+'Check Sheet'!B54</f>
        <v>43592</v>
      </c>
      <c r="C56" s="304">
        <v>0</v>
      </c>
      <c r="D56" s="10"/>
      <c r="E56" s="10"/>
      <c r="F56" s="10"/>
      <c r="G56" s="10"/>
      <c r="H56" s="46" t="s">
        <v>61</v>
      </c>
      <c r="I56" s="305">
        <f>+'Check Sheet'!I54</f>
        <v>43678</v>
      </c>
      <c r="J56" s="306">
        <v>0</v>
      </c>
    </row>
    <row r="57" spans="1:10" ht="12.75">
      <c r="A57" s="358" t="s">
        <v>62</v>
      </c>
      <c r="B57" s="359"/>
      <c r="C57" s="359"/>
      <c r="D57" s="359"/>
      <c r="E57" s="359"/>
      <c r="F57" s="359"/>
      <c r="G57" s="359"/>
      <c r="H57" s="359"/>
      <c r="I57" s="359"/>
      <c r="J57" s="360"/>
    </row>
    <row r="58" spans="1:10" ht="12.75">
      <c r="A58" s="6"/>
      <c r="B58" s="7"/>
      <c r="C58" s="7"/>
      <c r="D58" s="7"/>
      <c r="E58" s="7"/>
      <c r="F58" s="7"/>
      <c r="G58" s="7"/>
      <c r="H58" s="7"/>
      <c r="I58" s="7"/>
      <c r="J58" s="8"/>
    </row>
    <row r="59" spans="1:10" ht="12.75">
      <c r="A59" s="6" t="s">
        <v>63</v>
      </c>
      <c r="B59" s="7"/>
      <c r="C59" s="7"/>
      <c r="D59" s="7"/>
      <c r="E59" s="7"/>
      <c r="F59" s="7"/>
      <c r="G59" s="7"/>
      <c r="H59" s="7"/>
      <c r="I59" s="7"/>
      <c r="J59" s="8"/>
    </row>
    <row r="60" spans="1:10" ht="12.75">
      <c r="A60" s="9"/>
      <c r="B60" s="10"/>
      <c r="C60" s="10"/>
      <c r="D60" s="10"/>
      <c r="E60" s="10"/>
      <c r="F60" s="10"/>
      <c r="G60" s="10"/>
      <c r="H60" s="10"/>
      <c r="I60" s="10"/>
      <c r="J60" s="11"/>
    </row>
  </sheetData>
  <sheetProtection/>
  <mergeCells count="9">
    <mergeCell ref="B56:C56"/>
    <mergeCell ref="I56:J56"/>
    <mergeCell ref="A57:J57"/>
    <mergeCell ref="A7:J7"/>
    <mergeCell ref="A8:J8"/>
    <mergeCell ref="A9:J9"/>
    <mergeCell ref="D15:J15"/>
    <mergeCell ref="B46:I47"/>
    <mergeCell ref="I51:J51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S60"/>
  <sheetViews>
    <sheetView showGridLines="0" zoomScale="85" zoomScaleNormal="85" zoomScalePageLayoutView="0" workbookViewId="0" topLeftCell="A7">
      <selection activeCell="D18" sqref="D18"/>
    </sheetView>
  </sheetViews>
  <sheetFormatPr defaultColWidth="9.140625" defaultRowHeight="12.75"/>
  <cols>
    <col min="1" max="1" width="10.28125" style="5" customWidth="1"/>
    <col min="2" max="3" width="9.140625" style="5" customWidth="1"/>
    <col min="4" max="5" width="11.7109375" style="5" customWidth="1"/>
    <col min="6" max="7" width="13.57421875" style="5" bestFit="1" customWidth="1"/>
    <col min="8" max="8" width="14.7109375" style="5" customWidth="1"/>
    <col min="9" max="10" width="11.7109375" style="5" customWidth="1"/>
    <col min="11" max="16384" width="9.140625" style="5" customWidth="1"/>
  </cols>
  <sheetData>
    <row r="1" spans="1:10" ht="12.75">
      <c r="A1" s="1"/>
      <c r="B1" s="3"/>
      <c r="C1" s="3"/>
      <c r="D1" s="3"/>
      <c r="E1" s="3"/>
      <c r="F1" s="3"/>
      <c r="G1" s="3"/>
      <c r="H1" s="3"/>
      <c r="I1" s="3"/>
      <c r="J1" s="51"/>
    </row>
    <row r="2" spans="1:10" ht="12.75">
      <c r="A2" s="6" t="s">
        <v>0</v>
      </c>
      <c r="B2" s="52">
        <v>26</v>
      </c>
      <c r="C2" s="7"/>
      <c r="D2" s="7"/>
      <c r="E2" s="7"/>
      <c r="F2" s="7"/>
      <c r="G2" s="7"/>
      <c r="H2" s="143" t="s">
        <v>300</v>
      </c>
      <c r="I2" s="68" t="s">
        <v>172</v>
      </c>
      <c r="J2" s="8"/>
    </row>
    <row r="3" spans="1:10" ht="12.75">
      <c r="A3" s="6"/>
      <c r="B3" s="7"/>
      <c r="C3" s="7"/>
      <c r="D3" s="7"/>
      <c r="E3" s="7"/>
      <c r="F3" s="7"/>
      <c r="G3" s="7"/>
      <c r="H3" s="63"/>
      <c r="I3" s="7"/>
      <c r="J3" s="8"/>
    </row>
    <row r="4" spans="1:10" ht="12.75">
      <c r="A4" s="6" t="s">
        <v>2</v>
      </c>
      <c r="B4" s="7"/>
      <c r="C4" s="7"/>
      <c r="D4" s="139" t="s">
        <v>75</v>
      </c>
      <c r="E4" s="7"/>
      <c r="F4" s="7"/>
      <c r="G4" s="7"/>
      <c r="H4" s="7"/>
      <c r="I4" s="7"/>
      <c r="J4" s="8"/>
    </row>
    <row r="5" spans="1:10" ht="12.75">
      <c r="A5" s="9" t="s">
        <v>3</v>
      </c>
      <c r="B5" s="10"/>
      <c r="C5" s="10"/>
      <c r="D5" s="140" t="s">
        <v>76</v>
      </c>
      <c r="E5" s="10"/>
      <c r="F5" s="10"/>
      <c r="G5" s="10"/>
      <c r="H5" s="10"/>
      <c r="I5" s="10"/>
      <c r="J5" s="11"/>
    </row>
    <row r="6" spans="1:13" ht="12.75">
      <c r="A6" s="6"/>
      <c r="B6" s="7"/>
      <c r="C6" s="7"/>
      <c r="D6" s="7"/>
      <c r="E6" s="7"/>
      <c r="F6" s="7"/>
      <c r="G6" s="7"/>
      <c r="H6" s="7"/>
      <c r="I6" s="7"/>
      <c r="J6" s="8"/>
      <c r="L6" s="15" t="s">
        <v>97</v>
      </c>
      <c r="M6" s="16">
        <f>+'Item 106, page 1 '!M6</f>
        <v>0.1796</v>
      </c>
    </row>
    <row r="7" spans="1:10" ht="12.75">
      <c r="A7" s="376" t="s">
        <v>152</v>
      </c>
      <c r="B7" s="363"/>
      <c r="C7" s="363"/>
      <c r="D7" s="363"/>
      <c r="E7" s="363"/>
      <c r="F7" s="363"/>
      <c r="G7" s="363"/>
      <c r="H7" s="363"/>
      <c r="I7" s="363"/>
      <c r="J7" s="364"/>
    </row>
    <row r="8" spans="1:10" ht="12.75">
      <c r="A8" s="377" t="s">
        <v>153</v>
      </c>
      <c r="B8" s="303"/>
      <c r="C8" s="303"/>
      <c r="D8" s="303"/>
      <c r="E8" s="303"/>
      <c r="F8" s="303"/>
      <c r="G8" s="303"/>
      <c r="H8" s="303"/>
      <c r="I8" s="303"/>
      <c r="J8" s="378"/>
    </row>
    <row r="9" spans="1:10" ht="12.75">
      <c r="A9" s="379" t="s">
        <v>154</v>
      </c>
      <c r="B9" s="303"/>
      <c r="C9" s="303"/>
      <c r="D9" s="303"/>
      <c r="E9" s="303"/>
      <c r="F9" s="303"/>
      <c r="G9" s="303"/>
      <c r="H9" s="303"/>
      <c r="I9" s="303"/>
      <c r="J9" s="378"/>
    </row>
    <row r="10" spans="1:10" ht="12.75">
      <c r="A10" s="6"/>
      <c r="B10" s="7"/>
      <c r="C10" s="7"/>
      <c r="D10" s="7"/>
      <c r="E10" s="7"/>
      <c r="F10" s="7"/>
      <c r="G10" s="7"/>
      <c r="H10" s="7"/>
      <c r="I10" s="7"/>
      <c r="J10" s="8"/>
    </row>
    <row r="11" spans="1:10" ht="12.75">
      <c r="A11" s="144" t="s">
        <v>206</v>
      </c>
      <c r="B11" s="7"/>
      <c r="C11" s="7"/>
      <c r="D11" s="7"/>
      <c r="E11" s="7"/>
      <c r="F11" s="7"/>
      <c r="G11" s="7"/>
      <c r="H11" s="7"/>
      <c r="I11" s="7"/>
      <c r="J11" s="8"/>
    </row>
    <row r="12" spans="1:10" ht="12.75">
      <c r="A12" s="6"/>
      <c r="B12" s="7"/>
      <c r="C12" s="7"/>
      <c r="D12" s="7"/>
      <c r="E12" s="7"/>
      <c r="F12" s="7"/>
      <c r="G12" s="7"/>
      <c r="H12" s="7"/>
      <c r="I12" s="7"/>
      <c r="J12" s="8"/>
    </row>
    <row r="13" spans="1:10" ht="12.75">
      <c r="A13" s="48" t="s">
        <v>173</v>
      </c>
      <c r="B13" s="7"/>
      <c r="C13" s="7"/>
      <c r="D13" s="7"/>
      <c r="E13" s="7"/>
      <c r="F13" s="7"/>
      <c r="G13" s="7"/>
      <c r="H13" s="7"/>
      <c r="I13" s="7"/>
      <c r="J13" s="8"/>
    </row>
    <row r="14" spans="1:10" ht="12.75">
      <c r="A14" s="6"/>
      <c r="B14" s="7"/>
      <c r="C14" s="7"/>
      <c r="D14" s="7"/>
      <c r="E14" s="7"/>
      <c r="F14" s="7"/>
      <c r="G14" s="7"/>
      <c r="H14" s="7"/>
      <c r="I14" s="7"/>
      <c r="J14" s="8"/>
    </row>
    <row r="15" spans="1:10" ht="12.75">
      <c r="A15" s="6"/>
      <c r="B15" s="21"/>
      <c r="C15" s="21"/>
      <c r="D15" s="380" t="s">
        <v>156</v>
      </c>
      <c r="E15" s="381"/>
      <c r="F15" s="381"/>
      <c r="G15" s="381"/>
      <c r="H15" s="381"/>
      <c r="I15" s="381"/>
      <c r="J15" s="382"/>
    </row>
    <row r="16" spans="1:10" ht="12.75">
      <c r="A16" s="91" t="s">
        <v>157</v>
      </c>
      <c r="B16" s="92"/>
      <c r="C16" s="93"/>
      <c r="D16" s="31" t="s">
        <v>103</v>
      </c>
      <c r="E16" s="31" t="s">
        <v>105</v>
      </c>
      <c r="F16" s="31" t="s">
        <v>106</v>
      </c>
      <c r="G16" s="31" t="s">
        <v>107</v>
      </c>
      <c r="H16" s="31" t="s">
        <v>158</v>
      </c>
      <c r="I16" s="31" t="s">
        <v>108</v>
      </c>
      <c r="J16" s="31"/>
    </row>
    <row r="17" spans="1:10" ht="12.75">
      <c r="A17" s="94" t="s">
        <v>159</v>
      </c>
      <c r="B17" s="95"/>
      <c r="C17" s="87"/>
      <c r="D17" s="31"/>
      <c r="E17" s="31"/>
      <c r="F17" s="31"/>
      <c r="G17" s="31"/>
      <c r="H17" s="31"/>
      <c r="I17" s="31"/>
      <c r="J17" s="31"/>
    </row>
    <row r="18" spans="1:17" ht="12.75">
      <c r="A18" s="94" t="s">
        <v>160</v>
      </c>
      <c r="B18" s="95"/>
      <c r="C18" s="87"/>
      <c r="D18" s="154" t="str">
        <f aca="true" t="shared" si="0" ref="D18:I18">+TEXT(L18,"$0.00")&amp;" (A)"</f>
        <v>$173.67 (A)</v>
      </c>
      <c r="E18" s="154" t="str">
        <f t="shared" si="0"/>
        <v>$281.21 (A)</v>
      </c>
      <c r="F18" s="154" t="str">
        <f t="shared" si="0"/>
        <v>$368.37 (A)</v>
      </c>
      <c r="G18" s="154" t="str">
        <f t="shared" si="0"/>
        <v>$466.36 (A)</v>
      </c>
      <c r="H18" s="154" t="str">
        <f t="shared" si="0"/>
        <v>$536.72 (A)</v>
      </c>
      <c r="I18" s="154" t="str">
        <f t="shared" si="0"/>
        <v>$619.78 (A)</v>
      </c>
      <c r="J18" s="31"/>
      <c r="L18" s="5">
        <v>173.6653552786066</v>
      </c>
      <c r="M18" s="5">
        <v>281.21119627098267</v>
      </c>
      <c r="N18" s="5">
        <v>368.37319263385393</v>
      </c>
      <c r="O18" s="5">
        <v>466.3553804952637</v>
      </c>
      <c r="P18" s="5">
        <v>536.7169934991139</v>
      </c>
      <c r="Q18" s="5">
        <v>619.7836055528609</v>
      </c>
    </row>
    <row r="19" spans="1:10" ht="12.75">
      <c r="A19" s="94" t="s">
        <v>161</v>
      </c>
      <c r="B19" s="95"/>
      <c r="C19" s="87"/>
      <c r="D19" s="155" t="str">
        <f aca="true" t="shared" si="1" ref="D19:I19">+D18</f>
        <v>$173.67 (A)</v>
      </c>
      <c r="E19" s="155" t="str">
        <f t="shared" si="1"/>
        <v>$281.21 (A)</v>
      </c>
      <c r="F19" s="155" t="str">
        <f t="shared" si="1"/>
        <v>$368.37 (A)</v>
      </c>
      <c r="G19" s="155" t="str">
        <f t="shared" si="1"/>
        <v>$466.36 (A)</v>
      </c>
      <c r="H19" s="155" t="str">
        <f t="shared" si="1"/>
        <v>$536.72 (A)</v>
      </c>
      <c r="I19" s="155" t="str">
        <f t="shared" si="1"/>
        <v>$619.78 (A)</v>
      </c>
      <c r="J19" s="31"/>
    </row>
    <row r="20" spans="1:10" ht="12.75">
      <c r="A20" s="96" t="s">
        <v>162</v>
      </c>
      <c r="B20" s="97"/>
      <c r="C20" s="98"/>
      <c r="D20" s="155" t="str">
        <f aca="true" t="shared" si="2" ref="D20:I20">+D18</f>
        <v>$173.67 (A)</v>
      </c>
      <c r="E20" s="155" t="str">
        <f t="shared" si="2"/>
        <v>$281.21 (A)</v>
      </c>
      <c r="F20" s="155" t="str">
        <f t="shared" si="2"/>
        <v>$368.37 (A)</v>
      </c>
      <c r="G20" s="155" t="str">
        <f t="shared" si="2"/>
        <v>$466.36 (A)</v>
      </c>
      <c r="H20" s="155" t="str">
        <f t="shared" si="2"/>
        <v>$536.72 (A)</v>
      </c>
      <c r="I20" s="155" t="str">
        <f t="shared" si="2"/>
        <v>$619.78 (A)</v>
      </c>
      <c r="J20" s="31"/>
    </row>
    <row r="21" spans="1:10" ht="12.75">
      <c r="A21" s="99" t="s">
        <v>163</v>
      </c>
      <c r="B21" s="95"/>
      <c r="C21" s="87"/>
      <c r="D21" s="7"/>
      <c r="E21" s="7"/>
      <c r="F21" s="7"/>
      <c r="G21" s="7"/>
      <c r="H21" s="7"/>
      <c r="I21" s="7"/>
      <c r="J21" s="8"/>
    </row>
    <row r="22" spans="1:10" ht="12.75">
      <c r="A22" s="94" t="s">
        <v>116</v>
      </c>
      <c r="B22" s="95"/>
      <c r="C22" s="87"/>
      <c r="D22" s="31"/>
      <c r="E22" s="31"/>
      <c r="F22" s="31"/>
      <c r="G22" s="31"/>
      <c r="H22" s="31"/>
      <c r="I22" s="31"/>
      <c r="J22" s="31"/>
    </row>
    <row r="23" spans="1:10" ht="12.75">
      <c r="A23" s="94" t="s">
        <v>117</v>
      </c>
      <c r="B23" s="95"/>
      <c r="C23" s="87"/>
      <c r="D23" s="31"/>
      <c r="E23" s="31"/>
      <c r="F23" s="31"/>
      <c r="G23" s="31"/>
      <c r="H23" s="31"/>
      <c r="I23" s="31"/>
      <c r="J23" s="31"/>
    </row>
    <row r="24" spans="1:10" ht="12.75">
      <c r="A24" s="94" t="s">
        <v>164</v>
      </c>
      <c r="B24" s="95"/>
      <c r="C24" s="87"/>
      <c r="D24" s="31"/>
      <c r="E24" s="31"/>
      <c r="F24" s="31"/>
      <c r="G24" s="31"/>
      <c r="H24" s="31"/>
      <c r="I24" s="31"/>
      <c r="J24" s="31"/>
    </row>
    <row r="25" spans="1:10" ht="12.75">
      <c r="A25" s="94" t="s">
        <v>119</v>
      </c>
      <c r="B25" s="95"/>
      <c r="C25" s="87"/>
      <c r="D25" s="31"/>
      <c r="E25" s="31"/>
      <c r="F25" s="31"/>
      <c r="G25" s="31"/>
      <c r="H25" s="31"/>
      <c r="I25" s="31"/>
      <c r="J25" s="31"/>
    </row>
    <row r="26" spans="1:10" ht="12.75">
      <c r="A26" s="6"/>
      <c r="B26" s="7"/>
      <c r="C26" s="7"/>
      <c r="D26" s="7"/>
      <c r="E26" s="7"/>
      <c r="F26" s="7"/>
      <c r="G26" s="7"/>
      <c r="H26" s="7"/>
      <c r="I26" s="7"/>
      <c r="J26" s="8"/>
    </row>
    <row r="27" spans="1:10" ht="12.75">
      <c r="A27" s="6"/>
      <c r="B27" s="7"/>
      <c r="C27" s="7"/>
      <c r="D27" s="7"/>
      <c r="E27" s="7"/>
      <c r="F27" s="7"/>
      <c r="G27" s="7"/>
      <c r="H27" s="7"/>
      <c r="I27" s="7"/>
      <c r="J27" s="8"/>
    </row>
    <row r="28" spans="1:10" ht="12.75">
      <c r="A28" s="17" t="s">
        <v>165</v>
      </c>
      <c r="B28" s="59" t="s">
        <v>166</v>
      </c>
      <c r="C28" s="7"/>
      <c r="D28" s="7"/>
      <c r="E28" s="7"/>
      <c r="F28" s="7"/>
      <c r="G28" s="7"/>
      <c r="H28" s="7"/>
      <c r="I28" s="7"/>
      <c r="J28" s="8"/>
    </row>
    <row r="29" spans="1:10" ht="12.75">
      <c r="A29" s="17"/>
      <c r="B29" s="59" t="s">
        <v>167</v>
      </c>
      <c r="C29" s="7"/>
      <c r="D29" s="7"/>
      <c r="E29" s="7"/>
      <c r="F29" s="7"/>
      <c r="G29" s="7"/>
      <c r="H29" s="7"/>
      <c r="I29" s="7"/>
      <c r="J29" s="8"/>
    </row>
    <row r="30" spans="1:10" ht="12.75">
      <c r="A30" s="17"/>
      <c r="B30" s="59" t="s">
        <v>168</v>
      </c>
      <c r="C30" s="7"/>
      <c r="D30" s="7"/>
      <c r="E30" s="7"/>
      <c r="F30" s="7"/>
      <c r="G30" s="7"/>
      <c r="H30" s="7"/>
      <c r="I30" s="7"/>
      <c r="J30" s="8"/>
    </row>
    <row r="31" spans="1:10" ht="12.75">
      <c r="A31" s="17"/>
      <c r="B31" s="59" t="s">
        <v>169</v>
      </c>
      <c r="C31" s="7"/>
      <c r="D31" s="7"/>
      <c r="E31" s="7"/>
      <c r="F31" s="7"/>
      <c r="G31" s="7"/>
      <c r="H31" s="7"/>
      <c r="I31" s="7"/>
      <c r="J31" s="8"/>
    </row>
    <row r="32" spans="1:10" ht="12.75">
      <c r="A32" s="17"/>
      <c r="B32" s="59"/>
      <c r="C32" s="7"/>
      <c r="D32" s="7"/>
      <c r="E32" s="7"/>
      <c r="F32" s="7"/>
      <c r="G32" s="7"/>
      <c r="H32" s="7"/>
      <c r="I32" s="7"/>
      <c r="J32" s="8"/>
    </row>
    <row r="33" spans="1:10" ht="12.75">
      <c r="A33" s="49" t="s">
        <v>122</v>
      </c>
      <c r="B33" s="90" t="s">
        <v>170</v>
      </c>
      <c r="C33" s="13"/>
      <c r="D33" s="13"/>
      <c r="E33" s="13"/>
      <c r="F33" s="13"/>
      <c r="G33" s="13"/>
      <c r="H33" s="13"/>
      <c r="I33" s="13"/>
      <c r="J33" s="14"/>
    </row>
    <row r="34" spans="1:10" ht="12.75">
      <c r="A34" s="17"/>
      <c r="B34" s="59" t="s">
        <v>149</v>
      </c>
      <c r="C34" s="7"/>
      <c r="D34" s="7"/>
      <c r="E34" s="7"/>
      <c r="F34" s="7"/>
      <c r="G34" s="7"/>
      <c r="H34" s="7"/>
      <c r="I34" s="7"/>
      <c r="J34" s="8"/>
    </row>
    <row r="35" spans="1:10" ht="12.75">
      <c r="A35" s="17"/>
      <c r="B35" s="59"/>
      <c r="C35" s="7"/>
      <c r="D35" s="7"/>
      <c r="E35" s="7"/>
      <c r="F35" s="7"/>
      <c r="G35" s="7"/>
      <c r="H35" s="7"/>
      <c r="I35" s="7"/>
      <c r="J35" s="8"/>
    </row>
    <row r="36" spans="1:15" ht="12.75">
      <c r="A36" s="17" t="s">
        <v>125</v>
      </c>
      <c r="B36" s="197" t="str">
        <f>"Rates contained in this item include $"&amp;TEXT(O36,"0.00")&amp;" (A) per yard for recycling services."</f>
        <v>Rates contained in this item include $15.57 (A) per yard for recycling services.</v>
      </c>
      <c r="C36" s="7"/>
      <c r="D36" s="7"/>
      <c r="E36" s="7"/>
      <c r="F36" s="7"/>
      <c r="G36" s="7"/>
      <c r="H36" s="7"/>
      <c r="I36" s="7"/>
      <c r="J36" s="8"/>
      <c r="L36" s="69" t="s">
        <v>171</v>
      </c>
      <c r="N36" s="5">
        <v>13.2</v>
      </c>
      <c r="O36" s="277">
        <f>N36+N36*M6</f>
        <v>15.57072</v>
      </c>
    </row>
    <row r="37" spans="1:10" ht="12.75">
      <c r="A37" s="17"/>
      <c r="B37" s="59"/>
      <c r="C37" s="7"/>
      <c r="D37" s="7"/>
      <c r="E37" s="7"/>
      <c r="F37" s="7"/>
      <c r="G37" s="7"/>
      <c r="H37" s="7"/>
      <c r="I37" s="7"/>
      <c r="J37" s="8"/>
    </row>
    <row r="38" spans="1:12" ht="12.75">
      <c r="A38" s="12" t="s">
        <v>126</v>
      </c>
      <c r="B38" s="202" t="s">
        <v>412</v>
      </c>
      <c r="C38" s="7"/>
      <c r="D38" s="7"/>
      <c r="E38" s="7"/>
      <c r="F38" s="7"/>
      <c r="G38" s="7"/>
      <c r="H38" s="7"/>
      <c r="I38" s="7"/>
      <c r="J38" s="8"/>
      <c r="L38" s="5">
        <v>0</v>
      </c>
    </row>
    <row r="39" spans="1:10" ht="12.75">
      <c r="A39" s="17"/>
      <c r="B39" s="59"/>
      <c r="C39" s="7"/>
      <c r="D39" s="7"/>
      <c r="E39" s="7"/>
      <c r="F39" s="7"/>
      <c r="G39" s="7"/>
      <c r="H39" s="7"/>
      <c r="I39" s="7"/>
      <c r="J39" s="8"/>
    </row>
    <row r="40" spans="1:10" ht="12.75">
      <c r="A40" s="187" t="s">
        <v>413</v>
      </c>
      <c r="B40" s="186" t="s">
        <v>437</v>
      </c>
      <c r="C40" s="7"/>
      <c r="D40" s="7"/>
      <c r="E40" s="7"/>
      <c r="F40" s="7"/>
      <c r="G40" s="7"/>
      <c r="H40" s="7"/>
      <c r="I40" s="7"/>
      <c r="J40" s="8"/>
    </row>
    <row r="41" spans="1:10" ht="12.75">
      <c r="A41" s="187"/>
      <c r="B41" s="7"/>
      <c r="C41" s="7"/>
      <c r="D41" s="13"/>
      <c r="E41" s="13"/>
      <c r="F41" s="13"/>
      <c r="G41" s="13"/>
      <c r="H41" s="13"/>
      <c r="I41" s="7"/>
      <c r="J41" s="8"/>
    </row>
    <row r="42" spans="1:10" ht="12.75">
      <c r="A42" s="83"/>
      <c r="B42" s="59"/>
      <c r="C42" s="7"/>
      <c r="D42" s="7"/>
      <c r="E42" s="7"/>
      <c r="F42" s="7"/>
      <c r="G42" s="7"/>
      <c r="H42" s="7"/>
      <c r="I42" s="7"/>
      <c r="J42" s="8"/>
    </row>
    <row r="43" spans="1:10" ht="12.75">
      <c r="A43" s="17"/>
      <c r="B43" s="59"/>
      <c r="C43" s="7"/>
      <c r="D43" s="7"/>
      <c r="E43" s="7"/>
      <c r="F43" s="7"/>
      <c r="G43" s="7"/>
      <c r="H43" s="7"/>
      <c r="I43" s="7"/>
      <c r="J43" s="8"/>
    </row>
    <row r="44" spans="1:10" ht="12.75">
      <c r="A44" s="17" t="s">
        <v>150</v>
      </c>
      <c r="B44" s="59"/>
      <c r="C44" s="7"/>
      <c r="D44" s="7"/>
      <c r="E44" s="7"/>
      <c r="F44" s="7"/>
      <c r="G44" s="7"/>
      <c r="H44" s="7"/>
      <c r="I44" s="7"/>
      <c r="J44" s="8"/>
    </row>
    <row r="45" spans="1:10" ht="12.75">
      <c r="A45" s="17"/>
      <c r="B45" s="59"/>
      <c r="C45" s="7"/>
      <c r="D45" s="7"/>
      <c r="E45" s="7"/>
      <c r="F45" s="7"/>
      <c r="G45" s="7"/>
      <c r="H45" s="7"/>
      <c r="I45" s="7"/>
      <c r="J45" s="8"/>
    </row>
    <row r="46" spans="1:13" ht="12.75" customHeight="1">
      <c r="A46" s="17"/>
      <c r="B46" s="371" t="str">
        <f>'Item 105, page 1'!$C$53</f>
        <v>A gate obstruction charge of $1.80 (A) will be assessed per pick up for opening, unlocking, or closing gates, or moving obstructions in order to pick up solid waste.</v>
      </c>
      <c r="C46" s="372"/>
      <c r="D46" s="372"/>
      <c r="E46" s="372"/>
      <c r="F46" s="372"/>
      <c r="G46" s="372"/>
      <c r="H46" s="372"/>
      <c r="I46" s="372"/>
      <c r="J46" s="8"/>
      <c r="L46" s="100">
        <v>1.53</v>
      </c>
      <c r="M46" s="278">
        <f>L46*M6+L46</f>
        <v>1.804788</v>
      </c>
    </row>
    <row r="47" spans="1:10" ht="12.75">
      <c r="A47" s="17"/>
      <c r="B47" s="372"/>
      <c r="C47" s="372"/>
      <c r="D47" s="372"/>
      <c r="E47" s="372"/>
      <c r="F47" s="372"/>
      <c r="G47" s="372"/>
      <c r="H47" s="372"/>
      <c r="I47" s="372"/>
      <c r="J47" s="8"/>
    </row>
    <row r="48" spans="1:10" ht="12.75">
      <c r="A48" s="6"/>
      <c r="B48" s="7"/>
      <c r="C48" s="7"/>
      <c r="D48" s="7"/>
      <c r="E48" s="7"/>
      <c r="F48" s="7"/>
      <c r="G48" s="7"/>
      <c r="H48" s="7"/>
      <c r="I48" s="7"/>
      <c r="J48" s="8"/>
    </row>
    <row r="49" spans="1:10" ht="12.75">
      <c r="A49" s="6"/>
      <c r="B49" s="7"/>
      <c r="C49" s="7"/>
      <c r="D49" s="7"/>
      <c r="E49" s="7"/>
      <c r="F49" s="7"/>
      <c r="G49" s="7"/>
      <c r="H49" s="7"/>
      <c r="I49" s="7"/>
      <c r="J49" s="8"/>
    </row>
    <row r="50" spans="1:10" ht="12.75">
      <c r="A50" s="6"/>
      <c r="B50" s="7"/>
      <c r="C50" s="7"/>
      <c r="D50" s="7"/>
      <c r="E50" s="7"/>
      <c r="F50" s="7"/>
      <c r="G50" s="7"/>
      <c r="H50" s="7"/>
      <c r="I50" s="7"/>
      <c r="J50" s="8"/>
    </row>
    <row r="51" spans="1:19" ht="12.75">
      <c r="A51" s="6"/>
      <c r="B51" s="7"/>
      <c r="C51" s="7"/>
      <c r="D51" s="7"/>
      <c r="E51" s="7"/>
      <c r="F51" s="7"/>
      <c r="G51" s="7"/>
      <c r="H51" s="45" t="s">
        <v>57</v>
      </c>
      <c r="I51" s="361" t="str">
        <f>+'[2]Item 100, page 1'!$I$50</f>
        <v>7/31/2020 (C)</v>
      </c>
      <c r="J51" s="362" t="s">
        <v>58</v>
      </c>
      <c r="S51" s="5" t="s">
        <v>401</v>
      </c>
    </row>
    <row r="52" spans="1:10" ht="12.75">
      <c r="A52" s="6"/>
      <c r="B52" s="7"/>
      <c r="C52" s="7"/>
      <c r="D52" s="7"/>
      <c r="E52" s="7"/>
      <c r="F52" s="7"/>
      <c r="G52" s="7"/>
      <c r="H52" s="7"/>
      <c r="I52" s="7"/>
      <c r="J52" s="8"/>
    </row>
    <row r="53" spans="1:10" ht="12.75">
      <c r="A53" s="9"/>
      <c r="B53" s="10"/>
      <c r="C53" s="10"/>
      <c r="D53" s="10"/>
      <c r="E53" s="10"/>
      <c r="F53" s="10"/>
      <c r="G53" s="10"/>
      <c r="H53" s="10"/>
      <c r="I53" s="10"/>
      <c r="J53" s="11"/>
    </row>
    <row r="54" spans="1:10" ht="12.75">
      <c r="A54" s="6" t="s">
        <v>59</v>
      </c>
      <c r="B54" s="7" t="str">
        <f>+'Check Sheet'!$B$52</f>
        <v>Sarah Russell, Business Unit Finance Manager</v>
      </c>
      <c r="C54" s="7"/>
      <c r="D54" s="7"/>
      <c r="E54" s="7"/>
      <c r="F54" s="7"/>
      <c r="G54" s="7"/>
      <c r="H54" s="7"/>
      <c r="I54" s="7"/>
      <c r="J54" s="8"/>
    </row>
    <row r="55" spans="1:10" ht="12.75">
      <c r="A55" s="6"/>
      <c r="B55" s="7"/>
      <c r="C55" s="7"/>
      <c r="D55" s="7"/>
      <c r="E55" s="7"/>
      <c r="F55" s="7"/>
      <c r="G55" s="7"/>
      <c r="H55" s="7"/>
      <c r="I55" s="7"/>
      <c r="J55" s="8"/>
    </row>
    <row r="56" spans="1:10" ht="12.75">
      <c r="A56" s="9" t="s">
        <v>60</v>
      </c>
      <c r="B56" s="304">
        <f>+'Check Sheet'!$B$54</f>
        <v>43592</v>
      </c>
      <c r="C56" s="304">
        <v>0</v>
      </c>
      <c r="D56" s="10"/>
      <c r="E56" s="10"/>
      <c r="F56" s="10"/>
      <c r="G56" s="10"/>
      <c r="H56" s="46" t="s">
        <v>61</v>
      </c>
      <c r="I56" s="305">
        <f>'Item 106, page 1 '!I56:J56</f>
        <v>43678</v>
      </c>
      <c r="J56" s="306">
        <v>0</v>
      </c>
    </row>
    <row r="57" spans="1:10" ht="12.75">
      <c r="A57" s="358" t="s">
        <v>62</v>
      </c>
      <c r="B57" s="359"/>
      <c r="C57" s="359"/>
      <c r="D57" s="359"/>
      <c r="E57" s="359"/>
      <c r="F57" s="359"/>
      <c r="G57" s="359"/>
      <c r="H57" s="359"/>
      <c r="I57" s="359"/>
      <c r="J57" s="360"/>
    </row>
    <row r="58" spans="1:10" ht="12.75">
      <c r="A58" s="6"/>
      <c r="B58" s="7"/>
      <c r="C58" s="7"/>
      <c r="D58" s="7"/>
      <c r="E58" s="7"/>
      <c r="F58" s="7"/>
      <c r="G58" s="7"/>
      <c r="H58" s="7"/>
      <c r="I58" s="7"/>
      <c r="J58" s="8"/>
    </row>
    <row r="59" spans="1:10" ht="12.75">
      <c r="A59" s="6" t="s">
        <v>63</v>
      </c>
      <c r="B59" s="7"/>
      <c r="C59" s="7"/>
      <c r="D59" s="7"/>
      <c r="E59" s="7"/>
      <c r="F59" s="7"/>
      <c r="G59" s="7"/>
      <c r="H59" s="7"/>
      <c r="I59" s="7"/>
      <c r="J59" s="8"/>
    </row>
    <row r="60" spans="1:10" ht="12.75">
      <c r="A60" s="9"/>
      <c r="B60" s="10"/>
      <c r="C60" s="10"/>
      <c r="D60" s="10"/>
      <c r="E60" s="10"/>
      <c r="F60" s="10"/>
      <c r="G60" s="10"/>
      <c r="H60" s="10"/>
      <c r="I60" s="10"/>
      <c r="J60" s="11"/>
    </row>
  </sheetData>
  <sheetProtection/>
  <mergeCells count="9">
    <mergeCell ref="B56:C56"/>
    <mergeCell ref="I56:J56"/>
    <mergeCell ref="A57:J57"/>
    <mergeCell ref="A7:J7"/>
    <mergeCell ref="A8:J8"/>
    <mergeCell ref="A9:J9"/>
    <mergeCell ref="D15:J15"/>
    <mergeCell ref="B46:I47"/>
    <mergeCell ref="I51:J51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S62"/>
  <sheetViews>
    <sheetView showGridLines="0" zoomScale="80" zoomScaleNormal="80" zoomScalePageLayoutView="0" workbookViewId="0" topLeftCell="A1">
      <selection activeCell="L7" sqref="L7:M7"/>
    </sheetView>
  </sheetViews>
  <sheetFormatPr defaultColWidth="9.140625" defaultRowHeight="12.75" outlineLevelCol="1"/>
  <cols>
    <col min="1" max="1" width="10.28125" style="15" customWidth="1"/>
    <col min="2" max="3" width="9.140625" style="15" customWidth="1"/>
    <col min="4" max="8" width="12.421875" style="15" customWidth="1"/>
    <col min="9" max="9" width="12.00390625" style="15" customWidth="1" outlineLevel="1"/>
    <col min="10" max="10" width="14.7109375" style="15" customWidth="1"/>
    <col min="11" max="16384" width="9.140625" style="15" customWidth="1"/>
  </cols>
  <sheetData>
    <row r="1" spans="1:10" ht="12.75">
      <c r="A1" s="101"/>
      <c r="B1" s="102"/>
      <c r="C1" s="102"/>
      <c r="D1" s="102"/>
      <c r="E1" s="102"/>
      <c r="F1" s="102"/>
      <c r="G1" s="102"/>
      <c r="H1" s="102"/>
      <c r="I1" s="102"/>
      <c r="J1" s="103"/>
    </row>
    <row r="2" spans="1:10" ht="12.75">
      <c r="A2" s="104" t="s">
        <v>0</v>
      </c>
      <c r="B2" s="147">
        <v>26</v>
      </c>
      <c r="C2" s="105"/>
      <c r="D2" s="105"/>
      <c r="E2" s="105"/>
      <c r="F2" s="105"/>
      <c r="G2" s="201" t="s">
        <v>301</v>
      </c>
      <c r="I2" s="106"/>
      <c r="J2" s="148" t="s">
        <v>174</v>
      </c>
    </row>
    <row r="3" spans="1:10" ht="12.75">
      <c r="A3" s="104"/>
      <c r="B3" s="105"/>
      <c r="C3" s="105"/>
      <c r="D3" s="105"/>
      <c r="E3" s="105"/>
      <c r="F3" s="105"/>
      <c r="G3" s="105"/>
      <c r="H3" s="63"/>
      <c r="I3" s="105"/>
      <c r="J3" s="107"/>
    </row>
    <row r="4" spans="1:10" ht="12.75">
      <c r="A4" s="104" t="s">
        <v>2</v>
      </c>
      <c r="B4" s="105"/>
      <c r="C4" s="105"/>
      <c r="D4" s="139" t="s">
        <v>75</v>
      </c>
      <c r="E4" s="105"/>
      <c r="F4" s="105"/>
      <c r="G4" s="105"/>
      <c r="H4" s="105"/>
      <c r="I4" s="105"/>
      <c r="J4" s="107"/>
    </row>
    <row r="5" spans="1:10" ht="12.75">
      <c r="A5" s="108" t="s">
        <v>3</v>
      </c>
      <c r="B5" s="109"/>
      <c r="C5" s="109"/>
      <c r="D5" s="140" t="s">
        <v>76</v>
      </c>
      <c r="E5" s="109"/>
      <c r="F5" s="109"/>
      <c r="G5" s="109"/>
      <c r="H5" s="109"/>
      <c r="I5" s="109"/>
      <c r="J5" s="110"/>
    </row>
    <row r="6" spans="1:13" ht="12.75">
      <c r="A6" s="104"/>
      <c r="B6" s="105"/>
      <c r="C6" s="105"/>
      <c r="D6" s="105"/>
      <c r="E6" s="105"/>
      <c r="F6" s="105"/>
      <c r="G6" s="105"/>
      <c r="H6" s="105"/>
      <c r="I6" s="105"/>
      <c r="J6" s="107"/>
      <c r="L6" s="15" t="s">
        <v>97</v>
      </c>
      <c r="M6" s="16">
        <f>+'Item 106, page 2'!M6</f>
        <v>0.1796</v>
      </c>
    </row>
    <row r="7" spans="1:13" ht="12.75">
      <c r="A7" s="383" t="s">
        <v>175</v>
      </c>
      <c r="B7" s="308"/>
      <c r="C7" s="308"/>
      <c r="D7" s="308"/>
      <c r="E7" s="308"/>
      <c r="F7" s="308"/>
      <c r="G7" s="308"/>
      <c r="H7" s="308"/>
      <c r="I7" s="308"/>
      <c r="J7" s="309"/>
      <c r="L7" s="449" t="s">
        <v>442</v>
      </c>
      <c r="M7" s="16">
        <v>0.163</v>
      </c>
    </row>
    <row r="8" spans="1:10" ht="12.75">
      <c r="A8" s="384" t="s">
        <v>176</v>
      </c>
      <c r="B8" s="385"/>
      <c r="C8" s="385"/>
      <c r="D8" s="385"/>
      <c r="E8" s="385"/>
      <c r="F8" s="385"/>
      <c r="G8" s="385"/>
      <c r="H8" s="385"/>
      <c r="I8" s="385"/>
      <c r="J8" s="386"/>
    </row>
    <row r="9" spans="1:10" ht="12.75">
      <c r="A9" s="384" t="s">
        <v>177</v>
      </c>
      <c r="B9" s="385"/>
      <c r="C9" s="385"/>
      <c r="D9" s="385"/>
      <c r="E9" s="385"/>
      <c r="F9" s="385"/>
      <c r="G9" s="385"/>
      <c r="H9" s="385"/>
      <c r="I9" s="385"/>
      <c r="J9" s="386"/>
    </row>
    <row r="10" spans="1:10" ht="12.75">
      <c r="A10" s="104"/>
      <c r="B10" s="105"/>
      <c r="C10" s="105"/>
      <c r="D10" s="105"/>
      <c r="E10" s="105"/>
      <c r="F10" s="105"/>
      <c r="G10" s="105"/>
      <c r="H10" s="105"/>
      <c r="I10" s="105"/>
      <c r="J10" s="107"/>
    </row>
    <row r="11" spans="1:18" ht="12.75">
      <c r="A11" s="149" t="s">
        <v>206</v>
      </c>
      <c r="B11" s="105"/>
      <c r="C11" s="105"/>
      <c r="D11" s="105"/>
      <c r="E11" s="105"/>
      <c r="F11" s="105"/>
      <c r="G11" s="105"/>
      <c r="H11" s="105"/>
      <c r="I11" s="105"/>
      <c r="J11" s="107"/>
      <c r="L11" s="105"/>
      <c r="M11" s="105"/>
      <c r="N11" s="105"/>
      <c r="O11" s="105"/>
      <c r="P11" s="105"/>
      <c r="Q11" s="105"/>
      <c r="R11" s="105"/>
    </row>
    <row r="12" spans="1:18" ht="12.75">
      <c r="A12" s="104"/>
      <c r="B12" s="105"/>
      <c r="C12" s="105"/>
      <c r="D12" s="105"/>
      <c r="E12" s="105"/>
      <c r="F12" s="105"/>
      <c r="G12" s="105"/>
      <c r="H12" s="105"/>
      <c r="I12" s="105"/>
      <c r="J12" s="107"/>
      <c r="L12" s="105"/>
      <c r="M12" s="105"/>
      <c r="N12" s="105"/>
      <c r="O12" s="105"/>
      <c r="P12" s="105"/>
      <c r="Q12" s="105"/>
      <c r="R12" s="105"/>
    </row>
    <row r="13" spans="1:18" ht="12.75">
      <c r="A13" s="104"/>
      <c r="B13" s="113"/>
      <c r="C13" s="113"/>
      <c r="D13" s="387" t="s">
        <v>156</v>
      </c>
      <c r="E13" s="331"/>
      <c r="F13" s="331"/>
      <c r="G13" s="331"/>
      <c r="H13" s="331"/>
      <c r="I13" s="331"/>
      <c r="J13" s="332"/>
      <c r="L13" s="105"/>
      <c r="M13" s="105"/>
      <c r="N13" s="105"/>
      <c r="O13" s="105"/>
      <c r="P13" s="105"/>
      <c r="Q13" s="105"/>
      <c r="R13" s="105"/>
    </row>
    <row r="14" spans="1:18" ht="12.75">
      <c r="A14" s="114" t="s">
        <v>157</v>
      </c>
      <c r="B14" s="115"/>
      <c r="C14" s="116"/>
      <c r="D14" s="117" t="s">
        <v>178</v>
      </c>
      <c r="E14" s="117" t="s">
        <v>179</v>
      </c>
      <c r="F14" s="117" t="s">
        <v>180</v>
      </c>
      <c r="G14" s="117" t="s">
        <v>181</v>
      </c>
      <c r="H14" s="117" t="s">
        <v>182</v>
      </c>
      <c r="I14" s="301" t="s">
        <v>439</v>
      </c>
      <c r="J14" s="117" t="s">
        <v>184</v>
      </c>
      <c r="L14" s="105"/>
      <c r="M14" s="105"/>
      <c r="N14" s="105"/>
      <c r="O14" s="105"/>
      <c r="P14" s="105"/>
      <c r="Q14" s="105"/>
      <c r="R14" s="105"/>
    </row>
    <row r="15" spans="1:19" ht="12.75">
      <c r="A15" s="118" t="s">
        <v>159</v>
      </c>
      <c r="B15" s="119"/>
      <c r="C15" s="120"/>
      <c r="D15" s="154" t="str">
        <f>+TEXT(M15,"$0.00")&amp;" (A)"</f>
        <v>$46.48 (A)</v>
      </c>
      <c r="E15" s="154" t="str">
        <f>+TEXT(N15,"$0.00")&amp;" (A)"</f>
        <v>$56.81 (A)</v>
      </c>
      <c r="F15" s="154" t="str">
        <f>+TEXT(O15,"$0.00")&amp;" (A)"</f>
        <v>$67.14 (A)</v>
      </c>
      <c r="G15" s="154" t="str">
        <f>+TEXT(P15,"$0.00")&amp;" (A)"</f>
        <v>$80.06 (A)</v>
      </c>
      <c r="H15" s="154" t="str">
        <f>+TEXT(Q15,"$0.00")&amp;" (A)"</f>
        <v>$90.39 (A)</v>
      </c>
      <c r="I15" s="154" t="str">
        <f>+TEXT(R15,"$0.00")&amp;" (N)"</f>
        <v>$109.75 (N)</v>
      </c>
      <c r="J15" s="154" t="str">
        <f>+TEXT(S15,"$0.00")&amp;" (A)"</f>
        <v>$109.75 (A)</v>
      </c>
      <c r="L15" s="105"/>
      <c r="M15" s="105">
        <v>46.48028498565741</v>
      </c>
      <c r="N15" s="105">
        <v>56.811822674584505</v>
      </c>
      <c r="O15" s="68">
        <v>67.14336036351162</v>
      </c>
      <c r="P15" s="70">
        <v>80.05778247467049</v>
      </c>
      <c r="Q15" s="105">
        <v>90.38932016359759</v>
      </c>
      <c r="R15" s="105">
        <v>109.74931871582136</v>
      </c>
      <c r="S15" s="105">
        <v>109.74931871582136</v>
      </c>
    </row>
    <row r="16" spans="1:19" ht="12.75">
      <c r="A16" s="118" t="s">
        <v>160</v>
      </c>
      <c r="B16" s="119"/>
      <c r="C16" s="120"/>
      <c r="D16" s="154" t="str">
        <f>+TEXT(M16*(1+$M$7),"$0.00")&amp;" (A)"</f>
        <v>$203.15 (A)</v>
      </c>
      <c r="E16" s="154" t="str">
        <f aca="true" t="shared" si="0" ref="E16:J16">+TEXT(N16*(1+$M$7),"$0.00")&amp;" (A)"</f>
        <v>$218.50 (A)</v>
      </c>
      <c r="F16" s="154" t="str">
        <f t="shared" si="0"/>
        <v>$233.86 (A)</v>
      </c>
      <c r="G16" s="154" t="str">
        <f t="shared" si="0"/>
        <v>$249.22 (A)</v>
      </c>
      <c r="H16" s="154" t="str">
        <f t="shared" si="0"/>
        <v>$264.57 (A)</v>
      </c>
      <c r="I16" s="154" t="str">
        <f>+TEXT(R16*(1+$M$7),"$0.00")&amp;" (N)"</f>
        <v>$295.29 (N)</v>
      </c>
      <c r="J16" s="154" t="str">
        <f t="shared" si="0"/>
        <v>$295.29 (A)</v>
      </c>
      <c r="L16" s="105"/>
      <c r="M16" s="15">
        <v>174.68</v>
      </c>
      <c r="N16" s="15">
        <v>187.88</v>
      </c>
      <c r="O16" s="15">
        <v>201.08</v>
      </c>
      <c r="P16" s="15">
        <v>214.29</v>
      </c>
      <c r="Q16" s="15">
        <v>227.49</v>
      </c>
      <c r="R16" s="15">
        <v>253.9</v>
      </c>
      <c r="S16" s="15">
        <v>253.9</v>
      </c>
    </row>
    <row r="17" spans="1:18" ht="12.75">
      <c r="A17" s="118" t="s">
        <v>161</v>
      </c>
      <c r="B17" s="119"/>
      <c r="C17" s="120"/>
      <c r="D17" s="156" t="str">
        <f>D16</f>
        <v>$203.15 (A)</v>
      </c>
      <c r="E17" s="156" t="str">
        <f aca="true" t="shared" si="1" ref="E17:J17">E16</f>
        <v>$218.50 (A)</v>
      </c>
      <c r="F17" s="156" t="str">
        <f t="shared" si="1"/>
        <v>$233.86 (A)</v>
      </c>
      <c r="G17" s="156" t="str">
        <f t="shared" si="1"/>
        <v>$249.22 (A)</v>
      </c>
      <c r="H17" s="156" t="str">
        <f t="shared" si="1"/>
        <v>$264.57 (A)</v>
      </c>
      <c r="I17" s="156" t="str">
        <f t="shared" si="1"/>
        <v>$295.29 (N)</v>
      </c>
      <c r="J17" s="156" t="str">
        <f t="shared" si="1"/>
        <v>$295.29 (A)</v>
      </c>
      <c r="L17" s="68"/>
      <c r="M17" s="68"/>
      <c r="N17" s="68"/>
      <c r="O17" s="68"/>
      <c r="P17" s="68"/>
      <c r="Q17" s="68"/>
      <c r="R17" s="68"/>
    </row>
    <row r="18" spans="1:18" ht="12.75">
      <c r="A18" s="121" t="s">
        <v>162</v>
      </c>
      <c r="B18" s="122"/>
      <c r="C18" s="123"/>
      <c r="D18" s="154" t="str">
        <f>D16</f>
        <v>$203.15 (A)</v>
      </c>
      <c r="E18" s="154" t="str">
        <f aca="true" t="shared" si="2" ref="E18:J18">E16</f>
        <v>$218.50 (A)</v>
      </c>
      <c r="F18" s="154" t="str">
        <f t="shared" si="2"/>
        <v>$233.86 (A)</v>
      </c>
      <c r="G18" s="154" t="str">
        <f t="shared" si="2"/>
        <v>$249.22 (A)</v>
      </c>
      <c r="H18" s="154" t="str">
        <f t="shared" si="2"/>
        <v>$264.57 (A)</v>
      </c>
      <c r="I18" s="154" t="str">
        <f t="shared" si="2"/>
        <v>$295.29 (N)</v>
      </c>
      <c r="J18" s="154" t="str">
        <f t="shared" si="2"/>
        <v>$295.29 (A)</v>
      </c>
      <c r="L18" s="70"/>
      <c r="M18" s="70"/>
      <c r="N18" s="70"/>
      <c r="O18" s="70"/>
      <c r="P18" s="70"/>
      <c r="Q18" s="70"/>
      <c r="R18" s="70"/>
    </row>
    <row r="19" spans="1:18" ht="12.75">
      <c r="A19" s="124" t="s">
        <v>163</v>
      </c>
      <c r="B19" s="119"/>
      <c r="C19" s="120"/>
      <c r="D19" s="125"/>
      <c r="E19" s="125"/>
      <c r="F19" s="125"/>
      <c r="G19" s="125"/>
      <c r="H19" s="125"/>
      <c r="I19" s="125"/>
      <c r="J19" s="126"/>
      <c r="L19" s="105"/>
      <c r="M19" s="105"/>
      <c r="N19" s="105"/>
      <c r="O19" s="105"/>
      <c r="P19" s="105"/>
      <c r="Q19" s="105"/>
      <c r="R19" s="105"/>
    </row>
    <row r="20" spans="1:18" ht="12.75">
      <c r="A20" s="118" t="s">
        <v>116</v>
      </c>
      <c r="B20" s="119"/>
      <c r="C20" s="120"/>
      <c r="D20" s="154" t="str">
        <f>+TEXT(M20,"$0.00")&amp;" (A)"</f>
        <v>$109.75 (A)</v>
      </c>
      <c r="E20" s="154" t="str">
        <f>D20</f>
        <v>$109.75 (A)</v>
      </c>
      <c r="F20" s="154" t="str">
        <f>E20</f>
        <v>$109.75 (A)</v>
      </c>
      <c r="G20" s="154" t="str">
        <f>F20</f>
        <v>$109.75 (A)</v>
      </c>
      <c r="H20" s="154" t="str">
        <f>G20</f>
        <v>$109.75 (A)</v>
      </c>
      <c r="I20" s="154" t="str">
        <f>+TEXT(M20,"$0.00")&amp;" (N)"</f>
        <v>$109.75 (N)</v>
      </c>
      <c r="J20" s="154" t="str">
        <f>D20</f>
        <v>$109.75 (A)</v>
      </c>
      <c r="L20" s="105"/>
      <c r="M20" s="105">
        <v>109.75</v>
      </c>
      <c r="N20" s="105"/>
      <c r="O20" s="105"/>
      <c r="P20" s="105"/>
      <c r="Q20" s="105"/>
      <c r="R20" s="105"/>
    </row>
    <row r="21" spans="1:19" ht="12.75">
      <c r="A21" s="118" t="s">
        <v>117</v>
      </c>
      <c r="B21" s="119"/>
      <c r="C21" s="120"/>
      <c r="D21" s="154" t="str">
        <f>+TEXT(M21*(1+$M$7),"$0.00")&amp;" (A)"</f>
        <v>$210.90 (A)</v>
      </c>
      <c r="E21" s="154" t="str">
        <f aca="true" t="shared" si="3" ref="E21:J21">+TEXT(N21*(1+$M$7),"$0.00")&amp;" (A)"</f>
        <v>$226.25 (A)</v>
      </c>
      <c r="F21" s="154" t="str">
        <f t="shared" si="3"/>
        <v>$241.60 (A)</v>
      </c>
      <c r="G21" s="154" t="str">
        <f t="shared" si="3"/>
        <v>$256.96 (A)</v>
      </c>
      <c r="H21" s="154" t="str">
        <f t="shared" si="3"/>
        <v>$272.32 (A)</v>
      </c>
      <c r="I21" s="154" t="str">
        <f>+TEXT(R21*(1+$M$7),"$0.00")&amp;" (N)"</f>
        <v>$303.03 (N)</v>
      </c>
      <c r="J21" s="154" t="str">
        <f t="shared" si="3"/>
        <v>$303.03 (A)</v>
      </c>
      <c r="L21" s="105"/>
      <c r="M21" s="15">
        <v>181.34</v>
      </c>
      <c r="N21" s="15">
        <v>194.54</v>
      </c>
      <c r="O21" s="15">
        <v>207.74</v>
      </c>
      <c r="P21" s="15">
        <v>220.95</v>
      </c>
      <c r="Q21" s="15">
        <v>234.15</v>
      </c>
      <c r="R21" s="15">
        <v>260.56</v>
      </c>
      <c r="S21" s="15">
        <v>260.56</v>
      </c>
    </row>
    <row r="22" spans="1:19" ht="12.75">
      <c r="A22" s="118" t="s">
        <v>164</v>
      </c>
      <c r="B22" s="119"/>
      <c r="C22" s="120"/>
      <c r="D22" s="154" t="str">
        <f>+TEXT(M22,"$0.00")&amp;" (A)"</f>
        <v>$4.13 (A)</v>
      </c>
      <c r="E22" s="154" t="str">
        <f>+TEXT(N22,"$0.00")&amp;" (A)"</f>
        <v>$4.13 (A)</v>
      </c>
      <c r="F22" s="154" t="str">
        <f>+TEXT(O22,"$0.00")&amp;" (A)"</f>
        <v>$4.13 (A)</v>
      </c>
      <c r="G22" s="154" t="str">
        <f>+TEXT(P22,"$0.00")&amp;" (A)"</f>
        <v>$4.13 (A)</v>
      </c>
      <c r="H22" s="154" t="str">
        <f>+TEXT(Q22,"$0.00")&amp;" (A)"</f>
        <v>$4.51 (A)</v>
      </c>
      <c r="I22" s="154" t="str">
        <f>+TEXT(R22,"$0.00")&amp;" (N)"</f>
        <v>$4.84 (N)</v>
      </c>
      <c r="J22" s="154" t="str">
        <f>+TEXT(S22,"$0.00")&amp;" (A)"</f>
        <v>$4.84 (A)</v>
      </c>
      <c r="L22" s="105"/>
      <c r="M22" s="15">
        <v>4.130288152667929</v>
      </c>
      <c r="N22" s="15">
        <v>4.130288152667929</v>
      </c>
      <c r="O22" s="15">
        <v>4.130288152667929</v>
      </c>
      <c r="P22" s="15">
        <v>4.130288152667929</v>
      </c>
      <c r="Q22" s="15">
        <v>4.514230431648329</v>
      </c>
      <c r="R22" s="15">
        <v>4.83999963805594</v>
      </c>
      <c r="S22" s="15">
        <v>4.83999963805594</v>
      </c>
    </row>
    <row r="23" spans="1:18" ht="12.75">
      <c r="A23" s="118" t="s">
        <v>119</v>
      </c>
      <c r="B23" s="119"/>
      <c r="C23" s="120"/>
      <c r="D23" s="127" t="s">
        <v>185</v>
      </c>
      <c r="E23" s="127" t="s">
        <v>185</v>
      </c>
      <c r="F23" s="127" t="s">
        <v>185</v>
      </c>
      <c r="G23" s="127" t="s">
        <v>185</v>
      </c>
      <c r="H23" s="127" t="s">
        <v>185</v>
      </c>
      <c r="I23" s="127" t="s">
        <v>185</v>
      </c>
      <c r="J23" s="127" t="s">
        <v>185</v>
      </c>
      <c r="L23" s="105"/>
      <c r="M23" s="105"/>
      <c r="N23" s="105"/>
      <c r="O23" s="105"/>
      <c r="P23" s="105"/>
      <c r="Q23" s="105"/>
      <c r="R23" s="105"/>
    </row>
    <row r="24" spans="1:18" ht="12.75">
      <c r="A24" s="104"/>
      <c r="B24" s="105"/>
      <c r="C24" s="105"/>
      <c r="D24" s="105"/>
      <c r="E24" s="105"/>
      <c r="F24" s="105"/>
      <c r="G24" s="105"/>
      <c r="H24" s="105"/>
      <c r="I24" s="105"/>
      <c r="J24" s="107"/>
      <c r="L24" s="105"/>
      <c r="M24" s="105"/>
      <c r="N24" s="105"/>
      <c r="O24" s="105"/>
      <c r="P24" s="105"/>
      <c r="Q24" s="105"/>
      <c r="R24" s="105"/>
    </row>
    <row r="25" spans="1:18" ht="12.75">
      <c r="A25" s="104"/>
      <c r="B25" s="105"/>
      <c r="C25" s="105"/>
      <c r="D25" s="105"/>
      <c r="E25" s="105"/>
      <c r="F25" s="105"/>
      <c r="G25" s="105"/>
      <c r="H25" s="105"/>
      <c r="I25" s="105"/>
      <c r="J25" s="107"/>
      <c r="L25" s="105"/>
      <c r="M25" s="105"/>
      <c r="N25" s="105"/>
      <c r="O25" s="105"/>
      <c r="P25" s="105"/>
      <c r="Q25" s="105"/>
      <c r="R25" s="105"/>
    </row>
    <row r="26" spans="1:10" ht="12.75">
      <c r="A26" s="128" t="s">
        <v>165</v>
      </c>
      <c r="B26" s="129" t="s">
        <v>186</v>
      </c>
      <c r="C26" s="105"/>
      <c r="D26" s="105"/>
      <c r="E26" s="105"/>
      <c r="F26" s="105"/>
      <c r="G26" s="105"/>
      <c r="H26" s="105"/>
      <c r="I26" s="105"/>
      <c r="J26" s="107"/>
    </row>
    <row r="27" spans="1:10" ht="12.75">
      <c r="A27" s="130" t="s">
        <v>187</v>
      </c>
      <c r="B27" s="129" t="s">
        <v>201</v>
      </c>
      <c r="C27" s="105"/>
      <c r="D27" s="105"/>
      <c r="E27" s="105"/>
      <c r="F27" s="105"/>
      <c r="G27" s="105"/>
      <c r="H27" s="105"/>
      <c r="I27" s="105"/>
      <c r="J27" s="107"/>
    </row>
    <row r="28" spans="1:13" ht="12.75">
      <c r="A28" s="128"/>
      <c r="B28" s="200" t="str">
        <f>"to the disposal site.  Excess miles will be charged for at $"&amp;TEXT(M28,"0.00")&amp;" (A) per mile or fraction of a"</f>
        <v>to the disposal site.  Excess miles will be charged for at $3.27 (A) per mile or fraction of a</v>
      </c>
      <c r="C28" s="105"/>
      <c r="D28" s="105"/>
      <c r="E28" s="105"/>
      <c r="F28" s="105"/>
      <c r="G28" s="105"/>
      <c r="H28" s="105"/>
      <c r="I28" s="105"/>
      <c r="J28" s="107"/>
      <c r="L28" s="15">
        <v>2.77</v>
      </c>
      <c r="M28" s="279">
        <f>L28*M6+L28</f>
        <v>3.267492</v>
      </c>
    </row>
    <row r="29" spans="1:10" ht="12.75">
      <c r="A29" s="128"/>
      <c r="B29" s="129" t="s">
        <v>188</v>
      </c>
      <c r="C29" s="105"/>
      <c r="D29" s="105"/>
      <c r="E29" s="105"/>
      <c r="F29" s="105"/>
      <c r="G29" s="105"/>
      <c r="H29" s="105"/>
      <c r="I29" s="105"/>
      <c r="J29" s="107"/>
    </row>
    <row r="30" spans="1:10" ht="12.75">
      <c r="A30" s="128" t="s">
        <v>125</v>
      </c>
      <c r="B30" s="129" t="s">
        <v>189</v>
      </c>
      <c r="C30" s="105"/>
      <c r="D30" s="105"/>
      <c r="E30" s="105"/>
      <c r="F30" s="105"/>
      <c r="G30" s="105"/>
      <c r="H30" s="105"/>
      <c r="I30" s="105"/>
      <c r="J30" s="107"/>
    </row>
    <row r="31" spans="1:10" ht="12.75">
      <c r="A31" s="131" t="s">
        <v>190</v>
      </c>
      <c r="B31" s="132" t="s">
        <v>191</v>
      </c>
      <c r="C31" s="111"/>
      <c r="D31" s="111"/>
      <c r="E31" s="111"/>
      <c r="F31" s="111"/>
      <c r="G31" s="111"/>
      <c r="H31" s="111"/>
      <c r="I31" s="111"/>
      <c r="J31" s="112"/>
    </row>
    <row r="32" spans="1:10" ht="12.75">
      <c r="A32" s="128"/>
      <c r="B32" s="129" t="s">
        <v>192</v>
      </c>
      <c r="C32" s="105"/>
      <c r="D32" s="105"/>
      <c r="E32" s="105"/>
      <c r="F32" s="105"/>
      <c r="G32" s="105"/>
      <c r="H32" s="105"/>
      <c r="I32" s="105"/>
      <c r="J32" s="107"/>
    </row>
    <row r="33" spans="1:10" ht="12.75">
      <c r="A33" s="133"/>
      <c r="B33" s="129" t="s">
        <v>193</v>
      </c>
      <c r="C33" s="105"/>
      <c r="D33" s="105"/>
      <c r="E33" s="105"/>
      <c r="F33" s="105"/>
      <c r="G33" s="105"/>
      <c r="H33" s="105"/>
      <c r="I33" s="105"/>
      <c r="J33" s="107"/>
    </row>
    <row r="34" spans="1:10" ht="12.75">
      <c r="A34" s="128"/>
      <c r="B34" s="129" t="s">
        <v>194</v>
      </c>
      <c r="C34" s="105"/>
      <c r="D34" s="105"/>
      <c r="E34" s="105"/>
      <c r="F34" s="105"/>
      <c r="G34" s="105"/>
      <c r="H34" s="105"/>
      <c r="I34" s="105"/>
      <c r="J34" s="107"/>
    </row>
    <row r="35" spans="1:10" ht="12.75">
      <c r="A35" s="128" t="s">
        <v>190</v>
      </c>
      <c r="B35" s="129" t="s">
        <v>195</v>
      </c>
      <c r="C35" s="105"/>
      <c r="D35" s="105"/>
      <c r="E35" s="105"/>
      <c r="F35" s="105"/>
      <c r="G35" s="105"/>
      <c r="H35" s="105"/>
      <c r="I35" s="105"/>
      <c r="J35" s="107"/>
    </row>
    <row r="36" spans="1:10" ht="12.75">
      <c r="A36" s="128"/>
      <c r="B36" s="129" t="s">
        <v>196</v>
      </c>
      <c r="C36" s="105"/>
      <c r="D36" s="105"/>
      <c r="E36" s="105"/>
      <c r="F36" s="105"/>
      <c r="G36" s="105"/>
      <c r="H36" s="105"/>
      <c r="I36" s="105"/>
      <c r="J36" s="107"/>
    </row>
    <row r="37" spans="1:10" ht="12.75">
      <c r="A37" s="128"/>
      <c r="B37" s="129" t="s">
        <v>197</v>
      </c>
      <c r="C37" s="105"/>
      <c r="D37" s="105"/>
      <c r="E37" s="105"/>
      <c r="F37" s="105"/>
      <c r="G37" s="105"/>
      <c r="H37" s="105"/>
      <c r="I37" s="105"/>
      <c r="J37" s="107"/>
    </row>
    <row r="38" spans="1:10" ht="12.75">
      <c r="A38" s="128"/>
      <c r="B38" s="129"/>
      <c r="C38" s="105"/>
      <c r="D38" s="105"/>
      <c r="E38" s="105"/>
      <c r="F38" s="105"/>
      <c r="G38" s="105"/>
      <c r="H38" s="105"/>
      <c r="I38" s="105"/>
      <c r="J38" s="107"/>
    </row>
    <row r="39" spans="1:12" ht="12.75">
      <c r="A39" s="128" t="s">
        <v>126</v>
      </c>
      <c r="B39" s="202" t="s">
        <v>412</v>
      </c>
      <c r="C39" s="105"/>
      <c r="D39" s="105"/>
      <c r="E39" s="105"/>
      <c r="F39" s="105"/>
      <c r="G39" s="105"/>
      <c r="H39" s="105"/>
      <c r="I39" s="105"/>
      <c r="J39" s="107"/>
      <c r="L39" s="15">
        <v>0</v>
      </c>
    </row>
    <row r="40" spans="1:10" ht="12.75">
      <c r="A40" s="128"/>
      <c r="B40" s="129"/>
      <c r="C40" s="105"/>
      <c r="D40" s="105"/>
      <c r="E40" s="105"/>
      <c r="F40" s="105"/>
      <c r="G40" s="105"/>
      <c r="H40" s="105"/>
      <c r="I40" s="105"/>
      <c r="J40" s="107"/>
    </row>
    <row r="41" spans="1:13" ht="12.75">
      <c r="A41" s="128" t="s">
        <v>130</v>
      </c>
      <c r="B41" s="197" t="str">
        <f>"Rates contained in this item include $"&amp;TEXT(M41,"0.00")&amp;" (A) per yard for recycling services."</f>
        <v>Rates contained in this item include $3.11 (A) per yard for recycling services.</v>
      </c>
      <c r="C41" s="105"/>
      <c r="D41" s="105"/>
      <c r="E41" s="105"/>
      <c r="F41" s="105"/>
      <c r="G41" s="105"/>
      <c r="H41" s="105"/>
      <c r="I41" s="105"/>
      <c r="J41" s="107"/>
      <c r="L41" s="15">
        <v>2.64</v>
      </c>
      <c r="M41" s="279">
        <f>L41+L41*M6</f>
        <v>3.114144</v>
      </c>
    </row>
    <row r="42" spans="1:10" ht="12.75">
      <c r="A42" s="193" t="s">
        <v>143</v>
      </c>
      <c r="B42" s="186" t="s">
        <v>437</v>
      </c>
      <c r="C42" s="105"/>
      <c r="D42" s="105"/>
      <c r="E42" s="105"/>
      <c r="F42" s="105"/>
      <c r="G42" s="105"/>
      <c r="H42" s="105"/>
      <c r="I42" s="105"/>
      <c r="J42" s="107"/>
    </row>
    <row r="43" spans="1:17" ht="12.75">
      <c r="A43" s="12"/>
      <c r="B43" s="197"/>
      <c r="C43" s="105"/>
      <c r="D43" s="105"/>
      <c r="E43" s="105"/>
      <c r="F43" s="105"/>
      <c r="G43" s="105"/>
      <c r="H43" s="105"/>
      <c r="I43" s="105"/>
      <c r="J43" s="107"/>
      <c r="L43" s="15">
        <v>0.18</v>
      </c>
      <c r="Q43" s="5" t="s">
        <v>400</v>
      </c>
    </row>
    <row r="44" spans="1:17" ht="12.75">
      <c r="A44" s="17"/>
      <c r="B44" s="197"/>
      <c r="C44" s="105"/>
      <c r="D44" s="105"/>
      <c r="E44" s="105"/>
      <c r="F44" s="105"/>
      <c r="G44" s="105"/>
      <c r="H44" s="105"/>
      <c r="I44" s="105"/>
      <c r="J44" s="107"/>
      <c r="Q44" s="5"/>
    </row>
    <row r="45" spans="1:17" ht="12.75">
      <c r="A45" s="128"/>
      <c r="B45" s="129"/>
      <c r="C45" s="105"/>
      <c r="D45" s="105"/>
      <c r="E45" s="105"/>
      <c r="F45" s="105"/>
      <c r="G45" s="105"/>
      <c r="H45" s="105"/>
      <c r="I45" s="105"/>
      <c r="J45" s="107"/>
      <c r="Q45" s="5"/>
    </row>
    <row r="46" spans="1:17" ht="12.75">
      <c r="A46" s="128" t="s">
        <v>150</v>
      </c>
      <c r="B46" s="129"/>
      <c r="C46" s="105"/>
      <c r="D46" s="105"/>
      <c r="E46" s="105"/>
      <c r="F46" s="105"/>
      <c r="G46" s="105"/>
      <c r="H46" s="105"/>
      <c r="I46" s="105"/>
      <c r="J46" s="107"/>
      <c r="Q46" s="5"/>
    </row>
    <row r="47" spans="1:17" ht="12.75">
      <c r="A47" s="129"/>
      <c r="B47" s="129"/>
      <c r="C47" s="105"/>
      <c r="D47" s="105"/>
      <c r="E47" s="105"/>
      <c r="F47" s="105"/>
      <c r="G47" s="105"/>
      <c r="H47" s="105"/>
      <c r="I47" s="105"/>
      <c r="J47" s="107"/>
      <c r="Q47" s="5"/>
    </row>
    <row r="48" spans="2:17" ht="12.75">
      <c r="B48" s="129" t="s">
        <v>209</v>
      </c>
      <c r="C48" s="105"/>
      <c r="D48" s="105"/>
      <c r="E48" s="105"/>
      <c r="F48" s="105"/>
      <c r="G48" s="105"/>
      <c r="H48" s="105"/>
      <c r="I48" s="105"/>
      <c r="J48" s="107"/>
      <c r="Q48" s="5"/>
    </row>
    <row r="49" spans="1:17" ht="12.75" customHeight="1">
      <c r="A49" s="128"/>
      <c r="B49" s="371" t="str">
        <f>'Item 105, page 1'!$C$53</f>
        <v>A gate obstruction charge of $1.80 (A) will be assessed per pick up for opening, unlocking, or closing gates, or moving obstructions in order to pick up solid waste.</v>
      </c>
      <c r="C49" s="372"/>
      <c r="D49" s="372"/>
      <c r="E49" s="372"/>
      <c r="F49" s="372"/>
      <c r="G49" s="372"/>
      <c r="H49" s="372"/>
      <c r="I49" s="372"/>
      <c r="J49" s="107"/>
      <c r="Q49" s="5"/>
    </row>
    <row r="50" spans="1:17" ht="12.75">
      <c r="A50" s="128"/>
      <c r="B50" s="372"/>
      <c r="C50" s="372"/>
      <c r="D50" s="372"/>
      <c r="E50" s="372"/>
      <c r="F50" s="372"/>
      <c r="G50" s="372"/>
      <c r="H50" s="372"/>
      <c r="I50" s="372"/>
      <c r="J50" s="107"/>
      <c r="Q50" s="5"/>
    </row>
    <row r="51" spans="1:17" ht="12.75">
      <c r="A51" s="128"/>
      <c r="B51" s="129"/>
      <c r="C51" s="105"/>
      <c r="D51" s="105"/>
      <c r="E51" s="105"/>
      <c r="F51" s="105"/>
      <c r="G51" s="105"/>
      <c r="H51" s="105"/>
      <c r="I51" s="105"/>
      <c r="J51" s="107"/>
      <c r="Q51" s="5"/>
    </row>
    <row r="52" spans="1:17" ht="12.75">
      <c r="A52" s="104"/>
      <c r="B52" s="105"/>
      <c r="C52" s="105"/>
      <c r="D52" s="105"/>
      <c r="E52" s="105"/>
      <c r="F52" s="105"/>
      <c r="G52" s="105"/>
      <c r="H52" s="105"/>
      <c r="I52" s="105"/>
      <c r="J52" s="107"/>
      <c r="Q52" s="5"/>
    </row>
    <row r="53" spans="1:17" ht="12.75">
      <c r="A53" s="104"/>
      <c r="B53" s="105"/>
      <c r="C53" s="105"/>
      <c r="D53" s="105"/>
      <c r="E53" s="105"/>
      <c r="F53" s="105"/>
      <c r="G53" s="105"/>
      <c r="H53" s="134" t="s">
        <v>57</v>
      </c>
      <c r="I53" s="281" t="str">
        <f>'Item 106, page 2'!I51:J51</f>
        <v>7/31/2020 (C)</v>
      </c>
      <c r="J53" s="107"/>
      <c r="Q53" s="5" t="s">
        <v>401</v>
      </c>
    </row>
    <row r="54" spans="1:10" ht="12.75">
      <c r="A54" s="104"/>
      <c r="B54" s="105"/>
      <c r="C54" s="105"/>
      <c r="D54" s="105"/>
      <c r="E54" s="105"/>
      <c r="F54" s="105"/>
      <c r="G54" s="105"/>
      <c r="H54" s="105"/>
      <c r="I54" s="105"/>
      <c r="J54" s="107"/>
    </row>
    <row r="55" spans="1:10" ht="12.75">
      <c r="A55" s="108"/>
      <c r="B55" s="109"/>
      <c r="C55" s="109"/>
      <c r="D55" s="109"/>
      <c r="E55" s="109"/>
      <c r="F55" s="109"/>
      <c r="G55" s="109"/>
      <c r="H55" s="109"/>
      <c r="I55" s="109"/>
      <c r="J55" s="110"/>
    </row>
    <row r="56" spans="1:10" ht="12.75">
      <c r="A56" s="6" t="s">
        <v>59</v>
      </c>
      <c r="B56" s="7" t="str">
        <f>+'Check Sheet'!$B$52</f>
        <v>Sarah Russell, Business Unit Finance Manager</v>
      </c>
      <c r="C56" s="7"/>
      <c r="D56" s="105"/>
      <c r="E56" s="105"/>
      <c r="F56" s="105"/>
      <c r="G56" s="105"/>
      <c r="H56" s="105"/>
      <c r="I56" s="105"/>
      <c r="J56" s="107"/>
    </row>
    <row r="57" spans="1:10" ht="12.75">
      <c r="A57" s="6"/>
      <c r="B57" s="7"/>
      <c r="C57" s="7"/>
      <c r="D57" s="105"/>
      <c r="E57" s="105"/>
      <c r="F57" s="105"/>
      <c r="G57" s="105"/>
      <c r="H57" s="105"/>
      <c r="I57" s="105"/>
      <c r="J57" s="107"/>
    </row>
    <row r="58" spans="1:10" ht="12.75">
      <c r="A58" s="9" t="s">
        <v>60</v>
      </c>
      <c r="B58" s="304">
        <f>+'Check Sheet'!$B$54</f>
        <v>43592</v>
      </c>
      <c r="C58" s="304">
        <v>0</v>
      </c>
      <c r="D58" s="109"/>
      <c r="E58" s="109"/>
      <c r="F58" s="109"/>
      <c r="G58" s="109"/>
      <c r="H58" s="46" t="s">
        <v>61</v>
      </c>
      <c r="I58" s="305">
        <f>'Item 106, page 2'!I56:J56</f>
        <v>43678</v>
      </c>
      <c r="J58" s="306">
        <v>0</v>
      </c>
    </row>
    <row r="59" spans="1:10" ht="12.75">
      <c r="A59" s="314" t="s">
        <v>62</v>
      </c>
      <c r="B59" s="315"/>
      <c r="C59" s="315"/>
      <c r="D59" s="315"/>
      <c r="E59" s="315"/>
      <c r="F59" s="315"/>
      <c r="G59" s="315"/>
      <c r="H59" s="315"/>
      <c r="I59" s="315"/>
      <c r="J59" s="316"/>
    </row>
    <row r="60" spans="1:10" ht="12.75">
      <c r="A60" s="104"/>
      <c r="B60" s="105"/>
      <c r="C60" s="105"/>
      <c r="D60" s="105"/>
      <c r="E60" s="105"/>
      <c r="F60" s="105"/>
      <c r="G60" s="105"/>
      <c r="H60" s="105"/>
      <c r="I60" s="105"/>
      <c r="J60" s="107"/>
    </row>
    <row r="61" spans="1:10" ht="12.75">
      <c r="A61" s="104" t="s">
        <v>63</v>
      </c>
      <c r="B61" s="105"/>
      <c r="C61" s="105"/>
      <c r="D61" s="105"/>
      <c r="E61" s="105"/>
      <c r="F61" s="105"/>
      <c r="G61" s="105"/>
      <c r="H61" s="105"/>
      <c r="I61" s="105"/>
      <c r="J61" s="107"/>
    </row>
    <row r="62" spans="1:10" ht="12.75">
      <c r="A62" s="108"/>
      <c r="B62" s="109"/>
      <c r="C62" s="109"/>
      <c r="D62" s="109"/>
      <c r="E62" s="109"/>
      <c r="F62" s="109"/>
      <c r="G62" s="109"/>
      <c r="H62" s="109"/>
      <c r="I62" s="109"/>
      <c r="J62" s="110"/>
    </row>
  </sheetData>
  <sheetProtection/>
  <mergeCells count="8">
    <mergeCell ref="B58:C58"/>
    <mergeCell ref="I58:J58"/>
    <mergeCell ref="A59:J59"/>
    <mergeCell ref="A7:J7"/>
    <mergeCell ref="A8:J8"/>
    <mergeCell ref="A9:J9"/>
    <mergeCell ref="D13:J13"/>
    <mergeCell ref="B49:I50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S51"/>
  <sheetViews>
    <sheetView showGridLines="0" tabSelected="1" zoomScale="80" zoomScaleNormal="80" zoomScalePageLayoutView="0" workbookViewId="0" topLeftCell="A16">
      <selection activeCell="L27" sqref="L27"/>
    </sheetView>
  </sheetViews>
  <sheetFormatPr defaultColWidth="9.140625" defaultRowHeight="12.75"/>
  <cols>
    <col min="1" max="1" width="10.28125" style="15" customWidth="1"/>
    <col min="2" max="3" width="9.140625" style="15" customWidth="1"/>
    <col min="4" max="10" width="12.00390625" style="15" customWidth="1"/>
    <col min="11" max="16384" width="9.140625" style="15" customWidth="1"/>
  </cols>
  <sheetData>
    <row r="1" spans="1:10" ht="12.75">
      <c r="A1" s="101"/>
      <c r="B1" s="102"/>
      <c r="C1" s="102"/>
      <c r="D1" s="102"/>
      <c r="E1" s="102"/>
      <c r="F1" s="102"/>
      <c r="G1" s="102"/>
      <c r="H1" s="102"/>
      <c r="I1" s="102"/>
      <c r="J1" s="103"/>
    </row>
    <row r="2" spans="1:10" ht="12.75">
      <c r="A2" s="104" t="s">
        <v>0</v>
      </c>
      <c r="B2" s="147">
        <v>26</v>
      </c>
      <c r="C2" s="105"/>
      <c r="D2" s="105"/>
      <c r="E2" s="105"/>
      <c r="F2" s="105"/>
      <c r="G2" s="105"/>
      <c r="H2" s="201" t="s">
        <v>308</v>
      </c>
      <c r="I2" s="106" t="s">
        <v>198</v>
      </c>
      <c r="J2" s="107"/>
    </row>
    <row r="3" spans="1:10" ht="12.75">
      <c r="A3" s="104"/>
      <c r="B3" s="105"/>
      <c r="C3" s="105"/>
      <c r="D3" s="105"/>
      <c r="E3" s="105"/>
      <c r="F3" s="105"/>
      <c r="G3" s="105"/>
      <c r="H3" s="63"/>
      <c r="I3" s="105"/>
      <c r="J3" s="107"/>
    </row>
    <row r="4" spans="1:10" ht="12.75">
      <c r="A4" s="104" t="s">
        <v>2</v>
      </c>
      <c r="B4" s="105"/>
      <c r="C4" s="105"/>
      <c r="D4" s="150" t="s">
        <v>75</v>
      </c>
      <c r="E4" s="105"/>
      <c r="F4" s="105"/>
      <c r="G4" s="105"/>
      <c r="H4" s="105"/>
      <c r="I4" s="105"/>
      <c r="J4" s="107"/>
    </row>
    <row r="5" spans="1:10" ht="12.75">
      <c r="A5" s="108" t="s">
        <v>3</v>
      </c>
      <c r="B5" s="109"/>
      <c r="C5" s="109"/>
      <c r="D5" s="151" t="s">
        <v>76</v>
      </c>
      <c r="E5" s="109"/>
      <c r="F5" s="109"/>
      <c r="G5" s="109"/>
      <c r="H5" s="109"/>
      <c r="I5" s="109"/>
      <c r="J5" s="110"/>
    </row>
    <row r="6" spans="1:13" ht="12.75">
      <c r="A6" s="104"/>
      <c r="B6" s="105"/>
      <c r="C6" s="105"/>
      <c r="D6" s="105"/>
      <c r="E6" s="105"/>
      <c r="F6" s="105"/>
      <c r="G6" s="105"/>
      <c r="H6" s="105"/>
      <c r="I6" s="105"/>
      <c r="J6" s="107"/>
      <c r="L6" s="15" t="s">
        <v>97</v>
      </c>
      <c r="M6" s="16">
        <f>'Item 107'!M6</f>
        <v>0.1796</v>
      </c>
    </row>
    <row r="7" spans="1:13" ht="12.75">
      <c r="A7" s="383" t="s">
        <v>199</v>
      </c>
      <c r="B7" s="308"/>
      <c r="C7" s="308"/>
      <c r="D7" s="308"/>
      <c r="E7" s="308"/>
      <c r="F7" s="308"/>
      <c r="G7" s="308"/>
      <c r="H7" s="308"/>
      <c r="I7" s="308"/>
      <c r="J7" s="309"/>
      <c r="L7" s="449" t="s">
        <v>442</v>
      </c>
      <c r="M7" s="16">
        <v>0.163</v>
      </c>
    </row>
    <row r="8" spans="1:10" ht="12.75">
      <c r="A8" s="384" t="s">
        <v>200</v>
      </c>
      <c r="B8" s="385"/>
      <c r="C8" s="385"/>
      <c r="D8" s="385"/>
      <c r="E8" s="385"/>
      <c r="F8" s="385"/>
      <c r="G8" s="385"/>
      <c r="H8" s="385"/>
      <c r="I8" s="385"/>
      <c r="J8" s="386"/>
    </row>
    <row r="9" spans="1:10" ht="12.75">
      <c r="A9" s="384" t="s">
        <v>177</v>
      </c>
      <c r="B9" s="385"/>
      <c r="C9" s="385"/>
      <c r="D9" s="385"/>
      <c r="E9" s="385"/>
      <c r="F9" s="385"/>
      <c r="G9" s="385"/>
      <c r="H9" s="385"/>
      <c r="I9" s="385"/>
      <c r="J9" s="386"/>
    </row>
    <row r="10" spans="1:10" ht="12.75">
      <c r="A10" s="104"/>
      <c r="B10" s="105"/>
      <c r="C10" s="105"/>
      <c r="D10" s="105"/>
      <c r="E10" s="105"/>
      <c r="F10" s="105"/>
      <c r="G10" s="105"/>
      <c r="H10" s="105"/>
      <c r="I10" s="105"/>
      <c r="J10" s="107"/>
    </row>
    <row r="11" spans="1:10" ht="12.75">
      <c r="A11" s="149" t="s">
        <v>206</v>
      </c>
      <c r="B11" s="105"/>
      <c r="C11" s="105"/>
      <c r="D11" s="105"/>
      <c r="E11" s="105"/>
      <c r="F11" s="105"/>
      <c r="G11" s="105"/>
      <c r="H11" s="105"/>
      <c r="I11" s="105"/>
      <c r="J11" s="107"/>
    </row>
    <row r="12" spans="1:10" ht="12.75">
      <c r="A12" s="104"/>
      <c r="B12" s="105"/>
      <c r="C12" s="105"/>
      <c r="D12" s="105"/>
      <c r="E12" s="105"/>
      <c r="F12" s="105"/>
      <c r="G12" s="105"/>
      <c r="H12" s="105"/>
      <c r="I12" s="105"/>
      <c r="J12" s="107"/>
    </row>
    <row r="13" spans="1:10" ht="12.75">
      <c r="A13" s="104"/>
      <c r="B13" s="113"/>
      <c r="C13" s="113"/>
      <c r="D13" s="387" t="s">
        <v>156</v>
      </c>
      <c r="E13" s="331"/>
      <c r="F13" s="331"/>
      <c r="G13" s="331"/>
      <c r="H13" s="331"/>
      <c r="I13" s="331"/>
      <c r="J13" s="332"/>
    </row>
    <row r="14" spans="1:10" ht="12.75">
      <c r="A14" s="114" t="s">
        <v>157</v>
      </c>
      <c r="B14" s="115"/>
      <c r="C14" s="116"/>
      <c r="D14" s="117" t="s">
        <v>178</v>
      </c>
      <c r="E14" s="117" t="s">
        <v>179</v>
      </c>
      <c r="F14" s="117" t="s">
        <v>180</v>
      </c>
      <c r="G14" s="117" t="s">
        <v>181</v>
      </c>
      <c r="H14" s="117" t="s">
        <v>182</v>
      </c>
      <c r="I14" s="117" t="s">
        <v>183</v>
      </c>
      <c r="J14" s="117" t="s">
        <v>184</v>
      </c>
    </row>
    <row r="15" spans="1:19" ht="12.75">
      <c r="A15" s="118" t="s">
        <v>160</v>
      </c>
      <c r="B15" s="119"/>
      <c r="C15" s="120"/>
      <c r="D15" s="154" t="str">
        <f>+TEXT(M15*(1+$M$7),"$0.00")&amp;" (A)"</f>
        <v>$315.36 (A)</v>
      </c>
      <c r="E15" s="154" t="str">
        <f aca="true" t="shared" si="0" ref="E15:J15">+TEXT(N15*(1+$M$7),"$0.00")&amp;" (A)"</f>
        <v>$369.10 (A)</v>
      </c>
      <c r="F15" s="154" t="str">
        <f t="shared" si="0"/>
        <v>$422.84 (A)</v>
      </c>
      <c r="G15" s="154" t="str">
        <f t="shared" si="0"/>
        <v>$476.59 (A)</v>
      </c>
      <c r="H15" s="154" t="str">
        <f t="shared" si="0"/>
        <v>$530.33 (A)</v>
      </c>
      <c r="I15" s="154" t="str">
        <f t="shared" si="0"/>
        <v>$584.08 (A)</v>
      </c>
      <c r="J15" s="154" t="str">
        <f t="shared" si="0"/>
        <v>$637.82 (A)</v>
      </c>
      <c r="M15" s="15">
        <v>271.16</v>
      </c>
      <c r="N15" s="15">
        <v>317.37</v>
      </c>
      <c r="O15" s="15">
        <v>363.58</v>
      </c>
      <c r="P15" s="15">
        <v>409.79</v>
      </c>
      <c r="Q15" s="15">
        <v>456</v>
      </c>
      <c r="R15" s="15">
        <v>502.22</v>
      </c>
      <c r="S15" s="15">
        <v>548.43</v>
      </c>
    </row>
    <row r="16" spans="1:10" ht="12.75">
      <c r="A16" s="118" t="s">
        <v>161</v>
      </c>
      <c r="B16" s="119"/>
      <c r="C16" s="120"/>
      <c r="D16" s="156" t="str">
        <f aca="true" t="shared" si="1" ref="D16:I16">D15</f>
        <v>$315.36 (A)</v>
      </c>
      <c r="E16" s="156" t="str">
        <f t="shared" si="1"/>
        <v>$369.10 (A)</v>
      </c>
      <c r="F16" s="156" t="str">
        <f t="shared" si="1"/>
        <v>$422.84 (A)</v>
      </c>
      <c r="G16" s="156" t="str">
        <f t="shared" si="1"/>
        <v>$476.59 (A)</v>
      </c>
      <c r="H16" s="156" t="str">
        <f t="shared" si="1"/>
        <v>$530.33 (A)</v>
      </c>
      <c r="I16" s="156" t="str">
        <f t="shared" si="1"/>
        <v>$584.08 (A)</v>
      </c>
      <c r="J16" s="156" t="str">
        <f>J15</f>
        <v>$637.82 (A)</v>
      </c>
    </row>
    <row r="17" spans="1:10" ht="12.75">
      <c r="A17" s="124" t="s">
        <v>163</v>
      </c>
      <c r="B17" s="119"/>
      <c r="C17" s="120"/>
      <c r="D17" s="105"/>
      <c r="E17" s="105"/>
      <c r="F17" s="105"/>
      <c r="G17" s="105"/>
      <c r="H17" s="105"/>
      <c r="I17" s="105"/>
      <c r="J17" s="107"/>
    </row>
    <row r="18" spans="1:10" ht="12.75">
      <c r="A18" s="118" t="s">
        <v>117</v>
      </c>
      <c r="B18" s="119"/>
      <c r="C18" s="120"/>
      <c r="D18" s="135" t="s">
        <v>185</v>
      </c>
      <c r="E18" s="135" t="s">
        <v>185</v>
      </c>
      <c r="F18" s="135" t="s">
        <v>185</v>
      </c>
      <c r="G18" s="135" t="s">
        <v>185</v>
      </c>
      <c r="H18" s="135" t="s">
        <v>185</v>
      </c>
      <c r="I18" s="135" t="s">
        <v>185</v>
      </c>
      <c r="J18" s="135" t="s">
        <v>185</v>
      </c>
    </row>
    <row r="19" spans="1:10" ht="12.75">
      <c r="A19" s="104"/>
      <c r="B19" s="105"/>
      <c r="C19" s="105"/>
      <c r="D19" s="105"/>
      <c r="E19" s="105"/>
      <c r="F19" s="105"/>
      <c r="G19" s="105"/>
      <c r="H19" s="105"/>
      <c r="I19" s="105"/>
      <c r="J19" s="107"/>
    </row>
    <row r="20" spans="1:10" ht="12.75">
      <c r="A20" s="104"/>
      <c r="B20" s="105"/>
      <c r="C20" s="105"/>
      <c r="D20" s="105"/>
      <c r="E20" s="105"/>
      <c r="F20" s="105"/>
      <c r="G20" s="105"/>
      <c r="H20" s="105"/>
      <c r="I20" s="105"/>
      <c r="J20" s="107"/>
    </row>
    <row r="21" spans="1:10" ht="12.75">
      <c r="A21" s="128" t="s">
        <v>165</v>
      </c>
      <c r="B21" s="129" t="s">
        <v>186</v>
      </c>
      <c r="C21" s="105"/>
      <c r="D21" s="105"/>
      <c r="E21" s="105"/>
      <c r="F21" s="105"/>
      <c r="G21" s="105"/>
      <c r="H21" s="105"/>
      <c r="I21" s="105"/>
      <c r="J21" s="107"/>
    </row>
    <row r="22" spans="1:10" ht="12.75">
      <c r="A22" s="130" t="s">
        <v>187</v>
      </c>
      <c r="B22" s="129" t="s">
        <v>201</v>
      </c>
      <c r="C22" s="105"/>
      <c r="D22" s="105"/>
      <c r="E22" s="105"/>
      <c r="F22" s="105"/>
      <c r="G22" s="105"/>
      <c r="H22" s="105"/>
      <c r="I22" s="105"/>
      <c r="J22" s="107"/>
    </row>
    <row r="23" spans="1:13" ht="12.75">
      <c r="A23" s="128"/>
      <c r="B23" s="200" t="s">
        <v>407</v>
      </c>
      <c r="C23" s="105"/>
      <c r="D23" s="105"/>
      <c r="E23" s="105"/>
      <c r="F23" s="105"/>
      <c r="G23" s="105"/>
      <c r="H23" s="105"/>
      <c r="I23" s="105"/>
      <c r="J23" s="107"/>
      <c r="L23" s="15">
        <v>2.77</v>
      </c>
      <c r="M23" s="15">
        <v>0</v>
      </c>
    </row>
    <row r="24" spans="1:10" ht="12.75">
      <c r="A24" s="128"/>
      <c r="B24" s="129" t="s">
        <v>202</v>
      </c>
      <c r="C24" s="105"/>
      <c r="D24" s="105"/>
      <c r="E24" s="105"/>
      <c r="F24" s="105"/>
      <c r="G24" s="105"/>
      <c r="H24" s="105"/>
      <c r="I24" s="105"/>
      <c r="J24" s="107"/>
    </row>
    <row r="25" spans="1:10" ht="12.75">
      <c r="A25" s="128" t="s">
        <v>203</v>
      </c>
      <c r="B25" s="129" t="s">
        <v>204</v>
      </c>
      <c r="C25" s="105"/>
      <c r="D25" s="105"/>
      <c r="E25" s="105"/>
      <c r="F25" s="105"/>
      <c r="G25" s="105"/>
      <c r="H25" s="105"/>
      <c r="I25" s="105"/>
      <c r="J25" s="107"/>
    </row>
    <row r="26" spans="1:10" ht="12.75">
      <c r="A26" s="131" t="s">
        <v>190</v>
      </c>
      <c r="B26" s="132" t="s">
        <v>205</v>
      </c>
      <c r="C26" s="111"/>
      <c r="D26" s="111"/>
      <c r="E26" s="111"/>
      <c r="F26" s="111"/>
      <c r="G26" s="111"/>
      <c r="H26" s="111"/>
      <c r="I26" s="111"/>
      <c r="J26" s="112" t="s">
        <v>190</v>
      </c>
    </row>
    <row r="27" spans="1:10" ht="12.75">
      <c r="A27" s="128" t="s">
        <v>126</v>
      </c>
      <c r="B27" s="202" t="s">
        <v>412</v>
      </c>
      <c r="C27" s="105"/>
      <c r="D27" s="105"/>
      <c r="E27" s="105"/>
      <c r="F27" s="105"/>
      <c r="G27" s="105"/>
      <c r="H27" s="105"/>
      <c r="I27" s="105"/>
      <c r="J27" s="107"/>
    </row>
    <row r="28" spans="1:10" ht="12.75">
      <c r="A28" s="128"/>
      <c r="B28" s="129"/>
      <c r="C28" s="105"/>
      <c r="D28" s="105"/>
      <c r="E28" s="105"/>
      <c r="F28" s="105"/>
      <c r="G28" s="105"/>
      <c r="H28" s="105"/>
      <c r="I28" s="105"/>
      <c r="J28" s="107"/>
    </row>
    <row r="29" spans="1:10" ht="12.75">
      <c r="A29" s="128" t="s">
        <v>130</v>
      </c>
      <c r="B29" s="197" t="s">
        <v>440</v>
      </c>
      <c r="C29" s="105"/>
      <c r="D29" s="105"/>
      <c r="E29" s="105"/>
      <c r="F29" s="105"/>
      <c r="G29" s="105"/>
      <c r="H29" s="105"/>
      <c r="I29" s="105"/>
      <c r="J29" s="107"/>
    </row>
    <row r="30" spans="1:10" ht="12.75">
      <c r="A30" s="193" t="s">
        <v>143</v>
      </c>
      <c r="B30" s="186" t="s">
        <v>437</v>
      </c>
      <c r="C30" s="105"/>
      <c r="D30" s="105"/>
      <c r="E30" s="105"/>
      <c r="F30" s="105"/>
      <c r="G30" s="105"/>
      <c r="H30" s="105"/>
      <c r="I30" s="105"/>
      <c r="J30" s="107"/>
    </row>
    <row r="31" spans="1:16" ht="12.75">
      <c r="A31" s="203"/>
      <c r="B31" s="197"/>
      <c r="C31" s="105"/>
      <c r="D31" s="105"/>
      <c r="E31" s="105"/>
      <c r="F31" s="105"/>
      <c r="G31" s="105"/>
      <c r="H31" s="105"/>
      <c r="I31" s="105"/>
      <c r="J31" s="107"/>
      <c r="P31" s="15" t="s">
        <v>400</v>
      </c>
    </row>
    <row r="32" spans="1:10" ht="12.75">
      <c r="A32" s="17"/>
      <c r="B32" s="197"/>
      <c r="C32" s="105"/>
      <c r="D32" s="105"/>
      <c r="E32" s="105"/>
      <c r="F32" s="105"/>
      <c r="G32" s="105"/>
      <c r="H32" s="105"/>
      <c r="I32" s="105"/>
      <c r="J32" s="107"/>
    </row>
    <row r="33" spans="1:10" ht="12.75">
      <c r="A33" s="104"/>
      <c r="B33" s="105"/>
      <c r="C33" s="105"/>
      <c r="D33" s="105"/>
      <c r="E33" s="105"/>
      <c r="F33" s="105"/>
      <c r="G33" s="105"/>
      <c r="H33" s="105"/>
      <c r="I33" s="105"/>
      <c r="J33" s="107"/>
    </row>
    <row r="34" spans="1:10" ht="12.75">
      <c r="A34" s="128" t="s">
        <v>150</v>
      </c>
      <c r="B34" s="129"/>
      <c r="C34" s="105"/>
      <c r="D34" s="105"/>
      <c r="E34" s="105"/>
      <c r="F34" s="105"/>
      <c r="G34" s="105"/>
      <c r="H34" s="105"/>
      <c r="I34" s="105"/>
      <c r="J34" s="107"/>
    </row>
    <row r="35" spans="1:10" ht="12.75">
      <c r="A35" s="128"/>
      <c r="B35" s="129"/>
      <c r="C35" s="105"/>
      <c r="D35" s="111"/>
      <c r="E35" s="111"/>
      <c r="F35" s="111"/>
      <c r="G35" s="111"/>
      <c r="H35" s="105"/>
      <c r="I35" s="105"/>
      <c r="J35" s="107"/>
    </row>
    <row r="36" spans="1:10" ht="12.75">
      <c r="A36" s="128"/>
      <c r="B36" s="129" t="s">
        <v>209</v>
      </c>
      <c r="C36" s="105"/>
      <c r="D36" s="105"/>
      <c r="E36" s="105"/>
      <c r="F36" s="105"/>
      <c r="G36" s="105"/>
      <c r="H36" s="105"/>
      <c r="I36" s="105"/>
      <c r="J36" s="107"/>
    </row>
    <row r="37" spans="1:10" ht="12.75">
      <c r="A37" s="129"/>
      <c r="B37" s="129"/>
      <c r="C37" s="105"/>
      <c r="D37" s="105"/>
      <c r="E37" s="105"/>
      <c r="F37" s="105"/>
      <c r="G37" s="105"/>
      <c r="H37" s="105"/>
      <c r="I37" s="105"/>
      <c r="J37" s="107"/>
    </row>
    <row r="38" spans="2:10" ht="12.75" customHeight="1">
      <c r="B38" s="371" t="str">
        <f>'Item 105, page 1'!$C$53</f>
        <v>A gate obstruction charge of $1.80 (A) will be assessed per pick up for opening, unlocking, or closing gates, or moving obstructions in order to pick up solid waste.</v>
      </c>
      <c r="C38" s="372"/>
      <c r="D38" s="372"/>
      <c r="E38" s="372"/>
      <c r="F38" s="372"/>
      <c r="G38" s="372"/>
      <c r="H38" s="372"/>
      <c r="I38" s="372"/>
      <c r="J38" s="107"/>
    </row>
    <row r="39" spans="1:10" ht="12.75">
      <c r="A39" s="128"/>
      <c r="B39" s="372"/>
      <c r="C39" s="372"/>
      <c r="D39" s="372"/>
      <c r="E39" s="372"/>
      <c r="F39" s="372"/>
      <c r="G39" s="372"/>
      <c r="H39" s="372"/>
      <c r="I39" s="372"/>
      <c r="J39" s="107"/>
    </row>
    <row r="40" spans="1:10" ht="12.75">
      <c r="A40" s="104"/>
      <c r="B40" s="105"/>
      <c r="C40" s="105"/>
      <c r="D40" s="105"/>
      <c r="E40" s="105"/>
      <c r="F40" s="105"/>
      <c r="G40" s="105"/>
      <c r="H40" s="105"/>
      <c r="I40" s="105"/>
      <c r="J40" s="107"/>
    </row>
    <row r="41" spans="1:16" ht="12.75">
      <c r="A41" s="104"/>
      <c r="B41" s="129"/>
      <c r="C41" s="105"/>
      <c r="D41" s="105"/>
      <c r="E41" s="105"/>
      <c r="F41" s="105"/>
      <c r="G41" s="105"/>
      <c r="H41" s="105"/>
      <c r="I41" s="105"/>
      <c r="J41" s="107"/>
      <c r="P41" s="15" t="s">
        <v>401</v>
      </c>
    </row>
    <row r="42" spans="1:10" ht="12.75">
      <c r="A42" s="104"/>
      <c r="B42" s="105"/>
      <c r="C42" s="105"/>
      <c r="D42" s="105"/>
      <c r="E42" s="105"/>
      <c r="F42" s="105"/>
      <c r="G42" s="105"/>
      <c r="H42" s="134" t="s">
        <v>57</v>
      </c>
      <c r="I42" s="361" t="str">
        <f>'Item 107'!I53</f>
        <v>7/31/2020 (C)</v>
      </c>
      <c r="J42" s="361"/>
    </row>
    <row r="43" spans="1:10" ht="12.75">
      <c r="A43" s="104"/>
      <c r="B43" s="105"/>
      <c r="C43" s="105"/>
      <c r="D43" s="105"/>
      <c r="E43" s="105"/>
      <c r="F43" s="105"/>
      <c r="G43" s="105"/>
      <c r="H43" s="105"/>
      <c r="I43" s="105"/>
      <c r="J43" s="107"/>
    </row>
    <row r="44" spans="1:10" ht="12.75">
      <c r="A44" s="108"/>
      <c r="B44" s="109"/>
      <c r="C44" s="109"/>
      <c r="D44" s="109"/>
      <c r="E44" s="109"/>
      <c r="F44" s="109"/>
      <c r="G44" s="109"/>
      <c r="H44" s="109"/>
      <c r="I44" s="109"/>
      <c r="J44" s="110"/>
    </row>
    <row r="45" spans="1:10" ht="12.75">
      <c r="A45" s="6" t="s">
        <v>59</v>
      </c>
      <c r="B45" s="7" t="str">
        <f>+'Check Sheet'!$B$52</f>
        <v>Sarah Russell, Business Unit Finance Manager</v>
      </c>
      <c r="C45" s="7"/>
      <c r="D45" s="105"/>
      <c r="E45" s="105"/>
      <c r="F45" s="105"/>
      <c r="G45" s="105"/>
      <c r="H45" s="105"/>
      <c r="I45" s="105"/>
      <c r="J45" s="107"/>
    </row>
    <row r="46" spans="1:10" ht="12.75">
      <c r="A46" s="6"/>
      <c r="B46" s="7"/>
      <c r="C46" s="7"/>
      <c r="D46" s="105"/>
      <c r="E46" s="105"/>
      <c r="F46" s="105"/>
      <c r="J46" s="107"/>
    </row>
    <row r="47" spans="1:10" ht="12.75">
      <c r="A47" s="9" t="s">
        <v>60</v>
      </c>
      <c r="B47" s="304">
        <f>+'Check Sheet'!$B$54</f>
        <v>43592</v>
      </c>
      <c r="C47" s="304">
        <v>0</v>
      </c>
      <c r="D47" s="109"/>
      <c r="E47" s="109"/>
      <c r="F47" s="109"/>
      <c r="H47" s="46" t="s">
        <v>61</v>
      </c>
      <c r="I47" s="305">
        <f>'Item 106, page 2'!I56:J56</f>
        <v>43678</v>
      </c>
      <c r="J47" s="306" t="s">
        <v>94</v>
      </c>
    </row>
    <row r="48" spans="1:10" ht="12.75">
      <c r="A48" s="314" t="s">
        <v>62</v>
      </c>
      <c r="B48" s="315"/>
      <c r="C48" s="315"/>
      <c r="D48" s="315"/>
      <c r="E48" s="315"/>
      <c r="F48" s="315"/>
      <c r="G48" s="315"/>
      <c r="H48" s="315"/>
      <c r="I48" s="315"/>
      <c r="J48" s="316"/>
    </row>
    <row r="49" spans="1:10" ht="12.75">
      <c r="A49" s="104"/>
      <c r="B49" s="105"/>
      <c r="C49" s="105"/>
      <c r="D49" s="105"/>
      <c r="E49" s="105"/>
      <c r="F49" s="105"/>
      <c r="G49" s="105"/>
      <c r="H49" s="105"/>
      <c r="I49" s="105"/>
      <c r="J49" s="107"/>
    </row>
    <row r="50" spans="1:10" ht="12.75">
      <c r="A50" s="104" t="s">
        <v>63</v>
      </c>
      <c r="B50" s="105"/>
      <c r="C50" s="105"/>
      <c r="D50" s="105"/>
      <c r="E50" s="105"/>
      <c r="F50" s="105"/>
      <c r="G50" s="105"/>
      <c r="H50" s="105"/>
      <c r="I50" s="105"/>
      <c r="J50" s="107"/>
    </row>
    <row r="51" spans="1:10" ht="12.75">
      <c r="A51" s="108"/>
      <c r="B51" s="109"/>
      <c r="C51" s="109"/>
      <c r="D51" s="109"/>
      <c r="E51" s="109"/>
      <c r="F51" s="109"/>
      <c r="G51" s="109"/>
      <c r="H51" s="109"/>
      <c r="I51" s="109"/>
      <c r="J51" s="110"/>
    </row>
  </sheetData>
  <sheetProtection/>
  <mergeCells count="9">
    <mergeCell ref="B47:C47"/>
    <mergeCell ref="I47:J47"/>
    <mergeCell ref="A48:J48"/>
    <mergeCell ref="A7:J7"/>
    <mergeCell ref="A8:J8"/>
    <mergeCell ref="A9:J9"/>
    <mergeCell ref="D13:J13"/>
    <mergeCell ref="B38:I39"/>
    <mergeCell ref="I42:J42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N44"/>
  <sheetViews>
    <sheetView zoomScalePageLayoutView="0" workbookViewId="0" topLeftCell="A1">
      <selection activeCell="K54" sqref="K54"/>
    </sheetView>
  </sheetViews>
  <sheetFormatPr defaultColWidth="9.140625" defaultRowHeight="12.75"/>
  <cols>
    <col min="1" max="2" width="9.140625" style="207" customWidth="1"/>
    <col min="3" max="3" width="11.140625" style="207" customWidth="1"/>
    <col min="4" max="7" width="9.140625" style="207" customWidth="1"/>
    <col min="8" max="8" width="9.8515625" style="207" customWidth="1"/>
    <col min="9" max="9" width="11.00390625" style="207" customWidth="1"/>
    <col min="10" max="10" width="10.00390625" style="207" customWidth="1"/>
    <col min="11" max="16384" width="9.140625" style="207" customWidth="1"/>
  </cols>
  <sheetData>
    <row r="1" spans="1:10" ht="12.75">
      <c r="A1" s="204"/>
      <c r="B1" s="205"/>
      <c r="C1" s="205"/>
      <c r="D1" s="205"/>
      <c r="E1" s="205"/>
      <c r="F1" s="205"/>
      <c r="G1" s="205"/>
      <c r="H1" s="205"/>
      <c r="I1" s="205"/>
      <c r="J1" s="206"/>
    </row>
    <row r="2" spans="1:10" ht="12.75">
      <c r="A2" s="208" t="s">
        <v>0</v>
      </c>
      <c r="B2" s="209">
        <v>26</v>
      </c>
      <c r="C2" s="210"/>
      <c r="D2" s="210"/>
      <c r="E2" s="210"/>
      <c r="F2" s="210"/>
      <c r="G2" s="210"/>
      <c r="H2" s="211" t="s">
        <v>309</v>
      </c>
      <c r="I2" s="212" t="s">
        <v>310</v>
      </c>
      <c r="J2" s="213"/>
    </row>
    <row r="3" spans="1:10" ht="12.75">
      <c r="A3" s="208"/>
      <c r="B3" s="210"/>
      <c r="C3" s="210"/>
      <c r="D3" s="210"/>
      <c r="E3" s="210"/>
      <c r="F3" s="210"/>
      <c r="G3" s="210"/>
      <c r="H3" s="214"/>
      <c r="I3" s="210"/>
      <c r="J3" s="213"/>
    </row>
    <row r="4" spans="1:10" ht="12.75">
      <c r="A4" s="208" t="s">
        <v>2</v>
      </c>
      <c r="B4" s="210"/>
      <c r="C4" s="210"/>
      <c r="D4" s="215" t="s">
        <v>75</v>
      </c>
      <c r="E4" s="210"/>
      <c r="F4" s="210"/>
      <c r="G4" s="210"/>
      <c r="H4" s="210"/>
      <c r="I4" s="210"/>
      <c r="J4" s="213"/>
    </row>
    <row r="5" spans="1:10" ht="12.75">
      <c r="A5" s="216" t="s">
        <v>3</v>
      </c>
      <c r="B5" s="217"/>
      <c r="C5" s="217"/>
      <c r="D5" s="218" t="s">
        <v>76</v>
      </c>
      <c r="E5" s="217"/>
      <c r="F5" s="217"/>
      <c r="G5" s="217"/>
      <c r="H5" s="217"/>
      <c r="I5" s="217"/>
      <c r="J5" s="219"/>
    </row>
    <row r="6" spans="1:13" ht="12.75">
      <c r="A6" s="208"/>
      <c r="B6" s="210"/>
      <c r="C6" s="210"/>
      <c r="D6" s="210"/>
      <c r="E6" s="210"/>
      <c r="F6" s="210"/>
      <c r="G6" s="210"/>
      <c r="H6" s="210"/>
      <c r="I6" s="210"/>
      <c r="J6" s="213"/>
      <c r="L6" s="207" t="s">
        <v>97</v>
      </c>
      <c r="M6" s="16">
        <f>'Item 107'!M6</f>
        <v>0.1796</v>
      </c>
    </row>
    <row r="7" spans="1:10" ht="12.75">
      <c r="A7" s="208"/>
      <c r="B7" s="210"/>
      <c r="C7" s="210"/>
      <c r="D7" s="210"/>
      <c r="E7" s="210"/>
      <c r="F7" s="210"/>
      <c r="G7" s="210"/>
      <c r="H7" s="210"/>
      <c r="I7" s="210"/>
      <c r="J7" s="213"/>
    </row>
    <row r="8" spans="1:10" ht="12.75">
      <c r="A8" s="406" t="s">
        <v>311</v>
      </c>
      <c r="B8" s="407"/>
      <c r="C8" s="407"/>
      <c r="D8" s="407"/>
      <c r="E8" s="407"/>
      <c r="F8" s="407"/>
      <c r="G8" s="407"/>
      <c r="H8" s="407"/>
      <c r="I8" s="407"/>
      <c r="J8" s="408"/>
    </row>
    <row r="9" spans="1:10" ht="12.75">
      <c r="A9" s="208"/>
      <c r="B9" s="210"/>
      <c r="C9" s="210"/>
      <c r="D9" s="210"/>
      <c r="E9" s="210"/>
      <c r="F9" s="210"/>
      <c r="G9" s="210"/>
      <c r="H9" s="210"/>
      <c r="I9" s="210"/>
      <c r="J9" s="213"/>
    </row>
    <row r="10" spans="1:10" ht="12.75">
      <c r="A10" s="208" t="s">
        <v>312</v>
      </c>
      <c r="B10" s="210"/>
      <c r="C10" s="210"/>
      <c r="D10" s="210"/>
      <c r="E10" s="210"/>
      <c r="F10" s="210"/>
      <c r="G10" s="210"/>
      <c r="H10" s="210"/>
      <c r="I10" s="210"/>
      <c r="J10" s="213"/>
    </row>
    <row r="11" spans="1:10" ht="12.75">
      <c r="A11" s="208"/>
      <c r="B11" s="210"/>
      <c r="C11" s="210"/>
      <c r="D11" s="210"/>
      <c r="E11" s="210"/>
      <c r="F11" s="210"/>
      <c r="G11" s="210"/>
      <c r="H11" s="210"/>
      <c r="I11" s="210"/>
      <c r="J11" s="213"/>
    </row>
    <row r="12" spans="1:10" ht="12.75">
      <c r="A12" s="208" t="s">
        <v>313</v>
      </c>
      <c r="B12" s="210"/>
      <c r="C12" s="210"/>
      <c r="D12" s="210"/>
      <c r="E12" s="210"/>
      <c r="F12" s="210"/>
      <c r="G12" s="210"/>
      <c r="H12" s="210"/>
      <c r="I12" s="210"/>
      <c r="J12" s="213"/>
    </row>
    <row r="13" spans="1:10" ht="12.75">
      <c r="A13" s="220"/>
      <c r="B13" s="221"/>
      <c r="C13" s="223"/>
      <c r="D13" s="224"/>
      <c r="E13" s="409" t="s">
        <v>314</v>
      </c>
      <c r="F13" s="410"/>
      <c r="G13" s="223"/>
      <c r="H13" s="224"/>
      <c r="I13" s="409" t="s">
        <v>315</v>
      </c>
      <c r="J13" s="410"/>
    </row>
    <row r="14" spans="1:10" ht="12.75">
      <c r="A14" s="208"/>
      <c r="B14" s="210"/>
      <c r="C14" s="411" t="s">
        <v>316</v>
      </c>
      <c r="D14" s="412"/>
      <c r="E14" s="411" t="s">
        <v>317</v>
      </c>
      <c r="F14" s="412"/>
      <c r="G14" s="411" t="s">
        <v>267</v>
      </c>
      <c r="H14" s="412"/>
      <c r="I14" s="411" t="s">
        <v>318</v>
      </c>
      <c r="J14" s="412"/>
    </row>
    <row r="15" spans="1:13" ht="12.75">
      <c r="A15" s="225"/>
      <c r="B15" s="210"/>
      <c r="C15" s="400" t="s">
        <v>319</v>
      </c>
      <c r="D15" s="401"/>
      <c r="E15" s="400" t="s">
        <v>319</v>
      </c>
      <c r="F15" s="401"/>
      <c r="G15" s="400" t="s">
        <v>320</v>
      </c>
      <c r="H15" s="401"/>
      <c r="I15" s="400" t="s">
        <v>321</v>
      </c>
      <c r="J15" s="401"/>
      <c r="L15" s="226"/>
      <c r="M15" s="226"/>
    </row>
    <row r="16" spans="1:14" ht="19.5" customHeight="1">
      <c r="A16" s="227" t="s">
        <v>322</v>
      </c>
      <c r="B16" s="228"/>
      <c r="C16" s="402" t="str">
        <f>TEXT(L16*(1+$M$6),"$0.00 (A)")</f>
        <v>$17.55 (A)</v>
      </c>
      <c r="D16" s="403" t="s">
        <v>323</v>
      </c>
      <c r="E16" s="404" t="str">
        <f>C16</f>
        <v>$17.55 (A)</v>
      </c>
      <c r="F16" s="405"/>
      <c r="G16" s="404" t="str">
        <f>TEXT(L17*(1+$M$6),"$0.00 (A)")</f>
        <v>$24.69 (A)</v>
      </c>
      <c r="H16" s="405"/>
      <c r="I16" s="402" t="str">
        <f>TEXT(M16*(1+M6)+N16,"$0.00 (A)")</f>
        <v>$1.10 (A)</v>
      </c>
      <c r="J16" s="403" t="s">
        <v>324</v>
      </c>
      <c r="L16" s="229">
        <v>14.88</v>
      </c>
      <c r="M16" s="229">
        <v>0.93</v>
      </c>
      <c r="N16" s="230"/>
    </row>
    <row r="17" spans="1:13" ht="12.75">
      <c r="A17" s="204" t="s">
        <v>325</v>
      </c>
      <c r="B17" s="206"/>
      <c r="C17" s="394"/>
      <c r="D17" s="396"/>
      <c r="E17" s="394"/>
      <c r="F17" s="398"/>
      <c r="G17" s="394"/>
      <c r="H17" s="398"/>
      <c r="I17" s="394"/>
      <c r="J17" s="398"/>
      <c r="L17" s="229">
        <v>20.93</v>
      </c>
      <c r="M17" s="229"/>
    </row>
    <row r="18" spans="1:13" ht="12.75">
      <c r="A18" s="231" t="s">
        <v>326</v>
      </c>
      <c r="B18" s="219"/>
      <c r="C18" s="395"/>
      <c r="D18" s="397"/>
      <c r="E18" s="395"/>
      <c r="F18" s="399"/>
      <c r="G18" s="395"/>
      <c r="H18" s="399"/>
      <c r="I18" s="395"/>
      <c r="J18" s="399"/>
      <c r="L18" s="226"/>
      <c r="M18" s="226"/>
    </row>
    <row r="19" spans="1:10" ht="12.75">
      <c r="A19" s="204" t="s">
        <v>325</v>
      </c>
      <c r="B19" s="206"/>
      <c r="C19" s="394" t="str">
        <f>C16</f>
        <v>$17.55 (A)</v>
      </c>
      <c r="D19" s="398"/>
      <c r="E19" s="394" t="str">
        <f>C19</f>
        <v>$17.55 (A)</v>
      </c>
      <c r="F19" s="398"/>
      <c r="G19" s="394" t="str">
        <f>G16</f>
        <v>$24.69 (A)</v>
      </c>
      <c r="H19" s="398"/>
      <c r="I19" s="394" t="str">
        <f>I16</f>
        <v>$1.10 (A)</v>
      </c>
      <c r="J19" s="398"/>
    </row>
    <row r="20" spans="1:10" ht="12.75">
      <c r="A20" s="231" t="s">
        <v>327</v>
      </c>
      <c r="B20" s="219"/>
      <c r="C20" s="395"/>
      <c r="D20" s="399"/>
      <c r="E20" s="395"/>
      <c r="F20" s="399"/>
      <c r="G20" s="395"/>
      <c r="H20" s="399"/>
      <c r="I20" s="395"/>
      <c r="J20" s="399"/>
    </row>
    <row r="21" spans="1:10" ht="12.75">
      <c r="A21" s="208"/>
      <c r="B21" s="210"/>
      <c r="C21" s="210"/>
      <c r="D21" s="221"/>
      <c r="E21" s="221"/>
      <c r="F21" s="221"/>
      <c r="G21" s="221"/>
      <c r="H21" s="210"/>
      <c r="I21" s="210"/>
      <c r="J21" s="213"/>
    </row>
    <row r="22" spans="1:10" ht="12.75">
      <c r="A22" s="208"/>
      <c r="B22" s="210"/>
      <c r="C22" s="210"/>
      <c r="D22" s="221"/>
      <c r="E22" s="221"/>
      <c r="F22" s="221"/>
      <c r="G22" s="221"/>
      <c r="H22" s="210"/>
      <c r="I22" s="210"/>
      <c r="J22" s="213"/>
    </row>
    <row r="23" spans="1:10" ht="12.75">
      <c r="A23" s="208"/>
      <c r="B23" s="210"/>
      <c r="C23" s="210"/>
      <c r="D23" s="221"/>
      <c r="E23" s="221"/>
      <c r="F23" s="221"/>
      <c r="G23" s="221"/>
      <c r="H23" s="210"/>
      <c r="I23" s="210"/>
      <c r="J23" s="213"/>
    </row>
    <row r="24" spans="1:10" ht="12.75">
      <c r="A24" s="208"/>
      <c r="B24" s="210"/>
      <c r="C24" s="210"/>
      <c r="D24" s="221"/>
      <c r="E24" s="221"/>
      <c r="F24" s="221"/>
      <c r="G24" s="221"/>
      <c r="H24" s="210"/>
      <c r="I24" s="210"/>
      <c r="J24" s="213"/>
    </row>
    <row r="25" spans="1:10" ht="12.75">
      <c r="A25" s="208"/>
      <c r="B25" s="210"/>
      <c r="C25" s="210"/>
      <c r="D25" s="221"/>
      <c r="E25" s="221"/>
      <c r="F25" s="221"/>
      <c r="G25" s="221"/>
      <c r="H25" s="210"/>
      <c r="I25" s="210"/>
      <c r="J25" s="213"/>
    </row>
    <row r="26" spans="1:10" ht="12.75">
      <c r="A26" s="208"/>
      <c r="B26" s="210"/>
      <c r="C26" s="210"/>
      <c r="D26" s="221"/>
      <c r="E26" s="221"/>
      <c r="F26" s="221"/>
      <c r="G26" s="221"/>
      <c r="H26" s="210"/>
      <c r="I26" s="210"/>
      <c r="J26" s="213"/>
    </row>
    <row r="27" spans="1:10" ht="12.75">
      <c r="A27" s="208"/>
      <c r="B27" s="210"/>
      <c r="C27" s="210"/>
      <c r="D27" s="221"/>
      <c r="E27" s="221"/>
      <c r="F27" s="221"/>
      <c r="G27" s="221"/>
      <c r="H27" s="210"/>
      <c r="I27" s="210"/>
      <c r="J27" s="213"/>
    </row>
    <row r="28" spans="1:10" ht="12.75">
      <c r="A28" s="208"/>
      <c r="B28" s="210"/>
      <c r="C28" s="210"/>
      <c r="D28" s="221"/>
      <c r="E28" s="221"/>
      <c r="F28" s="221"/>
      <c r="G28" s="221"/>
      <c r="H28" s="210"/>
      <c r="I28" s="210"/>
      <c r="J28" s="213"/>
    </row>
    <row r="29" spans="1:10" ht="12.75">
      <c r="A29" s="208"/>
      <c r="B29" s="210"/>
      <c r="C29" s="210"/>
      <c r="D29" s="221"/>
      <c r="E29" s="221"/>
      <c r="F29" s="221"/>
      <c r="G29" s="221"/>
      <c r="H29" s="210"/>
      <c r="I29" s="210"/>
      <c r="J29" s="213"/>
    </row>
    <row r="30" spans="1:10" ht="12.75">
      <c r="A30" s="208"/>
      <c r="B30" s="210"/>
      <c r="C30" s="210"/>
      <c r="D30" s="210"/>
      <c r="E30" s="210"/>
      <c r="F30" s="210"/>
      <c r="G30" s="210"/>
      <c r="H30" s="210"/>
      <c r="I30" s="210"/>
      <c r="J30" s="213"/>
    </row>
    <row r="31" spans="1:10" ht="12.75">
      <c r="A31" s="208"/>
      <c r="B31" s="210"/>
      <c r="C31" s="210"/>
      <c r="D31" s="210"/>
      <c r="E31" s="210"/>
      <c r="F31" s="210"/>
      <c r="G31" s="210"/>
      <c r="H31" s="210"/>
      <c r="I31" s="210"/>
      <c r="J31" s="213"/>
    </row>
    <row r="32" spans="1:10" ht="12.75">
      <c r="A32" s="208"/>
      <c r="B32" s="210"/>
      <c r="C32" s="210"/>
      <c r="D32" s="210"/>
      <c r="E32" s="210"/>
      <c r="F32" s="210"/>
      <c r="G32" s="210"/>
      <c r="H32" s="210"/>
      <c r="I32" s="210"/>
      <c r="J32" s="213"/>
    </row>
    <row r="33" spans="1:10" ht="12.75">
      <c r="A33" s="208"/>
      <c r="B33" s="210"/>
      <c r="C33" s="210"/>
      <c r="D33" s="210"/>
      <c r="E33" s="210"/>
      <c r="F33" s="210"/>
      <c r="G33" s="210"/>
      <c r="H33" s="210"/>
      <c r="I33" s="210"/>
      <c r="J33" s="213"/>
    </row>
    <row r="34" spans="1:10" ht="12.75">
      <c r="A34" s="208"/>
      <c r="B34" s="210"/>
      <c r="C34" s="210"/>
      <c r="D34" s="210"/>
      <c r="E34" s="210"/>
      <c r="F34" s="210"/>
      <c r="G34" s="210"/>
      <c r="H34" s="210"/>
      <c r="I34" s="210"/>
      <c r="J34" s="213"/>
    </row>
    <row r="35" spans="1:10" ht="12.75">
      <c r="A35" s="208"/>
      <c r="B35" s="210"/>
      <c r="C35" s="210"/>
      <c r="D35" s="210"/>
      <c r="E35" s="210"/>
      <c r="F35" s="210"/>
      <c r="G35" s="210"/>
      <c r="H35" s="210"/>
      <c r="I35" s="210"/>
      <c r="J35" s="213"/>
    </row>
    <row r="36" spans="1:10" ht="12.75">
      <c r="A36" s="216"/>
      <c r="B36" s="217"/>
      <c r="C36" s="217"/>
      <c r="D36" s="217"/>
      <c r="E36" s="217"/>
      <c r="F36" s="217"/>
      <c r="G36" s="217"/>
      <c r="H36" s="217"/>
      <c r="I36" s="217"/>
      <c r="J36" s="219"/>
    </row>
    <row r="37" spans="1:10" ht="12.75">
      <c r="A37" s="208" t="s">
        <v>59</v>
      </c>
      <c r="B37" s="7" t="str">
        <f>+'Check Sheet'!$B$52</f>
        <v>Sarah Russell, Business Unit Finance Manager</v>
      </c>
      <c r="C37" s="210"/>
      <c r="D37" s="210"/>
      <c r="E37" s="210"/>
      <c r="F37" s="210"/>
      <c r="G37" s="210"/>
      <c r="H37" s="210"/>
      <c r="I37" s="210"/>
      <c r="J37" s="213"/>
    </row>
    <row r="38" spans="1:10" ht="12.75">
      <c r="A38" s="208"/>
      <c r="B38" s="210"/>
      <c r="C38" s="210"/>
      <c r="D38" s="210"/>
      <c r="E38" s="210"/>
      <c r="F38" s="210"/>
      <c r="J38" s="213"/>
    </row>
    <row r="39" spans="1:10" ht="12.75">
      <c r="A39" s="216" t="s">
        <v>60</v>
      </c>
      <c r="B39" s="388">
        <f>+'Check Sheet'!$B$54</f>
        <v>43592</v>
      </c>
      <c r="C39" s="388">
        <f>+'[1]Check Sheet'!C39</f>
        <v>1</v>
      </c>
      <c r="D39" s="217"/>
      <c r="E39" s="217"/>
      <c r="F39" s="217"/>
      <c r="H39" s="232" t="s">
        <v>61</v>
      </c>
      <c r="I39" s="389">
        <f>'Item 106, page 2'!I56:J56</f>
        <v>43678</v>
      </c>
      <c r="J39" s="390">
        <f>+'[1]Check Sheet'!I39</f>
        <v>0</v>
      </c>
    </row>
    <row r="40" spans="1:10" ht="12.75">
      <c r="A40" s="391" t="s">
        <v>62</v>
      </c>
      <c r="B40" s="392"/>
      <c r="C40" s="392"/>
      <c r="D40" s="392"/>
      <c r="E40" s="392"/>
      <c r="F40" s="392"/>
      <c r="G40" s="392"/>
      <c r="H40" s="392"/>
      <c r="I40" s="392"/>
      <c r="J40" s="393"/>
    </row>
    <row r="41" spans="1:10" ht="12.75">
      <c r="A41" s="216"/>
      <c r="B41" s="217"/>
      <c r="C41" s="217"/>
      <c r="D41" s="217"/>
      <c r="E41" s="217"/>
      <c r="F41" s="217"/>
      <c r="G41" s="217"/>
      <c r="H41" s="217"/>
      <c r="I41" s="217"/>
      <c r="J41" s="219"/>
    </row>
    <row r="42" spans="1:10" ht="12.75">
      <c r="A42" s="208"/>
      <c r="B42" s="210"/>
      <c r="C42" s="210"/>
      <c r="D42" s="210"/>
      <c r="E42" s="210"/>
      <c r="F42" s="210"/>
      <c r="G42" s="210"/>
      <c r="H42" s="210"/>
      <c r="I42" s="210"/>
      <c r="J42" s="213"/>
    </row>
    <row r="43" spans="1:10" ht="12.75">
      <c r="A43" s="208" t="s">
        <v>63</v>
      </c>
      <c r="B43" s="210"/>
      <c r="C43" s="210"/>
      <c r="D43" s="210"/>
      <c r="E43" s="210"/>
      <c r="F43" s="210"/>
      <c r="G43" s="210"/>
      <c r="H43" s="210"/>
      <c r="I43" s="210"/>
      <c r="J43" s="213"/>
    </row>
    <row r="44" spans="1:10" ht="12.75">
      <c r="A44" s="216"/>
      <c r="B44" s="217"/>
      <c r="C44" s="217"/>
      <c r="D44" s="217"/>
      <c r="E44" s="217"/>
      <c r="F44" s="217"/>
      <c r="G44" s="217"/>
      <c r="H44" s="217"/>
      <c r="I44" s="217"/>
      <c r="J44" s="219"/>
    </row>
  </sheetData>
  <sheetProtection/>
  <mergeCells count="27">
    <mergeCell ref="A8:J8"/>
    <mergeCell ref="E13:F13"/>
    <mergeCell ref="I13:J13"/>
    <mergeCell ref="C14:D14"/>
    <mergeCell ref="E14:F14"/>
    <mergeCell ref="G14:H14"/>
    <mergeCell ref="I14:J14"/>
    <mergeCell ref="G19:H20"/>
    <mergeCell ref="I19:J20"/>
    <mergeCell ref="C15:D15"/>
    <mergeCell ref="E15:F15"/>
    <mergeCell ref="G15:H15"/>
    <mergeCell ref="I15:J15"/>
    <mergeCell ref="C16:D16"/>
    <mergeCell ref="E16:F16"/>
    <mergeCell ref="G16:H16"/>
    <mergeCell ref="I16:J16"/>
    <mergeCell ref="B39:C39"/>
    <mergeCell ref="I39:J39"/>
    <mergeCell ref="A40:J40"/>
    <mergeCell ref="C17:C18"/>
    <mergeCell ref="D17:D18"/>
    <mergeCell ref="E17:F18"/>
    <mergeCell ref="G17:H18"/>
    <mergeCell ref="I17:J18"/>
    <mergeCell ref="C19:D20"/>
    <mergeCell ref="E19:F20"/>
  </mergeCells>
  <printOptions/>
  <pageMargins left="0.7" right="0.7" top="0.75" bottom="0.75" header="0.3" footer="0.3"/>
  <pageSetup fitToHeight="1" fitToWidth="1" horizontalDpi="600" verticalDpi="600" orientation="portrait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O47"/>
  <sheetViews>
    <sheetView showGridLines="0" zoomScalePageLayoutView="0" workbookViewId="0" topLeftCell="A1">
      <selection activeCell="B33" sqref="B33"/>
    </sheetView>
  </sheetViews>
  <sheetFormatPr defaultColWidth="9.140625" defaultRowHeight="12.75"/>
  <cols>
    <col min="1" max="2" width="9.140625" style="207" customWidth="1"/>
    <col min="3" max="3" width="11.140625" style="207" customWidth="1"/>
    <col min="4" max="7" width="9.140625" style="207" customWidth="1"/>
    <col min="8" max="8" width="9.8515625" style="207" customWidth="1"/>
    <col min="9" max="9" width="11.00390625" style="207" customWidth="1"/>
    <col min="10" max="10" width="10.00390625" style="207" customWidth="1"/>
    <col min="11" max="16384" width="9.140625" style="207" customWidth="1"/>
  </cols>
  <sheetData>
    <row r="1" spans="1:10" ht="12.75">
      <c r="A1" s="204"/>
      <c r="B1" s="205"/>
      <c r="C1" s="205"/>
      <c r="D1" s="205"/>
      <c r="E1" s="205"/>
      <c r="F1" s="205"/>
      <c r="G1" s="205"/>
      <c r="H1" s="205"/>
      <c r="I1" s="205"/>
      <c r="J1" s="206"/>
    </row>
    <row r="2" spans="1:10" ht="12.75">
      <c r="A2" s="208" t="s">
        <v>0</v>
      </c>
      <c r="B2" s="209">
        <v>26</v>
      </c>
      <c r="C2" s="210"/>
      <c r="D2" s="210"/>
      <c r="E2" s="210"/>
      <c r="F2" s="210"/>
      <c r="G2" s="210"/>
      <c r="H2" s="211" t="s">
        <v>228</v>
      </c>
      <c r="I2" s="212" t="s">
        <v>328</v>
      </c>
      <c r="J2" s="213"/>
    </row>
    <row r="3" spans="1:10" ht="12.75">
      <c r="A3" s="208"/>
      <c r="B3" s="210"/>
      <c r="C3" s="210"/>
      <c r="D3" s="210"/>
      <c r="E3" s="210"/>
      <c r="F3" s="210"/>
      <c r="G3" s="210"/>
      <c r="H3" s="214"/>
      <c r="I3" s="210"/>
      <c r="J3" s="213"/>
    </row>
    <row r="4" spans="1:10" ht="12.75">
      <c r="A4" s="208" t="s">
        <v>2</v>
      </c>
      <c r="B4" s="210"/>
      <c r="C4" s="210"/>
      <c r="D4" s="215" t="s">
        <v>75</v>
      </c>
      <c r="E4" s="210"/>
      <c r="F4" s="210"/>
      <c r="G4" s="210"/>
      <c r="H4" s="210"/>
      <c r="I4" s="210"/>
      <c r="J4" s="213"/>
    </row>
    <row r="5" spans="1:10" ht="12.75">
      <c r="A5" s="216" t="s">
        <v>3</v>
      </c>
      <c r="B5" s="217"/>
      <c r="C5" s="217"/>
      <c r="D5" s="218" t="s">
        <v>76</v>
      </c>
      <c r="E5" s="217"/>
      <c r="F5" s="217"/>
      <c r="G5" s="217"/>
      <c r="H5" s="217"/>
      <c r="I5" s="217"/>
      <c r="J5" s="219"/>
    </row>
    <row r="6" spans="1:13" ht="12.75">
      <c r="A6" s="208"/>
      <c r="B6" s="210"/>
      <c r="C6" s="210"/>
      <c r="D6" s="210"/>
      <c r="E6" s="210"/>
      <c r="F6" s="210"/>
      <c r="G6" s="210"/>
      <c r="H6" s="210"/>
      <c r="I6" s="210"/>
      <c r="J6" s="213"/>
      <c r="L6" s="207" t="s">
        <v>97</v>
      </c>
      <c r="M6" s="16">
        <f>'Item 107'!M6</f>
        <v>0.1796</v>
      </c>
    </row>
    <row r="7" spans="1:10" ht="12.75">
      <c r="A7" s="208"/>
      <c r="B7" s="210"/>
      <c r="C7" s="210"/>
      <c r="D7" s="210"/>
      <c r="E7" s="210"/>
      <c r="F7" s="210"/>
      <c r="G7" s="210"/>
      <c r="H7" s="210"/>
      <c r="I7" s="210"/>
      <c r="J7" s="213"/>
    </row>
    <row r="8" spans="1:10" ht="12.75">
      <c r="A8" s="406" t="s">
        <v>329</v>
      </c>
      <c r="B8" s="407"/>
      <c r="C8" s="407"/>
      <c r="D8" s="407"/>
      <c r="E8" s="407"/>
      <c r="F8" s="407"/>
      <c r="G8" s="407"/>
      <c r="H8" s="407"/>
      <c r="I8" s="407"/>
      <c r="J8" s="408"/>
    </row>
    <row r="9" spans="1:10" ht="12.75">
      <c r="A9" s="208"/>
      <c r="B9" s="210"/>
      <c r="C9" s="210"/>
      <c r="D9" s="210"/>
      <c r="E9" s="210"/>
      <c r="F9" s="210"/>
      <c r="G9" s="210"/>
      <c r="H9" s="210"/>
      <c r="I9" s="210"/>
      <c r="J9" s="213"/>
    </row>
    <row r="10" spans="1:10" ht="12.75">
      <c r="A10" s="225" t="s">
        <v>330</v>
      </c>
      <c r="B10" s="210"/>
      <c r="C10" s="210"/>
      <c r="D10" s="210"/>
      <c r="E10" s="210"/>
      <c r="F10" s="210"/>
      <c r="G10" s="210"/>
      <c r="H10" s="210"/>
      <c r="I10" s="210"/>
      <c r="J10" s="213"/>
    </row>
    <row r="11" spans="1:10" ht="12.75">
      <c r="A11" s="208" t="s">
        <v>331</v>
      </c>
      <c r="B11" s="210"/>
      <c r="C11" s="210"/>
      <c r="D11" s="210"/>
      <c r="E11" s="210"/>
      <c r="F11" s="210"/>
      <c r="G11" s="210"/>
      <c r="H11" s="210"/>
      <c r="I11" s="210"/>
      <c r="J11" s="213"/>
    </row>
    <row r="12" spans="1:10" ht="12.75">
      <c r="A12" s="208" t="s">
        <v>332</v>
      </c>
      <c r="B12" s="210"/>
      <c r="C12" s="210"/>
      <c r="D12" s="210"/>
      <c r="E12" s="210"/>
      <c r="F12" s="210"/>
      <c r="G12" s="210"/>
      <c r="H12" s="210"/>
      <c r="I12" s="210"/>
      <c r="J12" s="213"/>
    </row>
    <row r="13" spans="1:10" ht="12.75">
      <c r="A13" s="208" t="s">
        <v>333</v>
      </c>
      <c r="B13" s="210"/>
      <c r="C13" s="210"/>
      <c r="D13" s="210"/>
      <c r="E13" s="210"/>
      <c r="F13" s="210"/>
      <c r="G13" s="210"/>
      <c r="H13" s="210"/>
      <c r="I13" s="210"/>
      <c r="J13" s="213"/>
    </row>
    <row r="14" spans="1:10" ht="12.75">
      <c r="A14" s="233" t="s">
        <v>334</v>
      </c>
      <c r="B14" s="210"/>
      <c r="C14" s="210"/>
      <c r="D14" s="210"/>
      <c r="E14" s="210"/>
      <c r="F14" s="210"/>
      <c r="G14" s="210"/>
      <c r="H14" s="210"/>
      <c r="I14" s="210"/>
      <c r="J14" s="213"/>
    </row>
    <row r="15" spans="1:13" ht="12.75">
      <c r="A15" s="233" t="s">
        <v>335</v>
      </c>
      <c r="B15" s="210"/>
      <c r="C15" s="210"/>
      <c r="D15" s="210"/>
      <c r="E15" s="210"/>
      <c r="F15" s="210"/>
      <c r="G15" s="210"/>
      <c r="H15" s="210"/>
      <c r="I15" s="210"/>
      <c r="J15" s="213"/>
      <c r="L15" s="226"/>
      <c r="M15" s="226"/>
    </row>
    <row r="16" spans="1:13" ht="12.75">
      <c r="A16" s="208" t="s">
        <v>336</v>
      </c>
      <c r="B16" s="210"/>
      <c r="C16" s="210"/>
      <c r="D16" s="210"/>
      <c r="E16" s="210"/>
      <c r="F16" s="210"/>
      <c r="G16" s="210"/>
      <c r="H16" s="210"/>
      <c r="I16" s="210"/>
      <c r="J16" s="213"/>
      <c r="L16" s="226">
        <v>14.49</v>
      </c>
      <c r="M16" s="226">
        <v>0.99</v>
      </c>
    </row>
    <row r="17" spans="1:13" ht="12.75">
      <c r="A17" s="233" t="s">
        <v>337</v>
      </c>
      <c r="B17" s="210"/>
      <c r="C17" s="210"/>
      <c r="D17" s="210"/>
      <c r="E17" s="210"/>
      <c r="F17" s="210"/>
      <c r="G17" s="210"/>
      <c r="H17" s="210"/>
      <c r="I17" s="210"/>
      <c r="J17" s="213"/>
      <c r="L17" s="226"/>
      <c r="M17" s="226"/>
    </row>
    <row r="18" spans="2:13" ht="12.75">
      <c r="B18" s="210"/>
      <c r="C18" s="210"/>
      <c r="D18" s="210"/>
      <c r="E18" s="210"/>
      <c r="F18" s="210"/>
      <c r="G18" s="210"/>
      <c r="H18" s="210"/>
      <c r="I18" s="210"/>
      <c r="J18" s="213"/>
      <c r="L18" s="226"/>
      <c r="M18" s="226"/>
    </row>
    <row r="19" spans="1:10" ht="12.75">
      <c r="A19" s="225" t="s">
        <v>338</v>
      </c>
      <c r="B19" s="210"/>
      <c r="C19" s="210"/>
      <c r="D19" s="210"/>
      <c r="E19" s="210"/>
      <c r="F19" s="210"/>
      <c r="G19" s="210"/>
      <c r="H19" s="210"/>
      <c r="I19" s="210"/>
      <c r="J19" s="213"/>
    </row>
    <row r="20" spans="1:10" ht="12.75">
      <c r="A20" s="208" t="s">
        <v>339</v>
      </c>
      <c r="B20" s="210"/>
      <c r="C20" s="210"/>
      <c r="D20" s="210"/>
      <c r="E20" s="210"/>
      <c r="F20" s="210"/>
      <c r="G20" s="210"/>
      <c r="H20" s="210"/>
      <c r="I20" s="210"/>
      <c r="J20" s="213"/>
    </row>
    <row r="21" spans="1:10" ht="12.75">
      <c r="A21" s="208" t="s">
        <v>340</v>
      </c>
      <c r="B21" s="210"/>
      <c r="C21" s="210"/>
      <c r="D21" s="210"/>
      <c r="E21" s="210"/>
      <c r="F21" s="210"/>
      <c r="G21" s="210"/>
      <c r="H21" s="210"/>
      <c r="I21" s="210"/>
      <c r="J21" s="213"/>
    </row>
    <row r="22" spans="1:10" ht="12.75">
      <c r="A22" s="208" t="s">
        <v>341</v>
      </c>
      <c r="B22" s="210"/>
      <c r="C22" s="210"/>
      <c r="D22" s="210"/>
      <c r="E22" s="210"/>
      <c r="F22" s="210"/>
      <c r="G22" s="210"/>
      <c r="H22" s="210"/>
      <c r="I22" s="210"/>
      <c r="J22" s="213"/>
    </row>
    <row r="23" spans="1:10" ht="12.75">
      <c r="A23" s="208" t="s">
        <v>342</v>
      </c>
      <c r="B23" s="210"/>
      <c r="C23" s="210"/>
      <c r="D23" s="210"/>
      <c r="E23" s="210"/>
      <c r="F23" s="210"/>
      <c r="G23" s="210"/>
      <c r="H23" s="210"/>
      <c r="I23" s="210"/>
      <c r="J23" s="213"/>
    </row>
    <row r="24" spans="1:10" ht="12.75">
      <c r="A24" s="208" t="s">
        <v>343</v>
      </c>
      <c r="B24" s="210"/>
      <c r="C24" s="210"/>
      <c r="D24" s="221"/>
      <c r="E24" s="221"/>
      <c r="F24" s="221"/>
      <c r="G24" s="221"/>
      <c r="H24" s="210"/>
      <c r="I24" s="210"/>
      <c r="J24" s="213"/>
    </row>
    <row r="25" spans="1:10" ht="12.75">
      <c r="A25" s="208"/>
      <c r="B25" s="210"/>
      <c r="C25" s="210"/>
      <c r="D25" s="221"/>
      <c r="E25" s="221"/>
      <c r="F25" s="221"/>
      <c r="G25" s="221"/>
      <c r="H25" s="210"/>
      <c r="I25" s="210"/>
      <c r="J25" s="213"/>
    </row>
    <row r="26" spans="1:10" ht="12.75">
      <c r="A26" s="225" t="s">
        <v>344</v>
      </c>
      <c r="B26" s="210"/>
      <c r="C26" s="210"/>
      <c r="D26" s="221"/>
      <c r="E26" s="221"/>
      <c r="F26" s="221"/>
      <c r="G26" s="221"/>
      <c r="H26" s="210"/>
      <c r="I26" s="210"/>
      <c r="J26" s="213"/>
    </row>
    <row r="27" spans="1:10" ht="12.75">
      <c r="A27" s="208" t="s">
        <v>345</v>
      </c>
      <c r="B27" s="210"/>
      <c r="C27" s="210"/>
      <c r="D27" s="221"/>
      <c r="E27" s="221"/>
      <c r="F27" s="221"/>
      <c r="G27" s="221"/>
      <c r="H27" s="210"/>
      <c r="I27" s="210"/>
      <c r="J27" s="213"/>
    </row>
    <row r="28" spans="1:10" ht="12.75">
      <c r="A28" s="208"/>
      <c r="B28" s="210"/>
      <c r="C28" s="210"/>
      <c r="D28" s="221"/>
      <c r="E28" s="221"/>
      <c r="F28" s="221"/>
      <c r="G28" s="221"/>
      <c r="H28" s="210"/>
      <c r="I28" s="210"/>
      <c r="J28" s="213"/>
    </row>
    <row r="29" spans="1:10" ht="12.75">
      <c r="A29" s="208"/>
      <c r="E29" s="417" t="s">
        <v>346</v>
      </c>
      <c r="F29" s="417"/>
      <c r="G29" s="417"/>
      <c r="H29" s="417"/>
      <c r="I29" s="234"/>
      <c r="J29" s="235"/>
    </row>
    <row r="30" spans="1:10" ht="25.5">
      <c r="A30" s="208"/>
      <c r="B30" s="217" t="s">
        <v>347</v>
      </c>
      <c r="C30" s="217"/>
      <c r="D30" s="236"/>
      <c r="E30" s="237" t="s">
        <v>348</v>
      </c>
      <c r="F30" s="418" t="s">
        <v>349</v>
      </c>
      <c r="G30" s="418"/>
      <c r="H30" s="237" t="s">
        <v>267</v>
      </c>
      <c r="I30" s="210"/>
      <c r="J30" s="213"/>
    </row>
    <row r="31" spans="1:10" ht="12.75">
      <c r="A31" s="208"/>
      <c r="B31" s="419" t="s">
        <v>350</v>
      </c>
      <c r="C31" s="419"/>
      <c r="D31" s="419"/>
      <c r="E31" s="210"/>
      <c r="F31" s="210"/>
      <c r="G31" s="210"/>
      <c r="H31" s="210"/>
      <c r="I31" s="210"/>
      <c r="J31" s="213"/>
    </row>
    <row r="32" spans="1:15" ht="12.75">
      <c r="A32" s="208"/>
      <c r="B32" s="413" t="s">
        <v>351</v>
      </c>
      <c r="C32" s="413"/>
      <c r="D32" s="413"/>
      <c r="E32" s="238" t="str">
        <f>+TEXT(N32,"$0.00")&amp;" (A)"</f>
        <v>$96.61 (A)</v>
      </c>
      <c r="F32" s="414" t="str">
        <f>+TEXT(O32,"$0.00")&amp;" (A)"</f>
        <v>$45.08 (A)</v>
      </c>
      <c r="G32" s="414"/>
      <c r="H32" s="238" t="str">
        <f>+TEXT(N32,"$0.00")&amp;" (A)"</f>
        <v>$96.61 (A)</v>
      </c>
      <c r="I32" s="210"/>
      <c r="J32" s="213"/>
      <c r="L32" s="229">
        <v>81.9</v>
      </c>
      <c r="M32" s="229">
        <v>38.22</v>
      </c>
      <c r="N32" s="229">
        <f>L32*$M$6+L32</f>
        <v>96.60924</v>
      </c>
      <c r="O32" s="285">
        <f>M32*M6+M32</f>
        <v>45.084312</v>
      </c>
    </row>
    <row r="33" spans="1:15" ht="12.75">
      <c r="A33" s="208"/>
      <c r="B33" s="413" t="s">
        <v>352</v>
      </c>
      <c r="C33" s="413"/>
      <c r="D33" s="413"/>
      <c r="E33" s="238" t="str">
        <f>E32</f>
        <v>$96.61 (A)</v>
      </c>
      <c r="F33" s="414" t="str">
        <f>F32</f>
        <v>$45.08 (A)</v>
      </c>
      <c r="G33" s="414"/>
      <c r="H33" s="238" t="str">
        <f>H32</f>
        <v>$96.61 (A)</v>
      </c>
      <c r="I33" s="210"/>
      <c r="J33" s="213"/>
      <c r="L33" s="229">
        <f>L32</f>
        <v>81.9</v>
      </c>
      <c r="M33" s="229">
        <f>M32</f>
        <v>38.22</v>
      </c>
      <c r="N33" s="229">
        <f>L33*$M$6+L33</f>
        <v>96.60924</v>
      </c>
      <c r="O33" s="229">
        <f>O32</f>
        <v>45.084312</v>
      </c>
    </row>
    <row r="34" spans="1:15" ht="12.75">
      <c r="A34" s="208"/>
      <c r="B34" s="413" t="s">
        <v>353</v>
      </c>
      <c r="C34" s="413"/>
      <c r="D34" s="413"/>
      <c r="E34" s="238" t="str">
        <f>E33</f>
        <v>$96.61 (A)</v>
      </c>
      <c r="F34" s="414" t="str">
        <f>F33</f>
        <v>$45.08 (A)</v>
      </c>
      <c r="G34" s="414"/>
      <c r="H34" s="238" t="str">
        <f>H33</f>
        <v>$96.61 (A)</v>
      </c>
      <c r="I34" s="210"/>
      <c r="J34" s="213"/>
      <c r="L34" s="229">
        <f>L33</f>
        <v>81.9</v>
      </c>
      <c r="M34" s="229">
        <f>M33</f>
        <v>38.22</v>
      </c>
      <c r="N34" s="229">
        <f>L34*$M$6+L34</f>
        <v>96.60924</v>
      </c>
      <c r="O34" s="229">
        <f>O33</f>
        <v>45.084312</v>
      </c>
    </row>
    <row r="35" spans="1:15" ht="12.75">
      <c r="A35" s="208"/>
      <c r="B35" s="415" t="s">
        <v>354</v>
      </c>
      <c r="C35" s="415"/>
      <c r="D35" s="415"/>
      <c r="E35" s="210"/>
      <c r="F35" s="416"/>
      <c r="G35" s="416"/>
      <c r="H35" s="210"/>
      <c r="I35" s="210"/>
      <c r="J35" s="213"/>
      <c r="L35" s="229"/>
      <c r="M35" s="229"/>
      <c r="N35" s="229"/>
      <c r="O35" s="229"/>
    </row>
    <row r="36" spans="1:15" ht="12.75">
      <c r="A36" s="208"/>
      <c r="B36" s="413" t="s">
        <v>351</v>
      </c>
      <c r="C36" s="413"/>
      <c r="D36" s="413"/>
      <c r="E36" s="238" t="str">
        <f>E32</f>
        <v>$96.61 (A)</v>
      </c>
      <c r="F36" s="414" t="str">
        <f>F34</f>
        <v>$45.08 (A)</v>
      </c>
      <c r="G36" s="414"/>
      <c r="H36" s="238" t="str">
        <f>H32</f>
        <v>$96.61 (A)</v>
      </c>
      <c r="I36" s="210"/>
      <c r="J36" s="213"/>
      <c r="L36" s="229">
        <f>L34</f>
        <v>81.9</v>
      </c>
      <c r="M36" s="229">
        <f>M34</f>
        <v>38.22</v>
      </c>
      <c r="N36" s="229">
        <f>L36*$M$6+L36</f>
        <v>96.60924</v>
      </c>
      <c r="O36" s="229">
        <f>O34</f>
        <v>45.084312</v>
      </c>
    </row>
    <row r="37" spans="1:15" ht="12.75">
      <c r="A37" s="208"/>
      <c r="B37" s="413" t="s">
        <v>352</v>
      </c>
      <c r="C37" s="413"/>
      <c r="D37" s="413"/>
      <c r="E37" s="238" t="str">
        <f>E36</f>
        <v>$96.61 (A)</v>
      </c>
      <c r="F37" s="414" t="str">
        <f>F36</f>
        <v>$45.08 (A)</v>
      </c>
      <c r="G37" s="414"/>
      <c r="H37" s="238" t="str">
        <f>H36</f>
        <v>$96.61 (A)</v>
      </c>
      <c r="I37" s="210"/>
      <c r="J37" s="213"/>
      <c r="L37" s="229">
        <f>L36</f>
        <v>81.9</v>
      </c>
      <c r="M37" s="229">
        <f>M36</f>
        <v>38.22</v>
      </c>
      <c r="N37" s="229">
        <f>L37*$M$6+L37</f>
        <v>96.60924</v>
      </c>
      <c r="O37" s="229">
        <f>O36</f>
        <v>45.084312</v>
      </c>
    </row>
    <row r="38" spans="1:15" ht="12.75">
      <c r="A38" s="208"/>
      <c r="B38" s="413" t="s">
        <v>353</v>
      </c>
      <c r="C38" s="413"/>
      <c r="D38" s="413"/>
      <c r="E38" s="238" t="str">
        <f>E37</f>
        <v>$96.61 (A)</v>
      </c>
      <c r="F38" s="414" t="str">
        <f>F37</f>
        <v>$45.08 (A)</v>
      </c>
      <c r="G38" s="414"/>
      <c r="H38" s="238" t="str">
        <f>H37</f>
        <v>$96.61 (A)</v>
      </c>
      <c r="I38" s="210"/>
      <c r="J38" s="213"/>
      <c r="L38" s="229">
        <f>L37</f>
        <v>81.9</v>
      </c>
      <c r="M38" s="229">
        <f>M37</f>
        <v>38.22</v>
      </c>
      <c r="N38" s="229">
        <f>L38*$M$6+L38</f>
        <v>96.60924</v>
      </c>
      <c r="O38" s="229">
        <f>O37</f>
        <v>45.084312</v>
      </c>
    </row>
    <row r="39" spans="1:15" ht="12.75">
      <c r="A39" s="216"/>
      <c r="B39" s="217"/>
      <c r="C39" s="217"/>
      <c r="D39" s="217"/>
      <c r="E39" s="217"/>
      <c r="F39" s="217"/>
      <c r="G39" s="217"/>
      <c r="H39" s="217"/>
      <c r="I39" s="217"/>
      <c r="J39" s="219"/>
      <c r="L39" s="226"/>
      <c r="M39" s="226"/>
      <c r="N39" s="226"/>
      <c r="O39" s="226"/>
    </row>
    <row r="40" spans="1:10" ht="12.75">
      <c r="A40" s="208" t="s">
        <v>59</v>
      </c>
      <c r="B40" s="7" t="str">
        <f>+'Check Sheet'!$B$52</f>
        <v>Sarah Russell, Business Unit Finance Manager</v>
      </c>
      <c r="C40" s="210"/>
      <c r="D40" s="210"/>
      <c r="E40" s="210"/>
      <c r="F40" s="210"/>
      <c r="G40" s="210"/>
      <c r="H40" s="210"/>
      <c r="I40" s="210"/>
      <c r="J40" s="213"/>
    </row>
    <row r="41" spans="1:10" ht="12.75">
      <c r="A41" s="208"/>
      <c r="B41" s="210"/>
      <c r="C41" s="210"/>
      <c r="D41" s="210"/>
      <c r="E41" s="210"/>
      <c r="F41" s="210"/>
      <c r="J41" s="213"/>
    </row>
    <row r="42" spans="1:10" ht="12.75">
      <c r="A42" s="216" t="s">
        <v>60</v>
      </c>
      <c r="B42" s="388">
        <f>+'Check Sheet'!$B$54</f>
        <v>43592</v>
      </c>
      <c r="C42" s="388">
        <f>+'[1]Check Sheet'!C39</f>
        <v>1</v>
      </c>
      <c r="D42" s="217"/>
      <c r="E42" s="217"/>
      <c r="F42" s="217"/>
      <c r="H42" s="232" t="s">
        <v>61</v>
      </c>
      <c r="I42" s="389">
        <f>+'Check Sheet'!I54</f>
        <v>43678</v>
      </c>
      <c r="J42" s="390">
        <f>+'[1]Check Sheet'!I39</f>
        <v>0</v>
      </c>
    </row>
    <row r="43" spans="1:10" ht="12.75">
      <c r="A43" s="391" t="s">
        <v>62</v>
      </c>
      <c r="B43" s="392"/>
      <c r="C43" s="392"/>
      <c r="D43" s="392"/>
      <c r="E43" s="392"/>
      <c r="F43" s="392"/>
      <c r="G43" s="392"/>
      <c r="H43" s="392"/>
      <c r="I43" s="392"/>
      <c r="J43" s="393"/>
    </row>
    <row r="44" spans="1:10" ht="12.75">
      <c r="A44" s="216"/>
      <c r="B44" s="217"/>
      <c r="C44" s="217"/>
      <c r="D44" s="217"/>
      <c r="E44" s="217"/>
      <c r="F44" s="217"/>
      <c r="G44" s="217"/>
      <c r="H44" s="217"/>
      <c r="I44" s="217"/>
      <c r="J44" s="219"/>
    </row>
    <row r="45" spans="1:10" ht="12.75">
      <c r="A45" s="208"/>
      <c r="B45" s="210"/>
      <c r="C45" s="210"/>
      <c r="D45" s="210"/>
      <c r="E45" s="210"/>
      <c r="F45" s="210"/>
      <c r="G45" s="210"/>
      <c r="H45" s="210"/>
      <c r="I45" s="210"/>
      <c r="J45" s="213"/>
    </row>
    <row r="46" spans="1:10" ht="12.75">
      <c r="A46" s="208" t="s">
        <v>63</v>
      </c>
      <c r="B46" s="210"/>
      <c r="C46" s="210"/>
      <c r="D46" s="210"/>
      <c r="E46" s="210"/>
      <c r="F46" s="210"/>
      <c r="G46" s="210"/>
      <c r="H46" s="210"/>
      <c r="I46" s="210"/>
      <c r="J46" s="213"/>
    </row>
    <row r="47" spans="1:10" ht="12.75">
      <c r="A47" s="216"/>
      <c r="B47" s="217"/>
      <c r="C47" s="217"/>
      <c r="D47" s="217"/>
      <c r="E47" s="217"/>
      <c r="F47" s="217"/>
      <c r="G47" s="217"/>
      <c r="H47" s="217"/>
      <c r="I47" s="217"/>
      <c r="J47" s="219"/>
    </row>
  </sheetData>
  <sheetProtection/>
  <mergeCells count="21">
    <mergeCell ref="A8:J8"/>
    <mergeCell ref="E29:H29"/>
    <mergeCell ref="F30:G30"/>
    <mergeCell ref="B31:D31"/>
    <mergeCell ref="B32:D32"/>
    <mergeCell ref="F32:G32"/>
    <mergeCell ref="B33:D33"/>
    <mergeCell ref="F33:G33"/>
    <mergeCell ref="B34:D34"/>
    <mergeCell ref="F34:G34"/>
    <mergeCell ref="B35:D35"/>
    <mergeCell ref="F35:G35"/>
    <mergeCell ref="B42:C42"/>
    <mergeCell ref="I42:J42"/>
    <mergeCell ref="A43:J43"/>
    <mergeCell ref="B36:D36"/>
    <mergeCell ref="F36:G36"/>
    <mergeCell ref="B37:D37"/>
    <mergeCell ref="F37:G37"/>
    <mergeCell ref="B38:D38"/>
    <mergeCell ref="F38:G38"/>
  </mergeCells>
  <printOptions horizontalCentered="1" verticalCentered="1"/>
  <pageMargins left="0.5" right="0.5" top="0.5" bottom="0.5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Q58"/>
  <sheetViews>
    <sheetView showGridLines="0" zoomScale="85" zoomScaleNormal="85" zoomScalePageLayoutView="0" workbookViewId="0" topLeftCell="A1">
      <selection activeCell="B33" sqref="B33"/>
    </sheetView>
  </sheetViews>
  <sheetFormatPr defaultColWidth="9.140625" defaultRowHeight="12.75"/>
  <cols>
    <col min="1" max="1" width="10.00390625" style="15" customWidth="1"/>
    <col min="2" max="4" width="9.140625" style="15" customWidth="1"/>
    <col min="5" max="5" width="10.28125" style="15" customWidth="1"/>
    <col min="6" max="8" width="9.140625" style="15" customWidth="1"/>
    <col min="9" max="9" width="11.8515625" style="15" customWidth="1"/>
    <col min="10" max="10" width="10.8515625" style="15" customWidth="1"/>
    <col min="11" max="16384" width="9.140625" style="15" customWidth="1"/>
  </cols>
  <sheetData>
    <row r="1" spans="1:10" ht="12.75">
      <c r="A1" s="101"/>
      <c r="B1" s="102"/>
      <c r="C1" s="102"/>
      <c r="D1" s="102"/>
      <c r="E1" s="102"/>
      <c r="F1" s="102"/>
      <c r="G1" s="102"/>
      <c r="H1" s="102"/>
      <c r="I1" s="102"/>
      <c r="J1" s="103"/>
    </row>
    <row r="2" spans="1:10" ht="12.75">
      <c r="A2" s="104" t="s">
        <v>0</v>
      </c>
      <c r="B2" s="147">
        <v>26</v>
      </c>
      <c r="C2" s="105"/>
      <c r="D2" s="105"/>
      <c r="E2" s="105"/>
      <c r="F2" s="105"/>
      <c r="G2" s="105"/>
      <c r="H2" s="113" t="s">
        <v>228</v>
      </c>
      <c r="I2" s="106" t="s">
        <v>236</v>
      </c>
      <c r="J2" s="107"/>
    </row>
    <row r="3" spans="1:10" ht="12.75">
      <c r="A3" s="104"/>
      <c r="B3" s="105"/>
      <c r="C3" s="105"/>
      <c r="D3" s="105"/>
      <c r="E3" s="105"/>
      <c r="F3" s="105"/>
      <c r="G3" s="105"/>
      <c r="H3" s="105"/>
      <c r="I3" s="105"/>
      <c r="J3" s="107"/>
    </row>
    <row r="4" spans="1:10" ht="12.75">
      <c r="A4" s="104" t="s">
        <v>2</v>
      </c>
      <c r="B4" s="105"/>
      <c r="C4" s="105"/>
      <c r="D4" s="139" t="s">
        <v>75</v>
      </c>
      <c r="E4" s="105"/>
      <c r="F4" s="105"/>
      <c r="G4" s="105"/>
      <c r="H4" s="105"/>
      <c r="I4" s="105"/>
      <c r="J4" s="107"/>
    </row>
    <row r="5" spans="1:10" ht="12.75">
      <c r="A5" s="108" t="s">
        <v>3</v>
      </c>
      <c r="B5" s="109"/>
      <c r="C5" s="109"/>
      <c r="D5" s="140" t="s">
        <v>76</v>
      </c>
      <c r="E5" s="109"/>
      <c r="F5" s="109"/>
      <c r="G5" s="109"/>
      <c r="H5" s="109"/>
      <c r="I5" s="109"/>
      <c r="J5" s="110"/>
    </row>
    <row r="6" spans="1:13" ht="12.75">
      <c r="A6" s="104"/>
      <c r="B6" s="105"/>
      <c r="C6" s="105"/>
      <c r="D6" s="105"/>
      <c r="E6" s="105"/>
      <c r="F6" s="105"/>
      <c r="G6" s="105"/>
      <c r="H6" s="105"/>
      <c r="I6" s="105"/>
      <c r="J6" s="107"/>
      <c r="L6" s="15" t="s">
        <v>97</v>
      </c>
      <c r="M6" s="165">
        <v>0.1796</v>
      </c>
    </row>
    <row r="7" spans="1:10" ht="12.75">
      <c r="A7" s="307" t="s">
        <v>237</v>
      </c>
      <c r="B7" s="308"/>
      <c r="C7" s="308"/>
      <c r="D7" s="308"/>
      <c r="E7" s="308"/>
      <c r="F7" s="308"/>
      <c r="G7" s="308"/>
      <c r="H7" s="308"/>
      <c r="I7" s="308"/>
      <c r="J7" s="309"/>
    </row>
    <row r="8" spans="1:10" ht="12.75">
      <c r="A8" s="104"/>
      <c r="B8" s="105"/>
      <c r="C8" s="105"/>
      <c r="D8" s="105"/>
      <c r="E8" s="105"/>
      <c r="F8" s="105"/>
      <c r="G8" s="105"/>
      <c r="H8" s="105"/>
      <c r="I8" s="105"/>
      <c r="J8" s="107"/>
    </row>
    <row r="9" spans="1:10" ht="12.75">
      <c r="A9" s="104"/>
      <c r="B9" s="310"/>
      <c r="C9" s="310"/>
      <c r="D9" s="310"/>
      <c r="E9" s="310"/>
      <c r="F9" s="310"/>
      <c r="G9" s="310"/>
      <c r="H9" s="310"/>
      <c r="I9" s="310"/>
      <c r="J9" s="107"/>
    </row>
    <row r="10" spans="1:17" ht="12.75">
      <c r="A10" s="104"/>
      <c r="B10" s="166" t="s">
        <v>238</v>
      </c>
      <c r="C10" s="166"/>
      <c r="D10" s="167" t="str">
        <f>+TEXT($L10*(1+$M$6)+M10,"$0.00")&amp;" (A)"</f>
        <v>$15.00 (A)</v>
      </c>
      <c r="E10" s="166" t="s">
        <v>239</v>
      </c>
      <c r="F10" s="166"/>
      <c r="G10" s="166"/>
      <c r="H10" s="166"/>
      <c r="I10" s="166"/>
      <c r="J10" s="107"/>
      <c r="L10" s="170">
        <v>12.72</v>
      </c>
      <c r="M10" s="170"/>
      <c r="N10" s="171"/>
      <c r="O10" s="171"/>
      <c r="P10" s="171"/>
      <c r="Q10" s="171"/>
    </row>
    <row r="11" spans="1:17" ht="12.75">
      <c r="A11" s="104"/>
      <c r="B11" s="311" t="s">
        <v>240</v>
      </c>
      <c r="C11" s="311"/>
      <c r="D11" s="311"/>
      <c r="E11" s="311"/>
      <c r="F11" s="311"/>
      <c r="G11" s="311"/>
      <c r="H11" s="311"/>
      <c r="I11" s="311"/>
      <c r="J11" s="107"/>
      <c r="L11" s="170"/>
      <c r="M11" s="170"/>
      <c r="N11" s="171"/>
      <c r="O11" s="171"/>
      <c r="P11" s="171"/>
      <c r="Q11" s="171"/>
    </row>
    <row r="12" spans="1:17" ht="12.75">
      <c r="A12" s="104"/>
      <c r="B12" s="311" t="s">
        <v>241</v>
      </c>
      <c r="C12" s="311"/>
      <c r="D12" s="311"/>
      <c r="E12" s="311"/>
      <c r="F12" s="311"/>
      <c r="G12" s="311"/>
      <c r="H12" s="311"/>
      <c r="I12" s="311"/>
      <c r="J12" s="107"/>
      <c r="L12" s="170"/>
      <c r="M12" s="170"/>
      <c r="N12" s="171"/>
      <c r="O12" s="171"/>
      <c r="P12" s="171"/>
      <c r="Q12" s="171"/>
    </row>
    <row r="13" spans="1:17" ht="12.75">
      <c r="A13" s="104"/>
      <c r="B13" s="312"/>
      <c r="C13" s="312"/>
      <c r="D13" s="312"/>
      <c r="E13" s="312"/>
      <c r="F13" s="312"/>
      <c r="G13" s="312"/>
      <c r="H13" s="312"/>
      <c r="I13" s="312"/>
      <c r="J13" s="107"/>
      <c r="L13" s="170"/>
      <c r="M13" s="170"/>
      <c r="N13" s="171"/>
      <c r="O13" s="171"/>
      <c r="P13" s="171"/>
      <c r="Q13" s="171"/>
    </row>
    <row r="14" spans="1:17" ht="12.75">
      <c r="A14" s="104"/>
      <c r="B14" s="312" t="s">
        <v>242</v>
      </c>
      <c r="C14" s="312"/>
      <c r="D14" s="312"/>
      <c r="E14" s="312"/>
      <c r="F14" s="312" t="s">
        <v>243</v>
      </c>
      <c r="G14" s="312"/>
      <c r="H14" s="312"/>
      <c r="I14" s="312"/>
      <c r="J14" s="107"/>
      <c r="L14" s="170"/>
      <c r="M14" s="170"/>
      <c r="N14" s="171"/>
      <c r="O14" s="171"/>
      <c r="P14" s="171"/>
      <c r="Q14" s="171"/>
    </row>
    <row r="15" spans="1:17" ht="12.75">
      <c r="A15" s="104"/>
      <c r="B15" s="312" t="s">
        <v>244</v>
      </c>
      <c r="C15" s="312"/>
      <c r="D15" s="312"/>
      <c r="E15" s="312"/>
      <c r="F15" s="312"/>
      <c r="G15" s="312"/>
      <c r="H15" s="312"/>
      <c r="I15" s="312"/>
      <c r="J15" s="107"/>
      <c r="L15" s="170"/>
      <c r="M15" s="170"/>
      <c r="N15" s="171"/>
      <c r="O15" s="171"/>
      <c r="P15" s="171"/>
      <c r="Q15" s="171"/>
    </row>
    <row r="16" spans="1:17" ht="12.75">
      <c r="A16" s="104"/>
      <c r="B16" s="106"/>
      <c r="C16" s="106"/>
      <c r="D16" s="106"/>
      <c r="F16" s="106"/>
      <c r="G16" s="106"/>
      <c r="H16" s="106"/>
      <c r="I16" s="106"/>
      <c r="J16" s="107"/>
      <c r="L16" s="170"/>
      <c r="M16" s="170"/>
      <c r="N16" s="171"/>
      <c r="O16" s="171"/>
      <c r="P16" s="171"/>
      <c r="Q16" s="171"/>
    </row>
    <row r="17" spans="1:17" ht="12.75">
      <c r="A17" s="104"/>
      <c r="B17" s="106"/>
      <c r="C17" s="106" t="s">
        <v>245</v>
      </c>
      <c r="D17" s="106"/>
      <c r="F17" s="167" t="str">
        <f>+TEXT($L17*(1+$M$6)+M17,"$0.00")&amp;" (A)"</f>
        <v>$44.77 (A)</v>
      </c>
      <c r="G17" s="106"/>
      <c r="H17" s="106"/>
      <c r="I17" s="106"/>
      <c r="J17" s="107"/>
      <c r="L17" s="170">
        <v>37.95</v>
      </c>
      <c r="M17" s="170"/>
      <c r="N17" s="171"/>
      <c r="O17" s="171"/>
      <c r="P17" s="171"/>
      <c r="Q17" s="171"/>
    </row>
    <row r="18" spans="1:17" ht="12.75">
      <c r="A18" s="131"/>
      <c r="B18" s="106"/>
      <c r="C18" s="106"/>
      <c r="D18" s="106"/>
      <c r="F18" s="106"/>
      <c r="G18" s="106"/>
      <c r="H18" s="106"/>
      <c r="I18" s="106"/>
      <c r="J18" s="112"/>
      <c r="L18" s="170"/>
      <c r="M18" s="170"/>
      <c r="N18" s="171"/>
      <c r="O18" s="171"/>
      <c r="P18" s="171"/>
      <c r="Q18" s="171"/>
    </row>
    <row r="19" spans="1:17" ht="12.75">
      <c r="A19" s="104"/>
      <c r="B19" s="106"/>
      <c r="C19" s="106" t="s">
        <v>246</v>
      </c>
      <c r="D19" s="106"/>
      <c r="F19" s="167" t="str">
        <f>+TEXT($L19*(1+$M$6)+M19,"$0.00")&amp;" (A)"</f>
        <v>$69.02 (A)</v>
      </c>
      <c r="G19" s="106"/>
      <c r="H19" s="106"/>
      <c r="I19" s="106"/>
      <c r="J19" s="107"/>
      <c r="L19" s="170">
        <v>58.51</v>
      </c>
      <c r="M19" s="170"/>
      <c r="N19" s="171"/>
      <c r="O19" s="171"/>
      <c r="P19" s="171"/>
      <c r="Q19" s="171"/>
    </row>
    <row r="20" spans="1:17" ht="12.75">
      <c r="A20" s="104"/>
      <c r="B20" s="106"/>
      <c r="C20" s="106"/>
      <c r="D20" s="106"/>
      <c r="E20" s="106"/>
      <c r="F20" s="106"/>
      <c r="G20" s="106"/>
      <c r="H20" s="106"/>
      <c r="I20" s="106"/>
      <c r="J20" s="107"/>
      <c r="L20" s="170"/>
      <c r="M20" s="170"/>
      <c r="N20" s="171"/>
      <c r="O20" s="171"/>
      <c r="P20" s="171"/>
      <c r="Q20" s="171"/>
    </row>
    <row r="21" spans="1:10" ht="12.75">
      <c r="A21" s="104"/>
      <c r="B21" s="312"/>
      <c r="C21" s="312"/>
      <c r="D21" s="312"/>
      <c r="E21" s="312"/>
      <c r="F21" s="312"/>
      <c r="G21" s="312"/>
      <c r="H21" s="312"/>
      <c r="I21" s="312"/>
      <c r="J21" s="107"/>
    </row>
    <row r="22" spans="1:10" ht="12.75">
      <c r="A22" s="104"/>
      <c r="B22" s="312"/>
      <c r="C22" s="312"/>
      <c r="D22" s="312"/>
      <c r="E22" s="312"/>
      <c r="F22" s="312"/>
      <c r="G22" s="312"/>
      <c r="H22" s="312"/>
      <c r="I22" s="312"/>
      <c r="J22" s="107"/>
    </row>
    <row r="23" spans="1:10" ht="12.75">
      <c r="A23" s="104"/>
      <c r="B23" s="312"/>
      <c r="C23" s="312"/>
      <c r="D23" s="312"/>
      <c r="E23" s="312"/>
      <c r="F23" s="312"/>
      <c r="G23" s="312"/>
      <c r="H23" s="312"/>
      <c r="I23" s="312"/>
      <c r="J23" s="107"/>
    </row>
    <row r="24" spans="1:10" ht="12.75">
      <c r="A24" s="104"/>
      <c r="B24" s="311"/>
      <c r="C24" s="311"/>
      <c r="D24" s="311"/>
      <c r="E24" s="311"/>
      <c r="F24" s="311"/>
      <c r="G24" s="311"/>
      <c r="H24" s="311"/>
      <c r="I24" s="311"/>
      <c r="J24" s="107"/>
    </row>
    <row r="25" spans="1:10" ht="12.75">
      <c r="A25" s="104"/>
      <c r="B25" s="311"/>
      <c r="C25" s="311"/>
      <c r="D25" s="311"/>
      <c r="E25" s="311"/>
      <c r="F25" s="311"/>
      <c r="G25" s="311"/>
      <c r="H25" s="311"/>
      <c r="I25" s="311"/>
      <c r="J25" s="107"/>
    </row>
    <row r="26" spans="1:10" ht="12.75">
      <c r="A26" s="104"/>
      <c r="B26" s="311"/>
      <c r="C26" s="311"/>
      <c r="D26" s="311"/>
      <c r="E26" s="311"/>
      <c r="F26" s="311"/>
      <c r="G26" s="311"/>
      <c r="H26" s="311"/>
      <c r="I26" s="311"/>
      <c r="J26" s="107"/>
    </row>
    <row r="27" spans="1:10" ht="12.75">
      <c r="A27" s="104"/>
      <c r="B27" s="311"/>
      <c r="C27" s="311"/>
      <c r="D27" s="311"/>
      <c r="E27" s="311"/>
      <c r="F27" s="311"/>
      <c r="G27" s="311"/>
      <c r="H27" s="311"/>
      <c r="I27" s="311"/>
      <c r="J27" s="107"/>
    </row>
    <row r="28" spans="1:10" ht="12.75">
      <c r="A28" s="104"/>
      <c r="B28" s="311"/>
      <c r="C28" s="311"/>
      <c r="D28" s="311"/>
      <c r="E28" s="311"/>
      <c r="F28" s="311"/>
      <c r="G28" s="311"/>
      <c r="H28" s="311"/>
      <c r="I28" s="311"/>
      <c r="J28" s="107"/>
    </row>
    <row r="29" spans="1:10" ht="12.75">
      <c r="A29" s="104"/>
      <c r="B29" s="311"/>
      <c r="C29" s="311"/>
      <c r="D29" s="311"/>
      <c r="E29" s="311"/>
      <c r="F29" s="311"/>
      <c r="G29" s="311"/>
      <c r="H29" s="311"/>
      <c r="I29" s="311"/>
      <c r="J29" s="107"/>
    </row>
    <row r="30" spans="1:10" ht="12.75">
      <c r="A30" s="104"/>
      <c r="B30" s="311"/>
      <c r="C30" s="311"/>
      <c r="D30" s="311"/>
      <c r="E30" s="311"/>
      <c r="F30" s="311"/>
      <c r="G30" s="311"/>
      <c r="H30" s="311"/>
      <c r="I30" s="311"/>
      <c r="J30" s="107"/>
    </row>
    <row r="31" spans="1:10" ht="12.75">
      <c r="A31" s="161"/>
      <c r="B31" s="308"/>
      <c r="C31" s="308"/>
      <c r="D31" s="308"/>
      <c r="E31" s="308"/>
      <c r="F31" s="308"/>
      <c r="G31" s="308"/>
      <c r="H31" s="308"/>
      <c r="I31" s="308"/>
      <c r="J31" s="112"/>
    </row>
    <row r="32" spans="1:10" ht="12.75">
      <c r="A32" s="104"/>
      <c r="B32" s="312"/>
      <c r="C32" s="312"/>
      <c r="D32" s="312"/>
      <c r="E32" s="312"/>
      <c r="F32" s="312"/>
      <c r="G32" s="312"/>
      <c r="H32" s="312"/>
      <c r="I32" s="312"/>
      <c r="J32" s="107"/>
    </row>
    <row r="33" spans="1:10" ht="12.75">
      <c r="A33" s="149"/>
      <c r="B33" s="312"/>
      <c r="C33" s="312"/>
      <c r="D33" s="312"/>
      <c r="E33" s="312"/>
      <c r="F33" s="312"/>
      <c r="G33" s="312"/>
      <c r="H33" s="312"/>
      <c r="I33" s="312"/>
      <c r="J33" s="107"/>
    </row>
    <row r="34" spans="1:10" ht="12.75">
      <c r="A34" s="104"/>
      <c r="B34" s="312"/>
      <c r="C34" s="312"/>
      <c r="D34" s="312"/>
      <c r="E34" s="312"/>
      <c r="F34" s="312"/>
      <c r="G34" s="312"/>
      <c r="H34" s="312"/>
      <c r="I34" s="312"/>
      <c r="J34" s="107"/>
    </row>
    <row r="35" spans="1:10" ht="12.75">
      <c r="A35" s="104"/>
      <c r="B35" s="312"/>
      <c r="C35" s="312"/>
      <c r="D35" s="312"/>
      <c r="E35" s="312"/>
      <c r="F35" s="312"/>
      <c r="G35" s="312"/>
      <c r="H35" s="312"/>
      <c r="I35" s="312"/>
      <c r="J35" s="107"/>
    </row>
    <row r="36" spans="1:10" ht="12.75">
      <c r="A36" s="104"/>
      <c r="B36" s="312"/>
      <c r="C36" s="312"/>
      <c r="D36" s="312"/>
      <c r="E36" s="312"/>
      <c r="F36" s="312"/>
      <c r="G36" s="312"/>
      <c r="H36" s="312"/>
      <c r="I36" s="312"/>
      <c r="J36" s="107"/>
    </row>
    <row r="37" spans="1:10" ht="12.75">
      <c r="A37" s="104"/>
      <c r="B37" s="313"/>
      <c r="C37" s="313"/>
      <c r="D37" s="313"/>
      <c r="E37" s="313"/>
      <c r="F37" s="313"/>
      <c r="G37" s="313"/>
      <c r="H37" s="313"/>
      <c r="I37" s="313"/>
      <c r="J37" s="107"/>
    </row>
    <row r="38" spans="1:10" ht="12.75">
      <c r="A38" s="104"/>
      <c r="B38" s="311"/>
      <c r="C38" s="311"/>
      <c r="D38" s="311"/>
      <c r="E38" s="311"/>
      <c r="F38" s="311"/>
      <c r="G38" s="311"/>
      <c r="H38" s="311"/>
      <c r="I38" s="311"/>
      <c r="J38" s="107"/>
    </row>
    <row r="39" spans="1:10" ht="12.75">
      <c r="A39" s="104"/>
      <c r="B39" s="311"/>
      <c r="C39" s="311"/>
      <c r="D39" s="311"/>
      <c r="E39" s="311"/>
      <c r="F39" s="311"/>
      <c r="G39" s="311"/>
      <c r="H39" s="311"/>
      <c r="I39" s="311"/>
      <c r="J39" s="107"/>
    </row>
    <row r="40" spans="1:10" ht="12.75">
      <c r="A40" s="104"/>
      <c r="B40" s="311"/>
      <c r="C40" s="311"/>
      <c r="D40" s="311"/>
      <c r="E40" s="311"/>
      <c r="F40" s="311"/>
      <c r="G40" s="311"/>
      <c r="H40" s="311"/>
      <c r="I40" s="311"/>
      <c r="J40" s="107"/>
    </row>
    <row r="41" spans="1:10" ht="12.75">
      <c r="A41" s="104"/>
      <c r="B41" s="311"/>
      <c r="C41" s="311"/>
      <c r="D41" s="311"/>
      <c r="E41" s="311"/>
      <c r="F41" s="311"/>
      <c r="G41" s="311"/>
      <c r="H41" s="311"/>
      <c r="I41" s="311"/>
      <c r="J41" s="107"/>
    </row>
    <row r="42" spans="1:10" ht="12.75">
      <c r="A42" s="104"/>
      <c r="B42" s="311"/>
      <c r="C42" s="311"/>
      <c r="D42" s="311"/>
      <c r="E42" s="311"/>
      <c r="F42" s="311"/>
      <c r="G42" s="311"/>
      <c r="H42" s="311"/>
      <c r="I42" s="311"/>
      <c r="J42" s="107"/>
    </row>
    <row r="43" spans="1:10" ht="12.75">
      <c r="A43" s="104"/>
      <c r="B43" s="311"/>
      <c r="C43" s="311"/>
      <c r="D43" s="311"/>
      <c r="E43" s="311"/>
      <c r="F43" s="311"/>
      <c r="G43" s="311"/>
      <c r="H43" s="311"/>
      <c r="I43" s="311"/>
      <c r="J43" s="107"/>
    </row>
    <row r="44" spans="1:10" ht="12.75">
      <c r="A44" s="104"/>
      <c r="B44" s="311"/>
      <c r="C44" s="311"/>
      <c r="D44" s="311"/>
      <c r="E44" s="311"/>
      <c r="F44" s="311"/>
      <c r="G44" s="311"/>
      <c r="H44" s="311"/>
      <c r="I44" s="311"/>
      <c r="J44" s="107"/>
    </row>
    <row r="45" spans="1:10" ht="12.75">
      <c r="A45" s="104"/>
      <c r="B45" s="311"/>
      <c r="C45" s="311"/>
      <c r="D45" s="311"/>
      <c r="E45" s="311"/>
      <c r="F45" s="311"/>
      <c r="G45" s="311"/>
      <c r="H45" s="311"/>
      <c r="I45" s="311"/>
      <c r="J45" s="107"/>
    </row>
    <row r="46" spans="1:10" ht="12.75">
      <c r="A46" s="104"/>
      <c r="B46" s="311"/>
      <c r="C46" s="311"/>
      <c r="D46" s="311"/>
      <c r="E46" s="311"/>
      <c r="F46" s="311"/>
      <c r="G46" s="311"/>
      <c r="H46" s="311"/>
      <c r="I46" s="311"/>
      <c r="J46" s="107"/>
    </row>
    <row r="47" spans="1:10" ht="12.75">
      <c r="A47" s="104"/>
      <c r="B47" s="311"/>
      <c r="C47" s="311"/>
      <c r="D47" s="311"/>
      <c r="E47" s="311"/>
      <c r="F47" s="311"/>
      <c r="G47" s="311"/>
      <c r="H47" s="311"/>
      <c r="I47" s="311"/>
      <c r="J47" s="107"/>
    </row>
    <row r="48" spans="1:10" ht="12.75">
      <c r="A48" s="104"/>
      <c r="B48" s="105"/>
      <c r="C48" s="105"/>
      <c r="D48" s="105"/>
      <c r="E48" s="105"/>
      <c r="F48" s="105"/>
      <c r="G48" s="105"/>
      <c r="H48" s="105"/>
      <c r="I48" s="105"/>
      <c r="J48" s="107"/>
    </row>
    <row r="49" spans="1:10" ht="12.75">
      <c r="A49" s="104"/>
      <c r="B49" s="105"/>
      <c r="C49" s="105"/>
      <c r="D49" s="105"/>
      <c r="E49" s="105"/>
      <c r="F49" s="105"/>
      <c r="G49" s="105"/>
      <c r="H49" s="105"/>
      <c r="I49" s="105"/>
      <c r="J49" s="107"/>
    </row>
    <row r="50" spans="1:10" ht="12.75">
      <c r="A50" s="104"/>
      <c r="B50" s="105"/>
      <c r="C50" s="105"/>
      <c r="D50" s="105"/>
      <c r="E50" s="105"/>
      <c r="F50" s="105"/>
      <c r="G50" s="105"/>
      <c r="H50" s="105"/>
      <c r="I50" s="105"/>
      <c r="J50" s="107"/>
    </row>
    <row r="51" spans="1:10" ht="12.75">
      <c r="A51" s="108"/>
      <c r="B51" s="109"/>
      <c r="C51" s="109"/>
      <c r="D51" s="109"/>
      <c r="E51" s="109"/>
      <c r="F51" s="109"/>
      <c r="G51" s="109"/>
      <c r="H51" s="109"/>
      <c r="I51" s="109"/>
      <c r="J51" s="110"/>
    </row>
    <row r="52" spans="1:10" ht="12.75">
      <c r="A52" s="104" t="s">
        <v>59</v>
      </c>
      <c r="B52" s="105" t="str">
        <f>'Check Sheet'!B52</f>
        <v>Sarah Russell, Business Unit Finance Manager</v>
      </c>
      <c r="C52" s="105"/>
      <c r="D52" s="105"/>
      <c r="E52" s="105"/>
      <c r="F52" s="105"/>
      <c r="G52" s="105"/>
      <c r="H52" s="105"/>
      <c r="I52" s="105"/>
      <c r="J52" s="107"/>
    </row>
    <row r="53" spans="1:10" ht="12.75">
      <c r="A53" s="104"/>
      <c r="B53" s="105"/>
      <c r="C53" s="105"/>
      <c r="D53" s="105"/>
      <c r="E53" s="105"/>
      <c r="F53" s="105"/>
      <c r="J53" s="107"/>
    </row>
    <row r="54" spans="1:10" ht="12.75">
      <c r="A54" s="108" t="s">
        <v>60</v>
      </c>
      <c r="B54" s="317">
        <f>+'Item 100, page 1'!B56</f>
        <v>43592</v>
      </c>
      <c r="C54" s="317">
        <f>+'[1]Check Sheet'!C54</f>
        <v>0</v>
      </c>
      <c r="D54" s="109"/>
      <c r="E54" s="109"/>
      <c r="F54" s="109"/>
      <c r="H54" s="169" t="s">
        <v>61</v>
      </c>
      <c r="I54" s="318">
        <f>+'Item 100, page 1'!J56</f>
        <v>43678</v>
      </c>
      <c r="J54" s="319">
        <f>+'[1]Check Sheet'!I54</f>
        <v>0</v>
      </c>
    </row>
    <row r="55" spans="1:10" ht="12.75">
      <c r="A55" s="314" t="s">
        <v>62</v>
      </c>
      <c r="B55" s="315"/>
      <c r="C55" s="315"/>
      <c r="D55" s="315"/>
      <c r="E55" s="315"/>
      <c r="F55" s="315"/>
      <c r="G55" s="315"/>
      <c r="H55" s="315"/>
      <c r="I55" s="315"/>
      <c r="J55" s="316"/>
    </row>
    <row r="56" spans="1:10" ht="12.75">
      <c r="A56" s="104"/>
      <c r="B56" s="105"/>
      <c r="C56" s="105"/>
      <c r="D56" s="105"/>
      <c r="E56" s="105"/>
      <c r="F56" s="105"/>
      <c r="G56" s="105"/>
      <c r="H56" s="105"/>
      <c r="I56" s="105"/>
      <c r="J56" s="107"/>
    </row>
    <row r="57" spans="1:10" ht="12.75">
      <c r="A57" s="104" t="s">
        <v>63</v>
      </c>
      <c r="B57" s="105"/>
      <c r="C57" s="105"/>
      <c r="D57" s="105"/>
      <c r="E57" s="105"/>
      <c r="F57" s="105"/>
      <c r="G57" s="105"/>
      <c r="H57" s="105"/>
      <c r="I57" s="105"/>
      <c r="J57" s="107"/>
    </row>
    <row r="58" spans="1:10" ht="12.75">
      <c r="A58" s="108"/>
      <c r="B58" s="109"/>
      <c r="C58" s="109"/>
      <c r="D58" s="109"/>
      <c r="E58" s="109"/>
      <c r="F58" s="109"/>
      <c r="G58" s="109"/>
      <c r="H58" s="109"/>
      <c r="I58" s="109"/>
      <c r="J58" s="110"/>
    </row>
    <row r="63" ht="12" customHeight="1"/>
  </sheetData>
  <sheetProtection/>
  <mergeCells count="37">
    <mergeCell ref="A55:J55"/>
    <mergeCell ref="B44:I44"/>
    <mergeCell ref="B45:I45"/>
    <mergeCell ref="B46:I46"/>
    <mergeCell ref="B47:I47"/>
    <mergeCell ref="B54:C54"/>
    <mergeCell ref="I54:J54"/>
    <mergeCell ref="B38:I38"/>
    <mergeCell ref="B39:I39"/>
    <mergeCell ref="B40:I40"/>
    <mergeCell ref="B41:I41"/>
    <mergeCell ref="B42:I42"/>
    <mergeCell ref="B43:I43"/>
    <mergeCell ref="B32:I32"/>
    <mergeCell ref="B33:I33"/>
    <mergeCell ref="B34:I34"/>
    <mergeCell ref="B35:I35"/>
    <mergeCell ref="B36:I36"/>
    <mergeCell ref="B37:I37"/>
    <mergeCell ref="B26:I26"/>
    <mergeCell ref="B27:I27"/>
    <mergeCell ref="B28:I28"/>
    <mergeCell ref="B29:I29"/>
    <mergeCell ref="B30:I30"/>
    <mergeCell ref="B31:I31"/>
    <mergeCell ref="B15:I15"/>
    <mergeCell ref="B21:I21"/>
    <mergeCell ref="B22:I22"/>
    <mergeCell ref="B23:I23"/>
    <mergeCell ref="B24:I24"/>
    <mergeCell ref="B25:I25"/>
    <mergeCell ref="A7:J7"/>
    <mergeCell ref="B9:I9"/>
    <mergeCell ref="B11:I11"/>
    <mergeCell ref="B12:I12"/>
    <mergeCell ref="B13:I13"/>
    <mergeCell ref="B14:I14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M58"/>
  <sheetViews>
    <sheetView showGridLines="0" zoomScale="85" zoomScaleNormal="85" zoomScalePageLayoutView="0" workbookViewId="0" topLeftCell="A1">
      <selection activeCell="B33" sqref="B33"/>
    </sheetView>
  </sheetViews>
  <sheetFormatPr defaultColWidth="9.140625" defaultRowHeight="12.75"/>
  <cols>
    <col min="1" max="1" width="10.00390625" style="207" customWidth="1"/>
    <col min="2" max="4" width="9.140625" style="207" customWidth="1"/>
    <col min="5" max="5" width="10.28125" style="207" customWidth="1"/>
    <col min="6" max="8" width="9.140625" style="207" customWidth="1"/>
    <col min="9" max="9" width="11.8515625" style="207" customWidth="1"/>
    <col min="10" max="10" width="10.8515625" style="207" customWidth="1"/>
    <col min="11" max="16384" width="9.140625" style="207" customWidth="1"/>
  </cols>
  <sheetData>
    <row r="1" spans="1:10" ht="12.75">
      <c r="A1" s="204"/>
      <c r="B1" s="205"/>
      <c r="C1" s="205"/>
      <c r="D1" s="205"/>
      <c r="E1" s="205"/>
      <c r="F1" s="205"/>
      <c r="G1" s="205"/>
      <c r="H1" s="205"/>
      <c r="I1" s="205"/>
      <c r="J1" s="206"/>
    </row>
    <row r="2" spans="1:10" ht="12.75">
      <c r="A2" s="208" t="s">
        <v>0</v>
      </c>
      <c r="B2" s="209">
        <v>26</v>
      </c>
      <c r="C2" s="210"/>
      <c r="D2" s="210"/>
      <c r="E2" s="210"/>
      <c r="F2" s="210"/>
      <c r="G2" s="210"/>
      <c r="H2" s="211" t="s">
        <v>228</v>
      </c>
      <c r="I2" s="212" t="s">
        <v>355</v>
      </c>
      <c r="J2" s="213"/>
    </row>
    <row r="3" spans="1:10" ht="12.75">
      <c r="A3" s="208"/>
      <c r="B3" s="210"/>
      <c r="C3" s="210"/>
      <c r="D3" s="210"/>
      <c r="E3" s="210"/>
      <c r="F3" s="210"/>
      <c r="G3" s="210"/>
      <c r="H3" s="210"/>
      <c r="I3" s="210"/>
      <c r="J3" s="213"/>
    </row>
    <row r="4" spans="1:10" ht="12.75">
      <c r="A4" s="208" t="s">
        <v>2</v>
      </c>
      <c r="B4" s="210"/>
      <c r="C4" s="210"/>
      <c r="D4" s="215" t="s">
        <v>75</v>
      </c>
      <c r="E4" s="210"/>
      <c r="F4" s="210"/>
      <c r="G4" s="210"/>
      <c r="H4" s="210"/>
      <c r="I4" s="210"/>
      <c r="J4" s="213"/>
    </row>
    <row r="5" spans="1:10" ht="12.75">
      <c r="A5" s="216" t="s">
        <v>3</v>
      </c>
      <c r="B5" s="217"/>
      <c r="C5" s="217"/>
      <c r="D5" s="218" t="s">
        <v>76</v>
      </c>
      <c r="E5" s="217"/>
      <c r="F5" s="217"/>
      <c r="G5" s="217"/>
      <c r="H5" s="217"/>
      <c r="I5" s="217"/>
      <c r="J5" s="219"/>
    </row>
    <row r="6" spans="1:13" ht="12.75">
      <c r="A6" s="208"/>
      <c r="B6" s="210"/>
      <c r="C6" s="210"/>
      <c r="D6" s="210"/>
      <c r="E6" s="210"/>
      <c r="F6" s="210"/>
      <c r="G6" s="210"/>
      <c r="H6" s="210"/>
      <c r="I6" s="210"/>
      <c r="J6" s="213"/>
      <c r="L6" s="207" t="s">
        <v>97</v>
      </c>
      <c r="M6" s="16">
        <f>'Item 107'!M6</f>
        <v>0.1796</v>
      </c>
    </row>
    <row r="7" spans="1:10" ht="12.75">
      <c r="A7" s="406" t="s">
        <v>356</v>
      </c>
      <c r="B7" s="407"/>
      <c r="C7" s="407"/>
      <c r="D7" s="407"/>
      <c r="E7" s="407"/>
      <c r="F7" s="407"/>
      <c r="G7" s="407"/>
      <c r="H7" s="407"/>
      <c r="I7" s="407"/>
      <c r="J7" s="408"/>
    </row>
    <row r="8" spans="1:10" ht="12.75">
      <c r="A8" s="208"/>
      <c r="B8" s="210"/>
      <c r="C8" s="210"/>
      <c r="D8" s="210"/>
      <c r="E8" s="210"/>
      <c r="F8" s="210"/>
      <c r="G8" s="210"/>
      <c r="H8" s="210"/>
      <c r="I8" s="210"/>
      <c r="J8" s="213"/>
    </row>
    <row r="9" spans="1:10" ht="12.75" customHeight="1">
      <c r="A9" s="208"/>
      <c r="B9" s="239"/>
      <c r="C9" s="239"/>
      <c r="D9" s="239"/>
      <c r="E9" s="239"/>
      <c r="F9" s="239"/>
      <c r="G9" s="239"/>
      <c r="H9" s="239"/>
      <c r="I9" s="239"/>
      <c r="J9" s="213"/>
    </row>
    <row r="10" spans="1:10" ht="12.75" customHeight="1">
      <c r="A10" s="208"/>
      <c r="B10" s="420" t="s">
        <v>357</v>
      </c>
      <c r="C10" s="420"/>
      <c r="D10" s="420"/>
      <c r="E10" s="420"/>
      <c r="F10" s="420"/>
      <c r="G10" s="420"/>
      <c r="H10" s="420"/>
      <c r="I10" s="420"/>
      <c r="J10" s="213"/>
    </row>
    <row r="11" spans="1:10" ht="12.75">
      <c r="A11" s="208"/>
      <c r="B11" s="420"/>
      <c r="C11" s="420"/>
      <c r="D11" s="420"/>
      <c r="E11" s="420"/>
      <c r="F11" s="420"/>
      <c r="G11" s="420"/>
      <c r="H11" s="420"/>
      <c r="I11" s="420"/>
      <c r="J11" s="213"/>
    </row>
    <row r="12" spans="1:10" ht="12.75">
      <c r="A12" s="208"/>
      <c r="B12" s="420"/>
      <c r="C12" s="420"/>
      <c r="D12" s="420"/>
      <c r="E12" s="420"/>
      <c r="F12" s="420"/>
      <c r="G12" s="420"/>
      <c r="H12" s="420"/>
      <c r="I12" s="420"/>
      <c r="J12" s="213"/>
    </row>
    <row r="13" spans="1:10" ht="12.75">
      <c r="A13" s="208"/>
      <c r="B13" s="420"/>
      <c r="C13" s="420"/>
      <c r="D13" s="420"/>
      <c r="E13" s="420"/>
      <c r="F13" s="420"/>
      <c r="G13" s="420"/>
      <c r="H13" s="420"/>
      <c r="I13" s="420"/>
      <c r="J13" s="213"/>
    </row>
    <row r="14" spans="1:12" ht="12.75">
      <c r="A14" s="208"/>
      <c r="B14" s="239"/>
      <c r="C14" s="240" t="str">
        <f>TEXT(L14*(1+$M$6)+M14,"$0.00")&amp;" (A)"</f>
        <v>$2.84 (A)</v>
      </c>
      <c r="D14" s="241" t="s">
        <v>358</v>
      </c>
      <c r="E14" s="239"/>
      <c r="F14" s="239"/>
      <c r="G14" s="239"/>
      <c r="H14" s="239"/>
      <c r="I14" s="239"/>
      <c r="J14" s="213"/>
      <c r="L14" s="207">
        <v>2.41</v>
      </c>
    </row>
    <row r="15" spans="1:10" ht="12.75">
      <c r="A15" s="208"/>
      <c r="B15" s="239"/>
      <c r="C15" s="239"/>
      <c r="D15" s="239"/>
      <c r="E15" s="239"/>
      <c r="F15" s="239"/>
      <c r="G15" s="239"/>
      <c r="H15" s="239"/>
      <c r="I15" s="239"/>
      <c r="J15" s="213"/>
    </row>
    <row r="16" spans="1:10" ht="12.75">
      <c r="A16" s="208"/>
      <c r="B16" s="239"/>
      <c r="C16" s="239"/>
      <c r="D16" s="239"/>
      <c r="E16" s="239"/>
      <c r="F16" s="239"/>
      <c r="G16" s="239"/>
      <c r="H16" s="239"/>
      <c r="I16" s="239"/>
      <c r="J16" s="213"/>
    </row>
    <row r="17" spans="1:10" ht="12.75">
      <c r="A17" s="208"/>
      <c r="B17" s="212"/>
      <c r="C17" s="212"/>
      <c r="D17" s="212"/>
      <c r="E17" s="212"/>
      <c r="F17" s="212"/>
      <c r="G17" s="212"/>
      <c r="H17" s="212"/>
      <c r="I17" s="212"/>
      <c r="J17" s="213"/>
    </row>
    <row r="18" spans="1:10" ht="12.75">
      <c r="A18" s="242"/>
      <c r="B18" s="212"/>
      <c r="C18" s="212"/>
      <c r="D18" s="212"/>
      <c r="E18" s="243"/>
      <c r="F18" s="212"/>
      <c r="G18" s="212"/>
      <c r="H18" s="212"/>
      <c r="I18" s="212"/>
      <c r="J18" s="222"/>
    </row>
    <row r="19" spans="1:10" ht="12.75">
      <c r="A19" s="208"/>
      <c r="B19" s="212"/>
      <c r="C19" s="212"/>
      <c r="D19" s="212"/>
      <c r="E19" s="212"/>
      <c r="F19" s="212"/>
      <c r="G19" s="212"/>
      <c r="H19" s="212"/>
      <c r="I19" s="212"/>
      <c r="J19" s="213"/>
    </row>
    <row r="20" spans="1:10" ht="12.75">
      <c r="A20" s="208"/>
      <c r="B20" s="212"/>
      <c r="C20" s="212"/>
      <c r="D20" s="212"/>
      <c r="E20" s="212"/>
      <c r="F20" s="212"/>
      <c r="G20" s="212"/>
      <c r="H20" s="212"/>
      <c r="I20" s="212"/>
      <c r="J20" s="213"/>
    </row>
    <row r="21" spans="1:10" ht="12.75">
      <c r="A21" s="208"/>
      <c r="B21" s="212"/>
      <c r="C21" s="212"/>
      <c r="D21" s="212"/>
      <c r="E21" s="212"/>
      <c r="F21" s="212"/>
      <c r="G21" s="212"/>
      <c r="H21" s="212"/>
      <c r="I21" s="212"/>
      <c r="J21" s="213"/>
    </row>
    <row r="22" spans="1:10" ht="12.75">
      <c r="A22" s="208"/>
      <c r="B22" s="212"/>
      <c r="C22" s="212"/>
      <c r="D22" s="212"/>
      <c r="E22" s="212"/>
      <c r="F22" s="212"/>
      <c r="G22" s="212"/>
      <c r="H22" s="212"/>
      <c r="I22" s="212"/>
      <c r="J22" s="213"/>
    </row>
    <row r="23" spans="1:10" ht="12.75">
      <c r="A23" s="208"/>
      <c r="B23" s="212"/>
      <c r="C23" s="212"/>
      <c r="D23" s="212"/>
      <c r="E23" s="212"/>
      <c r="F23" s="212"/>
      <c r="G23" s="212"/>
      <c r="H23" s="212"/>
      <c r="I23" s="212"/>
      <c r="J23" s="213"/>
    </row>
    <row r="24" spans="1:10" ht="12.75">
      <c r="A24" s="208"/>
      <c r="B24" s="212"/>
      <c r="C24" s="212"/>
      <c r="D24" s="212"/>
      <c r="E24" s="212"/>
      <c r="F24" s="212"/>
      <c r="G24" s="212"/>
      <c r="H24" s="212"/>
      <c r="I24" s="212"/>
      <c r="J24" s="213"/>
    </row>
    <row r="25" spans="1:10" ht="12.75">
      <c r="A25" s="208"/>
      <c r="B25" s="212"/>
      <c r="C25" s="212"/>
      <c r="D25" s="212"/>
      <c r="E25" s="212"/>
      <c r="F25" s="212"/>
      <c r="G25" s="212"/>
      <c r="H25" s="212"/>
      <c r="I25" s="212"/>
      <c r="J25" s="213"/>
    </row>
    <row r="26" spans="1:10" ht="12.75">
      <c r="A26" s="208"/>
      <c r="B26" s="212"/>
      <c r="C26" s="212"/>
      <c r="D26" s="212"/>
      <c r="E26" s="212"/>
      <c r="F26" s="212"/>
      <c r="G26" s="212"/>
      <c r="H26" s="212"/>
      <c r="I26" s="212"/>
      <c r="J26" s="213"/>
    </row>
    <row r="27" spans="1:10" ht="12.75">
      <c r="A27" s="208"/>
      <c r="B27" s="212"/>
      <c r="C27" s="212"/>
      <c r="D27" s="212"/>
      <c r="E27" s="212"/>
      <c r="F27" s="212"/>
      <c r="G27" s="212"/>
      <c r="H27" s="212"/>
      <c r="I27" s="212"/>
      <c r="J27" s="213"/>
    </row>
    <row r="28" spans="1:10" ht="12.75">
      <c r="A28" s="208"/>
      <c r="B28" s="212"/>
      <c r="C28" s="212"/>
      <c r="D28" s="212"/>
      <c r="E28" s="212"/>
      <c r="F28" s="212"/>
      <c r="G28" s="212"/>
      <c r="H28" s="212"/>
      <c r="I28" s="212"/>
      <c r="J28" s="213"/>
    </row>
    <row r="29" spans="1:10" ht="12.75">
      <c r="A29" s="208"/>
      <c r="B29" s="212"/>
      <c r="C29" s="212"/>
      <c r="D29" s="212"/>
      <c r="E29" s="212"/>
      <c r="F29" s="212"/>
      <c r="G29" s="212"/>
      <c r="H29" s="212"/>
      <c r="I29" s="212"/>
      <c r="J29" s="213"/>
    </row>
    <row r="30" spans="1:10" ht="12.75">
      <c r="A30" s="208"/>
      <c r="B30" s="212"/>
      <c r="C30" s="212"/>
      <c r="D30" s="212"/>
      <c r="E30" s="212"/>
      <c r="F30" s="212"/>
      <c r="G30" s="212"/>
      <c r="H30" s="212"/>
      <c r="I30" s="212"/>
      <c r="J30" s="213"/>
    </row>
    <row r="31" spans="1:10" ht="12.75">
      <c r="A31" s="220"/>
      <c r="B31" s="244"/>
      <c r="C31" s="244"/>
      <c r="D31" s="244"/>
      <c r="E31" s="244"/>
      <c r="F31" s="244"/>
      <c r="G31" s="244"/>
      <c r="H31" s="244"/>
      <c r="I31" s="244"/>
      <c r="J31" s="222"/>
    </row>
    <row r="32" spans="1:10" ht="12.75">
      <c r="A32" s="208"/>
      <c r="B32" s="212"/>
      <c r="C32" s="212"/>
      <c r="D32" s="212"/>
      <c r="E32" s="212"/>
      <c r="F32" s="212"/>
      <c r="G32" s="212"/>
      <c r="H32" s="212"/>
      <c r="I32" s="212"/>
      <c r="J32" s="213"/>
    </row>
    <row r="33" spans="1:10" ht="12.75">
      <c r="A33" s="225"/>
      <c r="B33" s="212"/>
      <c r="C33" s="212"/>
      <c r="D33" s="212"/>
      <c r="E33" s="212"/>
      <c r="F33" s="212"/>
      <c r="G33" s="212"/>
      <c r="H33" s="212"/>
      <c r="I33" s="212"/>
      <c r="J33" s="213"/>
    </row>
    <row r="34" spans="1:10" ht="12.75">
      <c r="A34" s="208"/>
      <c r="B34" s="212"/>
      <c r="C34" s="212"/>
      <c r="D34" s="212"/>
      <c r="E34" s="212"/>
      <c r="F34" s="212"/>
      <c r="G34" s="212"/>
      <c r="H34" s="212"/>
      <c r="I34" s="212"/>
      <c r="J34" s="213"/>
    </row>
    <row r="35" spans="1:10" ht="12.75">
      <c r="A35" s="208"/>
      <c r="B35" s="212"/>
      <c r="C35" s="212"/>
      <c r="D35" s="212"/>
      <c r="E35" s="212"/>
      <c r="F35" s="212"/>
      <c r="G35" s="212"/>
      <c r="H35" s="212"/>
      <c r="I35" s="212"/>
      <c r="J35" s="213"/>
    </row>
    <row r="36" spans="1:10" ht="12.75">
      <c r="A36" s="208"/>
      <c r="B36" s="212"/>
      <c r="C36" s="212"/>
      <c r="D36" s="212"/>
      <c r="E36" s="212"/>
      <c r="F36" s="212"/>
      <c r="G36" s="212"/>
      <c r="H36" s="212"/>
      <c r="I36" s="212"/>
      <c r="J36" s="213"/>
    </row>
    <row r="37" spans="1:10" ht="12.75">
      <c r="A37" s="208"/>
      <c r="B37" s="212"/>
      <c r="C37" s="212"/>
      <c r="D37" s="212"/>
      <c r="E37" s="212"/>
      <c r="F37" s="212"/>
      <c r="G37" s="212"/>
      <c r="H37" s="212"/>
      <c r="I37" s="212"/>
      <c r="J37" s="213"/>
    </row>
    <row r="38" spans="1:10" ht="12.75">
      <c r="A38" s="208"/>
      <c r="B38" s="212"/>
      <c r="C38" s="212"/>
      <c r="D38" s="212"/>
      <c r="E38" s="212"/>
      <c r="F38" s="212"/>
      <c r="G38" s="212"/>
      <c r="H38" s="212"/>
      <c r="I38" s="212"/>
      <c r="J38" s="213"/>
    </row>
    <row r="39" spans="1:10" ht="12.75">
      <c r="A39" s="208"/>
      <c r="B39" s="212"/>
      <c r="C39" s="212"/>
      <c r="D39" s="212"/>
      <c r="E39" s="212"/>
      <c r="F39" s="212"/>
      <c r="G39" s="212"/>
      <c r="H39" s="212"/>
      <c r="I39" s="212"/>
      <c r="J39" s="213"/>
    </row>
    <row r="40" spans="1:10" ht="12.75">
      <c r="A40" s="208"/>
      <c r="B40" s="212"/>
      <c r="C40" s="212"/>
      <c r="D40" s="212"/>
      <c r="E40" s="212"/>
      <c r="F40" s="212"/>
      <c r="G40" s="212"/>
      <c r="H40" s="212"/>
      <c r="I40" s="212"/>
      <c r="J40" s="213"/>
    </row>
    <row r="41" spans="1:10" ht="12.75">
      <c r="A41" s="208"/>
      <c r="B41" s="212"/>
      <c r="C41" s="212"/>
      <c r="D41" s="212"/>
      <c r="E41" s="212"/>
      <c r="F41" s="212"/>
      <c r="G41" s="212"/>
      <c r="H41" s="212"/>
      <c r="I41" s="212"/>
      <c r="J41" s="213"/>
    </row>
    <row r="42" spans="1:10" ht="12.75">
      <c r="A42" s="208"/>
      <c r="B42" s="212"/>
      <c r="C42" s="212"/>
      <c r="D42" s="212"/>
      <c r="E42" s="212"/>
      <c r="F42" s="212"/>
      <c r="G42" s="212"/>
      <c r="H42" s="212"/>
      <c r="I42" s="212"/>
      <c r="J42" s="213"/>
    </row>
    <row r="43" spans="1:10" ht="12.75">
      <c r="A43" s="208"/>
      <c r="B43" s="212"/>
      <c r="C43" s="212"/>
      <c r="D43" s="212"/>
      <c r="E43" s="212"/>
      <c r="F43" s="212"/>
      <c r="G43" s="212"/>
      <c r="H43" s="212"/>
      <c r="I43" s="212"/>
      <c r="J43" s="213"/>
    </row>
    <row r="44" spans="1:10" ht="12.75">
      <c r="A44" s="208"/>
      <c r="B44" s="212"/>
      <c r="C44" s="212"/>
      <c r="D44" s="212"/>
      <c r="E44" s="212"/>
      <c r="F44" s="212"/>
      <c r="G44" s="212"/>
      <c r="H44" s="212"/>
      <c r="I44" s="212"/>
      <c r="J44" s="213"/>
    </row>
    <row r="45" spans="1:10" ht="12.75">
      <c r="A45" s="208"/>
      <c r="B45" s="212"/>
      <c r="C45" s="212"/>
      <c r="D45" s="212"/>
      <c r="E45" s="212"/>
      <c r="F45" s="212"/>
      <c r="G45" s="212"/>
      <c r="H45" s="212"/>
      <c r="I45" s="212"/>
      <c r="J45" s="213"/>
    </row>
    <row r="46" spans="1:10" ht="12.75">
      <c r="A46" s="208"/>
      <c r="B46" s="212"/>
      <c r="C46" s="212"/>
      <c r="D46" s="212"/>
      <c r="E46" s="212"/>
      <c r="F46" s="212"/>
      <c r="G46" s="212"/>
      <c r="H46" s="212"/>
      <c r="I46" s="212"/>
      <c r="J46" s="213"/>
    </row>
    <row r="47" spans="1:10" ht="12.75">
      <c r="A47" s="208"/>
      <c r="B47" s="212"/>
      <c r="C47" s="212"/>
      <c r="D47" s="212"/>
      <c r="E47" s="212"/>
      <c r="F47" s="212"/>
      <c r="G47" s="212"/>
      <c r="H47" s="212"/>
      <c r="I47" s="212"/>
      <c r="J47" s="213"/>
    </row>
    <row r="48" spans="1:10" ht="12.75">
      <c r="A48" s="208"/>
      <c r="B48" s="210"/>
      <c r="C48" s="210"/>
      <c r="D48" s="210"/>
      <c r="E48" s="210"/>
      <c r="F48" s="210"/>
      <c r="G48" s="210"/>
      <c r="H48" s="210"/>
      <c r="I48" s="210"/>
      <c r="J48" s="213"/>
    </row>
    <row r="49" spans="1:10" ht="12.75">
      <c r="A49" s="208"/>
      <c r="B49" s="210"/>
      <c r="C49" s="210"/>
      <c r="D49" s="210"/>
      <c r="E49" s="210"/>
      <c r="F49" s="210"/>
      <c r="G49" s="210"/>
      <c r="H49" s="210"/>
      <c r="I49" s="210"/>
      <c r="J49" s="213"/>
    </row>
    <row r="50" spans="1:10" ht="12.75">
      <c r="A50" s="208"/>
      <c r="B50" s="210"/>
      <c r="C50" s="210"/>
      <c r="D50" s="210"/>
      <c r="E50" s="210"/>
      <c r="F50" s="210"/>
      <c r="G50" s="210"/>
      <c r="H50" s="210"/>
      <c r="I50" s="210"/>
      <c r="J50" s="213"/>
    </row>
    <row r="51" spans="1:10" ht="12.75">
      <c r="A51" s="216"/>
      <c r="B51" s="217"/>
      <c r="C51" s="217"/>
      <c r="D51" s="217"/>
      <c r="E51" s="217"/>
      <c r="F51" s="217"/>
      <c r="G51" s="217"/>
      <c r="H51" s="217"/>
      <c r="I51" s="217"/>
      <c r="J51" s="219"/>
    </row>
    <row r="52" spans="1:10" ht="12.75">
      <c r="A52" s="208" t="s">
        <v>59</v>
      </c>
      <c r="B52" s="7" t="str">
        <f>+'Check Sheet'!$B$52</f>
        <v>Sarah Russell, Business Unit Finance Manager</v>
      </c>
      <c r="C52" s="210"/>
      <c r="D52" s="210"/>
      <c r="E52" s="210"/>
      <c r="F52" s="210"/>
      <c r="G52" s="210"/>
      <c r="H52" s="210"/>
      <c r="I52" s="210"/>
      <c r="J52" s="213"/>
    </row>
    <row r="53" spans="1:10" ht="12.75">
      <c r="A53" s="208"/>
      <c r="B53" s="210"/>
      <c r="C53" s="210"/>
      <c r="D53" s="210"/>
      <c r="E53" s="210"/>
      <c r="F53" s="210"/>
      <c r="J53" s="213"/>
    </row>
    <row r="54" spans="1:10" ht="12.75">
      <c r="A54" s="216" t="s">
        <v>60</v>
      </c>
      <c r="B54" s="388">
        <f>+'Check Sheet'!$B$54</f>
        <v>43592</v>
      </c>
      <c r="C54" s="388">
        <f>+'[1]Check Sheet'!C51</f>
        <v>0</v>
      </c>
      <c r="D54" s="217"/>
      <c r="E54" s="217"/>
      <c r="F54" s="217"/>
      <c r="H54" s="232" t="s">
        <v>61</v>
      </c>
      <c r="I54" s="389">
        <f>+'Check Sheet'!I54</f>
        <v>43678</v>
      </c>
      <c r="J54" s="390">
        <f>+'[1]Check Sheet'!I54</f>
        <v>0</v>
      </c>
    </row>
    <row r="55" spans="1:10" ht="12.75">
      <c r="A55" s="391" t="s">
        <v>62</v>
      </c>
      <c r="B55" s="392"/>
      <c r="C55" s="392"/>
      <c r="D55" s="392"/>
      <c r="E55" s="392"/>
      <c r="F55" s="392"/>
      <c r="G55" s="392"/>
      <c r="H55" s="392"/>
      <c r="I55" s="392"/>
      <c r="J55" s="393"/>
    </row>
    <row r="56" spans="1:10" ht="12.75">
      <c r="A56" s="208"/>
      <c r="B56" s="210"/>
      <c r="C56" s="210"/>
      <c r="D56" s="210"/>
      <c r="E56" s="210"/>
      <c r="F56" s="210"/>
      <c r="G56" s="210"/>
      <c r="H56" s="210"/>
      <c r="I56" s="210"/>
      <c r="J56" s="213"/>
    </row>
    <row r="57" spans="1:10" ht="12.75">
      <c r="A57" s="208" t="s">
        <v>63</v>
      </c>
      <c r="B57" s="210"/>
      <c r="C57" s="210"/>
      <c r="D57" s="210"/>
      <c r="E57" s="210"/>
      <c r="F57" s="210"/>
      <c r="G57" s="210"/>
      <c r="H57" s="210"/>
      <c r="I57" s="210"/>
      <c r="J57" s="213"/>
    </row>
    <row r="58" spans="1:10" ht="12.75">
      <c r="A58" s="216"/>
      <c r="B58" s="217"/>
      <c r="C58" s="217"/>
      <c r="D58" s="217"/>
      <c r="E58" s="217"/>
      <c r="F58" s="217"/>
      <c r="G58" s="217"/>
      <c r="H58" s="217"/>
      <c r="I58" s="217"/>
      <c r="J58" s="219"/>
    </row>
    <row r="63" ht="12" customHeight="1"/>
  </sheetData>
  <sheetProtection/>
  <mergeCells count="5">
    <mergeCell ref="A7:J7"/>
    <mergeCell ref="B10:I13"/>
    <mergeCell ref="B54:C54"/>
    <mergeCell ref="I54:J54"/>
    <mergeCell ref="A55:J55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O58"/>
  <sheetViews>
    <sheetView showGridLines="0" zoomScale="85" zoomScaleNormal="85" zoomScalePageLayoutView="0" workbookViewId="0" topLeftCell="A1">
      <selection activeCell="B33" sqref="B33"/>
    </sheetView>
  </sheetViews>
  <sheetFormatPr defaultColWidth="9.140625" defaultRowHeight="12.75"/>
  <cols>
    <col min="1" max="1" width="10.00390625" style="207" customWidth="1"/>
    <col min="2" max="4" width="9.140625" style="207" customWidth="1"/>
    <col min="5" max="5" width="10.28125" style="207" customWidth="1"/>
    <col min="6" max="6" width="9.140625" style="207" customWidth="1"/>
    <col min="7" max="7" width="10.421875" style="207" customWidth="1"/>
    <col min="8" max="8" width="9.140625" style="207" customWidth="1"/>
    <col min="9" max="9" width="9.7109375" style="207" customWidth="1"/>
    <col min="10" max="10" width="10.8515625" style="207" customWidth="1"/>
    <col min="11" max="16384" width="9.140625" style="207" customWidth="1"/>
  </cols>
  <sheetData>
    <row r="1" spans="1:10" ht="12.75">
      <c r="A1" s="204"/>
      <c r="B1" s="205"/>
      <c r="C1" s="205"/>
      <c r="D1" s="205"/>
      <c r="E1" s="205"/>
      <c r="F1" s="205"/>
      <c r="G1" s="205"/>
      <c r="H1" s="205"/>
      <c r="I1" s="205"/>
      <c r="J1" s="206"/>
    </row>
    <row r="2" spans="1:10" ht="12.75">
      <c r="A2" s="208" t="s">
        <v>0</v>
      </c>
      <c r="B2" s="209">
        <v>26</v>
      </c>
      <c r="C2" s="210"/>
      <c r="D2" s="210"/>
      <c r="E2" s="210"/>
      <c r="F2" s="210"/>
      <c r="G2" s="210"/>
      <c r="H2" s="211" t="s">
        <v>228</v>
      </c>
      <c r="I2" s="212" t="s">
        <v>359</v>
      </c>
      <c r="J2" s="213"/>
    </row>
    <row r="3" spans="1:10" ht="12.75">
      <c r="A3" s="208"/>
      <c r="B3" s="210"/>
      <c r="C3" s="210"/>
      <c r="D3" s="210"/>
      <c r="E3" s="210"/>
      <c r="F3" s="210"/>
      <c r="G3" s="210"/>
      <c r="H3" s="210"/>
      <c r="I3" s="210"/>
      <c r="J3" s="213"/>
    </row>
    <row r="4" spans="1:10" ht="12.75">
      <c r="A4" s="208" t="s">
        <v>2</v>
      </c>
      <c r="B4" s="210"/>
      <c r="C4" s="210"/>
      <c r="D4" s="215" t="s">
        <v>75</v>
      </c>
      <c r="E4" s="210"/>
      <c r="F4" s="210"/>
      <c r="G4" s="210"/>
      <c r="H4" s="210"/>
      <c r="I4" s="210"/>
      <c r="J4" s="213"/>
    </row>
    <row r="5" spans="1:10" ht="12.75">
      <c r="A5" s="216" t="s">
        <v>3</v>
      </c>
      <c r="B5" s="217"/>
      <c r="C5" s="217"/>
      <c r="D5" s="218" t="s">
        <v>76</v>
      </c>
      <c r="E5" s="217"/>
      <c r="F5" s="217"/>
      <c r="G5" s="217"/>
      <c r="H5" s="217"/>
      <c r="I5" s="217"/>
      <c r="J5" s="219"/>
    </row>
    <row r="6" spans="1:13" ht="12.75">
      <c r="A6" s="208"/>
      <c r="B6" s="210"/>
      <c r="C6" s="210"/>
      <c r="D6" s="210"/>
      <c r="E6" s="210"/>
      <c r="F6" s="210"/>
      <c r="G6" s="210"/>
      <c r="H6" s="210"/>
      <c r="I6" s="210"/>
      <c r="J6" s="213"/>
      <c r="L6" s="207" t="s">
        <v>97</v>
      </c>
      <c r="M6" s="16">
        <f>'Item 107'!M6</f>
        <v>0.1796</v>
      </c>
    </row>
    <row r="7" spans="1:10" ht="12.75">
      <c r="A7" s="406" t="s">
        <v>360</v>
      </c>
      <c r="B7" s="407"/>
      <c r="C7" s="407"/>
      <c r="D7" s="407"/>
      <c r="E7" s="407"/>
      <c r="F7" s="407"/>
      <c r="G7" s="407"/>
      <c r="H7" s="407"/>
      <c r="I7" s="407"/>
      <c r="J7" s="408"/>
    </row>
    <row r="8" spans="1:10" ht="12.75">
      <c r="A8" s="208"/>
      <c r="B8" s="210"/>
      <c r="C8" s="210"/>
      <c r="D8" s="210"/>
      <c r="E8" s="210"/>
      <c r="F8" s="210"/>
      <c r="G8" s="210"/>
      <c r="H8" s="210"/>
      <c r="I8" s="210"/>
      <c r="J8" s="213"/>
    </row>
    <row r="9" spans="1:10" ht="12.75" customHeight="1">
      <c r="A9" s="208"/>
      <c r="B9" s="239"/>
      <c r="C9" s="239"/>
      <c r="D9" s="239"/>
      <c r="E9" s="239"/>
      <c r="F9" s="239"/>
      <c r="G9" s="239"/>
      <c r="H9" s="239"/>
      <c r="I9" s="239"/>
      <c r="J9" s="213"/>
    </row>
    <row r="10" spans="1:10" ht="12.75" customHeight="1">
      <c r="A10" s="208"/>
      <c r="B10" s="420" t="s">
        <v>361</v>
      </c>
      <c r="C10" s="420"/>
      <c r="D10" s="420"/>
      <c r="E10" s="420"/>
      <c r="F10" s="420"/>
      <c r="G10" s="420"/>
      <c r="H10" s="420"/>
      <c r="I10" s="420"/>
      <c r="J10" s="213"/>
    </row>
    <row r="11" spans="1:10" ht="12.75">
      <c r="A11" s="208"/>
      <c r="B11" s="420"/>
      <c r="C11" s="420"/>
      <c r="D11" s="420"/>
      <c r="E11" s="420"/>
      <c r="F11" s="420"/>
      <c r="G11" s="420"/>
      <c r="H11" s="420"/>
      <c r="I11" s="420"/>
      <c r="J11" s="213"/>
    </row>
    <row r="12" spans="1:10" ht="12.75">
      <c r="A12" s="208"/>
      <c r="B12" s="239"/>
      <c r="C12" s="239"/>
      <c r="D12" s="239"/>
      <c r="E12" s="239"/>
      <c r="F12" s="239"/>
      <c r="G12" s="239"/>
      <c r="H12" s="239"/>
      <c r="I12" s="239"/>
      <c r="J12" s="213"/>
    </row>
    <row r="13" spans="1:10" ht="12.75">
      <c r="A13" s="208"/>
      <c r="B13" s="239"/>
      <c r="C13" s="239"/>
      <c r="D13" s="239"/>
      <c r="E13" s="239"/>
      <c r="F13" s="239"/>
      <c r="G13" s="239"/>
      <c r="H13" s="239"/>
      <c r="I13" s="239"/>
      <c r="J13" s="213"/>
    </row>
    <row r="14" spans="1:10" ht="13.5" thickBot="1">
      <c r="A14" s="208"/>
      <c r="B14" s="427" t="s">
        <v>362</v>
      </c>
      <c r="C14" s="428"/>
      <c r="D14" s="428"/>
      <c r="E14" s="429"/>
      <c r="F14" s="430" t="s">
        <v>363</v>
      </c>
      <c r="G14" s="431"/>
      <c r="H14" s="430" t="s">
        <v>267</v>
      </c>
      <c r="I14" s="431"/>
      <c r="J14" s="213"/>
    </row>
    <row r="15" spans="1:15" ht="12.75">
      <c r="A15" s="208"/>
      <c r="B15" s="432" t="s">
        <v>364</v>
      </c>
      <c r="C15" s="433"/>
      <c r="D15" s="433"/>
      <c r="E15" s="434"/>
      <c r="F15" s="426" t="str">
        <f>TEXT(L15*(1+$M$6)+M15,"$0.00")&amp;" (A)"</f>
        <v>$2.38 (A)</v>
      </c>
      <c r="G15" s="426" t="str">
        <f>TEXT(Q15*(1+$M$6),"$0.00")&amp;" (A)"</f>
        <v>$0.00 (A)</v>
      </c>
      <c r="H15" s="426" t="str">
        <f>TEXT(N15*(1+M6)+O15,"$0.00 (A)")</f>
        <v>$14.25 (A)</v>
      </c>
      <c r="I15" s="426"/>
      <c r="J15" s="213"/>
      <c r="L15" s="230">
        <v>2.02</v>
      </c>
      <c r="M15" s="230"/>
      <c r="N15" s="230">
        <v>12.08</v>
      </c>
      <c r="O15" s="230"/>
    </row>
    <row r="16" spans="1:15" ht="12.75">
      <c r="A16" s="208"/>
      <c r="B16" s="421" t="s">
        <v>365</v>
      </c>
      <c r="C16" s="422"/>
      <c r="D16" s="422"/>
      <c r="E16" s="423"/>
      <c r="F16" s="426" t="str">
        <f>TEXT(L16*(1+$M$6)+M16,"$0.00")&amp;" (A)"</f>
        <v>$2.38 (A)</v>
      </c>
      <c r="G16" s="426" t="str">
        <f>TEXT(Q16*(1+$M$6),"$0.00")&amp;" (A)"</f>
        <v>$0.00 (A)</v>
      </c>
      <c r="H16" s="426" t="str">
        <f>TEXT(N16*(1+M6)+O16,"$0.00 (A)")</f>
        <v>$14.25 (A)</v>
      </c>
      <c r="I16" s="426"/>
      <c r="J16" s="213"/>
      <c r="L16" s="230">
        <v>2.02</v>
      </c>
      <c r="M16" s="230"/>
      <c r="N16" s="230">
        <v>12.08</v>
      </c>
      <c r="O16" s="230"/>
    </row>
    <row r="17" spans="1:15" ht="12.75">
      <c r="A17" s="208"/>
      <c r="B17" s="421" t="s">
        <v>366</v>
      </c>
      <c r="C17" s="422"/>
      <c r="D17" s="422"/>
      <c r="E17" s="423"/>
      <c r="F17" s="426" t="str">
        <f>TEXT(L17*(1+$M$6)+M17,"$0.00")&amp;" (A)"</f>
        <v>$1.39 (A)</v>
      </c>
      <c r="G17" s="426" t="str">
        <f>TEXT(Q17*(1+$M$6),"$0.00")&amp;" (A)"</f>
        <v>$0.00 (A)</v>
      </c>
      <c r="H17" s="426"/>
      <c r="I17" s="426"/>
      <c r="J17" s="213"/>
      <c r="L17" s="230">
        <v>1.18</v>
      </c>
      <c r="M17" s="230"/>
      <c r="N17" s="230">
        <v>0</v>
      </c>
      <c r="O17" s="230"/>
    </row>
    <row r="18" spans="1:10" ht="12.75">
      <c r="A18" s="242"/>
      <c r="B18" s="421"/>
      <c r="C18" s="422"/>
      <c r="D18" s="422"/>
      <c r="E18" s="423"/>
      <c r="F18" s="424"/>
      <c r="G18" s="425"/>
      <c r="H18" s="424"/>
      <c r="I18" s="425"/>
      <c r="J18" s="222"/>
    </row>
    <row r="19" spans="1:10" ht="12.75">
      <c r="A19" s="208"/>
      <c r="B19" s="421"/>
      <c r="C19" s="422"/>
      <c r="D19" s="422"/>
      <c r="E19" s="423"/>
      <c r="F19" s="424"/>
      <c r="G19" s="425"/>
      <c r="H19" s="424"/>
      <c r="I19" s="425"/>
      <c r="J19" s="213"/>
    </row>
    <row r="20" spans="1:10" ht="12.75">
      <c r="A20" s="208"/>
      <c r="B20" s="212"/>
      <c r="C20" s="212"/>
      <c r="D20" s="212"/>
      <c r="E20" s="212"/>
      <c r="F20" s="212"/>
      <c r="G20" s="212"/>
      <c r="H20" s="212"/>
      <c r="I20" s="212"/>
      <c r="J20" s="213"/>
    </row>
    <row r="21" spans="1:10" ht="12.75">
      <c r="A21" s="208"/>
      <c r="B21" s="212"/>
      <c r="C21" s="212"/>
      <c r="D21" s="212"/>
      <c r="E21" s="212"/>
      <c r="F21" s="212"/>
      <c r="G21" s="212"/>
      <c r="H21" s="212"/>
      <c r="I21" s="212"/>
      <c r="J21" s="213"/>
    </row>
    <row r="22" spans="1:10" ht="12.75">
      <c r="A22" s="208"/>
      <c r="B22" s="212"/>
      <c r="C22" s="212"/>
      <c r="D22" s="212"/>
      <c r="E22" s="212"/>
      <c r="F22" s="212"/>
      <c r="G22" s="212"/>
      <c r="H22" s="212"/>
      <c r="I22" s="212"/>
      <c r="J22" s="213"/>
    </row>
    <row r="23" spans="1:10" ht="12.75">
      <c r="A23" s="208"/>
      <c r="B23" s="212"/>
      <c r="C23" s="212"/>
      <c r="D23" s="212"/>
      <c r="E23" s="212"/>
      <c r="F23" s="212"/>
      <c r="G23" s="212"/>
      <c r="H23" s="212"/>
      <c r="I23" s="212"/>
      <c r="J23" s="213"/>
    </row>
    <row r="24" spans="1:10" ht="12.75">
      <c r="A24" s="208"/>
      <c r="B24" s="212"/>
      <c r="C24" s="212"/>
      <c r="D24" s="212"/>
      <c r="E24" s="212"/>
      <c r="F24" s="212"/>
      <c r="G24" s="212"/>
      <c r="H24" s="212"/>
      <c r="I24" s="212"/>
      <c r="J24" s="213"/>
    </row>
    <row r="25" spans="1:10" ht="12.75">
      <c r="A25" s="208"/>
      <c r="B25" s="212"/>
      <c r="C25" s="212"/>
      <c r="D25" s="212"/>
      <c r="E25" s="212"/>
      <c r="F25" s="212"/>
      <c r="G25" s="212"/>
      <c r="H25" s="212"/>
      <c r="I25" s="212"/>
      <c r="J25" s="213"/>
    </row>
    <row r="26" spans="1:10" ht="12.75">
      <c r="A26" s="208"/>
      <c r="B26" s="212"/>
      <c r="C26" s="212"/>
      <c r="D26" s="212"/>
      <c r="E26" s="212"/>
      <c r="F26" s="212"/>
      <c r="G26" s="212"/>
      <c r="H26" s="212"/>
      <c r="I26" s="212"/>
      <c r="J26" s="213"/>
    </row>
    <row r="27" spans="1:10" ht="12.75">
      <c r="A27" s="208"/>
      <c r="B27" s="212"/>
      <c r="C27" s="212"/>
      <c r="D27" s="212"/>
      <c r="E27" s="212"/>
      <c r="F27" s="212"/>
      <c r="G27" s="212"/>
      <c r="H27" s="212"/>
      <c r="I27" s="212"/>
      <c r="J27" s="213"/>
    </row>
    <row r="28" spans="1:10" ht="12.75">
      <c r="A28" s="208"/>
      <c r="B28" s="212"/>
      <c r="C28" s="212"/>
      <c r="D28" s="212"/>
      <c r="E28" s="212"/>
      <c r="F28" s="212"/>
      <c r="G28" s="212"/>
      <c r="H28" s="212"/>
      <c r="I28" s="212"/>
      <c r="J28" s="213"/>
    </row>
    <row r="29" spans="1:10" ht="12.75">
      <c r="A29" s="208"/>
      <c r="B29" s="212"/>
      <c r="C29" s="212"/>
      <c r="D29" s="212"/>
      <c r="E29" s="212"/>
      <c r="F29" s="212"/>
      <c r="G29" s="212"/>
      <c r="H29" s="212"/>
      <c r="I29" s="212"/>
      <c r="J29" s="213"/>
    </row>
    <row r="30" spans="1:10" ht="12.75">
      <c r="A30" s="208"/>
      <c r="B30" s="212"/>
      <c r="C30" s="212"/>
      <c r="D30" s="212"/>
      <c r="E30" s="212"/>
      <c r="F30" s="212"/>
      <c r="G30" s="212"/>
      <c r="H30" s="212"/>
      <c r="I30" s="212"/>
      <c r="J30" s="213"/>
    </row>
    <row r="31" spans="1:10" ht="12.75">
      <c r="A31" s="220"/>
      <c r="B31" s="244"/>
      <c r="C31" s="244"/>
      <c r="D31" s="244"/>
      <c r="E31" s="244"/>
      <c r="F31" s="244"/>
      <c r="G31" s="244"/>
      <c r="H31" s="244"/>
      <c r="I31" s="244"/>
      <c r="J31" s="222"/>
    </row>
    <row r="32" spans="1:10" ht="12.75">
      <c r="A32" s="208"/>
      <c r="B32" s="212"/>
      <c r="C32" s="212"/>
      <c r="D32" s="212"/>
      <c r="E32" s="212"/>
      <c r="F32" s="212"/>
      <c r="G32" s="212"/>
      <c r="H32" s="212"/>
      <c r="I32" s="212"/>
      <c r="J32" s="213"/>
    </row>
    <row r="33" spans="1:10" ht="12.75">
      <c r="A33" s="225"/>
      <c r="B33" s="212"/>
      <c r="C33" s="212"/>
      <c r="D33" s="212"/>
      <c r="E33" s="212"/>
      <c r="F33" s="212"/>
      <c r="G33" s="212"/>
      <c r="H33" s="212"/>
      <c r="I33" s="212"/>
      <c r="J33" s="213"/>
    </row>
    <row r="34" spans="1:10" ht="12.75">
      <c r="A34" s="208"/>
      <c r="B34" s="212"/>
      <c r="C34" s="212"/>
      <c r="D34" s="212"/>
      <c r="E34" s="212"/>
      <c r="F34" s="212"/>
      <c r="G34" s="212"/>
      <c r="H34" s="212"/>
      <c r="I34" s="212"/>
      <c r="J34" s="213"/>
    </row>
    <row r="35" spans="1:10" ht="12.75">
      <c r="A35" s="208"/>
      <c r="B35" s="212"/>
      <c r="C35" s="212"/>
      <c r="D35" s="212"/>
      <c r="E35" s="212"/>
      <c r="F35" s="212"/>
      <c r="G35" s="212"/>
      <c r="H35" s="212"/>
      <c r="I35" s="212"/>
      <c r="J35" s="213"/>
    </row>
    <row r="36" spans="1:10" ht="12.75">
      <c r="A36" s="208"/>
      <c r="B36" s="212"/>
      <c r="C36" s="212"/>
      <c r="D36" s="212"/>
      <c r="E36" s="212"/>
      <c r="F36" s="212"/>
      <c r="G36" s="212"/>
      <c r="H36" s="212"/>
      <c r="I36" s="212"/>
      <c r="J36" s="213"/>
    </row>
    <row r="37" spans="1:10" ht="12.75">
      <c r="A37" s="208"/>
      <c r="B37" s="212"/>
      <c r="C37" s="212"/>
      <c r="D37" s="212"/>
      <c r="E37" s="212"/>
      <c r="F37" s="212"/>
      <c r="G37" s="212"/>
      <c r="H37" s="212"/>
      <c r="I37" s="212"/>
      <c r="J37" s="213"/>
    </row>
    <row r="38" spans="1:10" ht="12.75">
      <c r="A38" s="208"/>
      <c r="B38" s="212"/>
      <c r="C38" s="212"/>
      <c r="D38" s="212"/>
      <c r="E38" s="212"/>
      <c r="F38" s="212"/>
      <c r="G38" s="212"/>
      <c r="H38" s="212"/>
      <c r="I38" s="212"/>
      <c r="J38" s="213"/>
    </row>
    <row r="39" spans="1:10" ht="12.75">
      <c r="A39" s="208"/>
      <c r="B39" s="212"/>
      <c r="C39" s="212"/>
      <c r="D39" s="212"/>
      <c r="E39" s="212"/>
      <c r="F39" s="212"/>
      <c r="G39" s="212"/>
      <c r="H39" s="212"/>
      <c r="I39" s="212"/>
      <c r="J39" s="213"/>
    </row>
    <row r="40" spans="1:10" ht="12.75">
      <c r="A40" s="208"/>
      <c r="B40" s="212"/>
      <c r="C40" s="212"/>
      <c r="D40" s="212"/>
      <c r="E40" s="212"/>
      <c r="F40" s="212"/>
      <c r="G40" s="212"/>
      <c r="H40" s="212"/>
      <c r="I40" s="212"/>
      <c r="J40" s="213"/>
    </row>
    <row r="41" spans="1:10" ht="12.75">
      <c r="A41" s="208"/>
      <c r="B41" s="212"/>
      <c r="C41" s="212"/>
      <c r="D41" s="212"/>
      <c r="E41" s="212"/>
      <c r="F41" s="212"/>
      <c r="G41" s="212"/>
      <c r="H41" s="212"/>
      <c r="I41" s="212"/>
      <c r="J41" s="213"/>
    </row>
    <row r="42" spans="1:10" ht="12.75">
      <c r="A42" s="208"/>
      <c r="B42" s="212"/>
      <c r="C42" s="212"/>
      <c r="D42" s="212"/>
      <c r="E42" s="212"/>
      <c r="F42" s="212"/>
      <c r="G42" s="212"/>
      <c r="H42" s="212"/>
      <c r="I42" s="212"/>
      <c r="J42" s="213"/>
    </row>
    <row r="43" spans="1:10" ht="12.75">
      <c r="A43" s="208"/>
      <c r="B43" s="212"/>
      <c r="C43" s="212"/>
      <c r="D43" s="212"/>
      <c r="E43" s="212"/>
      <c r="F43" s="212"/>
      <c r="G43" s="212"/>
      <c r="H43" s="212"/>
      <c r="I43" s="212"/>
      <c r="J43" s="213"/>
    </row>
    <row r="44" spans="1:10" ht="12.75">
      <c r="A44" s="208"/>
      <c r="B44" s="212"/>
      <c r="C44" s="212"/>
      <c r="D44" s="212"/>
      <c r="E44" s="212"/>
      <c r="F44" s="212"/>
      <c r="G44" s="212"/>
      <c r="H44" s="212"/>
      <c r="I44" s="212"/>
      <c r="J44" s="213"/>
    </row>
    <row r="45" spans="1:10" ht="12.75">
      <c r="A45" s="208"/>
      <c r="B45" s="212"/>
      <c r="C45" s="212"/>
      <c r="D45" s="212"/>
      <c r="E45" s="212"/>
      <c r="F45" s="212"/>
      <c r="G45" s="212"/>
      <c r="H45" s="212"/>
      <c r="I45" s="212"/>
      <c r="J45" s="213"/>
    </row>
    <row r="46" spans="1:10" ht="12.75">
      <c r="A46" s="208"/>
      <c r="B46" s="212"/>
      <c r="C46" s="212"/>
      <c r="D46" s="212"/>
      <c r="E46" s="212"/>
      <c r="F46" s="212"/>
      <c r="G46" s="212"/>
      <c r="H46" s="212"/>
      <c r="I46" s="212"/>
      <c r="J46" s="213"/>
    </row>
    <row r="47" spans="1:10" ht="12.75">
      <c r="A47" s="208"/>
      <c r="B47" s="212"/>
      <c r="C47" s="212"/>
      <c r="D47" s="212"/>
      <c r="E47" s="212"/>
      <c r="F47" s="212"/>
      <c r="G47" s="212"/>
      <c r="H47" s="212"/>
      <c r="I47" s="212"/>
      <c r="J47" s="213"/>
    </row>
    <row r="48" spans="1:10" ht="12.75">
      <c r="A48" s="208"/>
      <c r="B48" s="210"/>
      <c r="C48" s="210"/>
      <c r="D48" s="210"/>
      <c r="E48" s="210"/>
      <c r="F48" s="210"/>
      <c r="G48" s="210"/>
      <c r="H48" s="210"/>
      <c r="I48" s="210"/>
      <c r="J48" s="213"/>
    </row>
    <row r="49" spans="1:10" ht="12.75">
      <c r="A49" s="208"/>
      <c r="B49" s="210"/>
      <c r="C49" s="210"/>
      <c r="D49" s="210"/>
      <c r="E49" s="210"/>
      <c r="F49" s="210"/>
      <c r="G49" s="210"/>
      <c r="H49" s="210"/>
      <c r="I49" s="210"/>
      <c r="J49" s="213"/>
    </row>
    <row r="50" spans="1:10" ht="12.75">
      <c r="A50" s="208"/>
      <c r="B50" s="210"/>
      <c r="C50" s="210"/>
      <c r="D50" s="210"/>
      <c r="E50" s="210"/>
      <c r="F50" s="210"/>
      <c r="G50" s="210"/>
      <c r="H50" s="210"/>
      <c r="I50" s="210"/>
      <c r="J50" s="213"/>
    </row>
    <row r="51" spans="1:10" ht="12.75">
      <c r="A51" s="216"/>
      <c r="B51" s="217"/>
      <c r="C51" s="217"/>
      <c r="D51" s="217"/>
      <c r="E51" s="217"/>
      <c r="F51" s="217"/>
      <c r="G51" s="217"/>
      <c r="H51" s="217"/>
      <c r="I51" s="217"/>
      <c r="J51" s="219"/>
    </row>
    <row r="52" spans="1:10" ht="12.75">
      <c r="A52" s="208" t="s">
        <v>59</v>
      </c>
      <c r="B52" s="7" t="str">
        <f>+'Check Sheet'!$B$52</f>
        <v>Sarah Russell, Business Unit Finance Manager</v>
      </c>
      <c r="C52" s="210"/>
      <c r="D52" s="210"/>
      <c r="E52" s="210"/>
      <c r="F52" s="210"/>
      <c r="G52" s="210"/>
      <c r="H52" s="210"/>
      <c r="I52" s="210"/>
      <c r="J52" s="213"/>
    </row>
    <row r="53" spans="1:10" ht="12.75">
      <c r="A53" s="208"/>
      <c r="B53" s="210"/>
      <c r="C53" s="210"/>
      <c r="D53" s="210"/>
      <c r="E53" s="210"/>
      <c r="F53" s="210"/>
      <c r="J53" s="213"/>
    </row>
    <row r="54" spans="1:10" ht="12.75">
      <c r="A54" s="216" t="s">
        <v>60</v>
      </c>
      <c r="B54" s="388">
        <f>+'Check Sheet'!$B$54</f>
        <v>43592</v>
      </c>
      <c r="C54" s="388">
        <f>+'[1]Check Sheet'!C54</f>
        <v>0</v>
      </c>
      <c r="D54" s="217"/>
      <c r="E54" s="217"/>
      <c r="F54" s="217"/>
      <c r="H54" s="232" t="s">
        <v>61</v>
      </c>
      <c r="I54" s="389">
        <f>+'Check Sheet'!I54</f>
        <v>43678</v>
      </c>
      <c r="J54" s="390">
        <f>+'[1]Check Sheet'!I54</f>
        <v>0</v>
      </c>
    </row>
    <row r="55" spans="1:10" ht="12.75">
      <c r="A55" s="391" t="s">
        <v>62</v>
      </c>
      <c r="B55" s="392"/>
      <c r="C55" s="392"/>
      <c r="D55" s="392"/>
      <c r="E55" s="392"/>
      <c r="F55" s="392"/>
      <c r="G55" s="392"/>
      <c r="H55" s="392"/>
      <c r="I55" s="392"/>
      <c r="J55" s="393"/>
    </row>
    <row r="56" spans="1:10" ht="12.75">
      <c r="A56" s="208"/>
      <c r="B56" s="210"/>
      <c r="C56" s="210"/>
      <c r="D56" s="210"/>
      <c r="E56" s="210"/>
      <c r="F56" s="210"/>
      <c r="G56" s="210"/>
      <c r="H56" s="210"/>
      <c r="I56" s="210"/>
      <c r="J56" s="213"/>
    </row>
    <row r="57" spans="1:10" ht="12.75">
      <c r="A57" s="208" t="s">
        <v>63</v>
      </c>
      <c r="B57" s="210"/>
      <c r="C57" s="210"/>
      <c r="D57" s="210"/>
      <c r="E57" s="210"/>
      <c r="F57" s="210"/>
      <c r="G57" s="210"/>
      <c r="H57" s="210"/>
      <c r="I57" s="210"/>
      <c r="J57" s="213"/>
    </row>
    <row r="58" spans="1:10" ht="12.75">
      <c r="A58" s="216"/>
      <c r="B58" s="217"/>
      <c r="C58" s="217"/>
      <c r="D58" s="217"/>
      <c r="E58" s="217"/>
      <c r="F58" s="217"/>
      <c r="G58" s="217"/>
      <c r="H58" s="217"/>
      <c r="I58" s="217"/>
      <c r="J58" s="219"/>
    </row>
    <row r="63" ht="12" customHeight="1"/>
  </sheetData>
  <sheetProtection/>
  <mergeCells count="23">
    <mergeCell ref="A7:J7"/>
    <mergeCell ref="B10:I11"/>
    <mergeCell ref="B14:E14"/>
    <mergeCell ref="F14:G14"/>
    <mergeCell ref="H14:I14"/>
    <mergeCell ref="B15:E15"/>
    <mergeCell ref="F15:G15"/>
    <mergeCell ref="H15:I15"/>
    <mergeCell ref="B16:E16"/>
    <mergeCell ref="F16:G16"/>
    <mergeCell ref="H16:I16"/>
    <mergeCell ref="B17:E17"/>
    <mergeCell ref="F17:G17"/>
    <mergeCell ref="H17:I17"/>
    <mergeCell ref="B54:C54"/>
    <mergeCell ref="I54:J54"/>
    <mergeCell ref="A55:J55"/>
    <mergeCell ref="B18:E18"/>
    <mergeCell ref="F18:G18"/>
    <mergeCell ref="H18:I18"/>
    <mergeCell ref="B19:E19"/>
    <mergeCell ref="F19:G19"/>
    <mergeCell ref="H19:I19"/>
  </mergeCells>
  <printOptions horizontalCentered="1" verticalCentered="1"/>
  <pageMargins left="0.5" right="0.5" top="0.5" bottom="0.5" header="0.5" footer="0.5"/>
  <pageSetup fitToHeight="1" fitToWidth="1"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S52"/>
  <sheetViews>
    <sheetView showGridLines="0" zoomScale="85" zoomScaleNormal="85" zoomScalePageLayoutView="0" workbookViewId="0" topLeftCell="A1">
      <selection activeCell="B33" sqref="B33"/>
    </sheetView>
  </sheetViews>
  <sheetFormatPr defaultColWidth="9.140625" defaultRowHeight="12.75"/>
  <cols>
    <col min="1" max="1" width="10.00390625" style="207" customWidth="1"/>
    <col min="2" max="4" width="9.140625" style="207" customWidth="1"/>
    <col min="5" max="5" width="10.28125" style="207" customWidth="1"/>
    <col min="6" max="6" width="9.140625" style="207" customWidth="1"/>
    <col min="7" max="7" width="10.421875" style="207" customWidth="1"/>
    <col min="8" max="8" width="9.140625" style="207" customWidth="1"/>
    <col min="9" max="9" width="9.7109375" style="207" customWidth="1"/>
    <col min="10" max="10" width="10.8515625" style="207" customWidth="1"/>
    <col min="11" max="16384" width="9.140625" style="207" customWidth="1"/>
  </cols>
  <sheetData>
    <row r="1" spans="1:10" ht="12.75">
      <c r="A1" s="204"/>
      <c r="B1" s="205"/>
      <c r="C1" s="205"/>
      <c r="D1" s="205"/>
      <c r="E1" s="205"/>
      <c r="F1" s="205"/>
      <c r="G1" s="205"/>
      <c r="H1" s="205"/>
      <c r="I1" s="205"/>
      <c r="J1" s="206"/>
    </row>
    <row r="2" spans="1:10" ht="12.75">
      <c r="A2" s="208" t="s">
        <v>0</v>
      </c>
      <c r="B2" s="209">
        <v>26</v>
      </c>
      <c r="C2" s="210"/>
      <c r="D2" s="210"/>
      <c r="E2" s="210"/>
      <c r="F2" s="210"/>
      <c r="G2" s="210"/>
      <c r="H2" s="211" t="s">
        <v>432</v>
      </c>
      <c r="I2" s="212" t="s">
        <v>433</v>
      </c>
      <c r="J2" s="213"/>
    </row>
    <row r="3" spans="1:10" ht="12.75">
      <c r="A3" s="208"/>
      <c r="B3" s="210"/>
      <c r="C3" s="210"/>
      <c r="D3" s="210"/>
      <c r="E3" s="210"/>
      <c r="F3" s="210"/>
      <c r="G3" s="210"/>
      <c r="H3" s="210"/>
      <c r="I3" s="210"/>
      <c r="J3" s="213"/>
    </row>
    <row r="4" spans="1:10" ht="12.75">
      <c r="A4" s="208" t="s">
        <v>2</v>
      </c>
      <c r="B4" s="210"/>
      <c r="C4" s="210"/>
      <c r="D4" s="215" t="s">
        <v>75</v>
      </c>
      <c r="E4" s="210"/>
      <c r="F4" s="210"/>
      <c r="G4" s="210"/>
      <c r="H4" s="210"/>
      <c r="I4" s="210"/>
      <c r="J4" s="213"/>
    </row>
    <row r="5" spans="1:10" ht="12.75">
      <c r="A5" s="216" t="s">
        <v>3</v>
      </c>
      <c r="B5" s="217"/>
      <c r="C5" s="217"/>
      <c r="D5" s="218" t="s">
        <v>76</v>
      </c>
      <c r="E5" s="217"/>
      <c r="F5" s="217"/>
      <c r="G5" s="217"/>
      <c r="H5" s="217"/>
      <c r="I5" s="217"/>
      <c r="J5" s="219"/>
    </row>
    <row r="6" spans="1:13" ht="12.75">
      <c r="A6" s="208"/>
      <c r="B6" s="210"/>
      <c r="C6" s="210"/>
      <c r="D6" s="210"/>
      <c r="E6" s="210"/>
      <c r="F6" s="210"/>
      <c r="G6" s="210"/>
      <c r="H6" s="210"/>
      <c r="I6" s="210"/>
      <c r="J6" s="213"/>
      <c r="M6" s="298"/>
    </row>
    <row r="7" spans="1:10" ht="12.75">
      <c r="A7" s="438" t="s">
        <v>431</v>
      </c>
      <c r="B7" s="439"/>
      <c r="C7" s="439"/>
      <c r="D7" s="439"/>
      <c r="E7" s="439"/>
      <c r="F7" s="439"/>
      <c r="G7" s="439"/>
      <c r="H7" s="439"/>
      <c r="I7" s="439"/>
      <c r="J7" s="440"/>
    </row>
    <row r="8" spans="1:10" ht="12.75">
      <c r="A8" s="291"/>
      <c r="B8" s="290"/>
      <c r="C8" s="290"/>
      <c r="D8" s="290"/>
      <c r="E8" s="290"/>
      <c r="F8" s="290"/>
      <c r="G8" s="290"/>
      <c r="H8" s="290"/>
      <c r="I8" s="290"/>
      <c r="J8" s="289"/>
    </row>
    <row r="9" spans="1:10" ht="12.75" customHeight="1">
      <c r="A9" s="291" t="s">
        <v>430</v>
      </c>
      <c r="B9" s="290"/>
      <c r="C9" s="290"/>
      <c r="D9" s="290"/>
      <c r="E9" s="290"/>
      <c r="F9" s="290"/>
      <c r="G9" s="290"/>
      <c r="H9" s="290"/>
      <c r="I9" s="290"/>
      <c r="J9" s="289"/>
    </row>
    <row r="10" spans="1:10" ht="12.75" customHeight="1">
      <c r="A10" s="291"/>
      <c r="B10" s="290"/>
      <c r="C10" s="290"/>
      <c r="D10" s="290"/>
      <c r="E10" s="290"/>
      <c r="F10" s="290"/>
      <c r="G10" s="290"/>
      <c r="H10" s="290"/>
      <c r="I10" s="290"/>
      <c r="J10" s="289"/>
    </row>
    <row r="11" spans="1:14" ht="12.75">
      <c r="A11" s="435" t="s">
        <v>429</v>
      </c>
      <c r="B11" s="436"/>
      <c r="C11" s="436"/>
      <c r="D11" s="436"/>
      <c r="E11" s="437"/>
      <c r="F11" s="435" t="s">
        <v>428</v>
      </c>
      <c r="G11" s="437"/>
      <c r="H11" s="435" t="s">
        <v>427</v>
      </c>
      <c r="I11" s="436"/>
      <c r="J11" s="437"/>
      <c r="L11" s="207">
        <v>140.82</v>
      </c>
      <c r="N11" s="207">
        <v>140.82</v>
      </c>
    </row>
    <row r="12" spans="1:14" ht="12.75">
      <c r="A12" s="297" t="s">
        <v>424</v>
      </c>
      <c r="B12" s="296"/>
      <c r="C12" s="296"/>
      <c r="D12" s="296"/>
      <c r="E12" s="295"/>
      <c r="F12" s="297" t="s">
        <v>426</v>
      </c>
      <c r="G12" s="295"/>
      <c r="H12" s="297" t="s">
        <v>425</v>
      </c>
      <c r="I12" s="296"/>
      <c r="J12" s="295"/>
      <c r="L12" s="207">
        <v>1</v>
      </c>
      <c r="N12" s="207">
        <v>169</v>
      </c>
    </row>
    <row r="13" spans="1:14" ht="12.75">
      <c r="A13" s="297" t="s">
        <v>424</v>
      </c>
      <c r="B13" s="296"/>
      <c r="C13" s="296"/>
      <c r="D13" s="296"/>
      <c r="E13" s="295"/>
      <c r="F13" s="297" t="s">
        <v>423</v>
      </c>
      <c r="G13" s="295"/>
      <c r="H13" s="297" t="s">
        <v>422</v>
      </c>
      <c r="I13" s="296"/>
      <c r="J13" s="295"/>
      <c r="L13" s="207">
        <v>0.12</v>
      </c>
      <c r="N13" s="207">
        <v>0</v>
      </c>
    </row>
    <row r="14" spans="1:10" ht="12.75">
      <c r="A14" s="297" t="s">
        <v>307</v>
      </c>
      <c r="B14" s="296"/>
      <c r="C14" s="296"/>
      <c r="D14" s="296"/>
      <c r="E14" s="295"/>
      <c r="F14" s="297"/>
      <c r="G14" s="295"/>
      <c r="H14" s="297"/>
      <c r="I14" s="296"/>
      <c r="J14" s="295"/>
    </row>
    <row r="15" spans="1:10" ht="12.75">
      <c r="A15" s="297" t="s">
        <v>307</v>
      </c>
      <c r="B15" s="296"/>
      <c r="C15" s="296"/>
      <c r="D15" s="296"/>
      <c r="E15" s="295"/>
      <c r="F15" s="297"/>
      <c r="G15" s="295"/>
      <c r="H15" s="297"/>
      <c r="I15" s="296"/>
      <c r="J15" s="295"/>
    </row>
    <row r="16" spans="1:10" ht="12.75">
      <c r="A16" s="297" t="s">
        <v>307</v>
      </c>
      <c r="B16" s="296"/>
      <c r="C16" s="296"/>
      <c r="D16" s="296"/>
      <c r="E16" s="295"/>
      <c r="F16" s="297"/>
      <c r="G16" s="295"/>
      <c r="H16" s="297"/>
      <c r="I16" s="296"/>
      <c r="J16" s="295"/>
    </row>
    <row r="17" spans="1:18" ht="13.5" customHeight="1">
      <c r="A17" s="297" t="s">
        <v>419</v>
      </c>
      <c r="B17" s="296"/>
      <c r="C17" s="296"/>
      <c r="D17" s="296"/>
      <c r="E17" s="295"/>
      <c r="F17" s="297" t="s">
        <v>421</v>
      </c>
      <c r="G17" s="295"/>
      <c r="H17" s="227" t="s">
        <v>420</v>
      </c>
      <c r="I17" s="296"/>
      <c r="J17" s="295"/>
      <c r="R17" s="207">
        <f>R18-P18</f>
        <v>5.469999999999999</v>
      </c>
    </row>
    <row r="18" spans="1:19" ht="12.75">
      <c r="A18" s="297" t="s">
        <v>419</v>
      </c>
      <c r="B18" s="296"/>
      <c r="C18" s="296"/>
      <c r="D18" s="296"/>
      <c r="E18" s="295"/>
      <c r="F18" s="297" t="s">
        <v>418</v>
      </c>
      <c r="G18" s="295"/>
      <c r="H18" s="227" t="s">
        <v>417</v>
      </c>
      <c r="I18" s="296"/>
      <c r="J18" s="295"/>
      <c r="N18" s="207">
        <v>52.74</v>
      </c>
      <c r="P18" s="207">
        <v>43.14</v>
      </c>
      <c r="Q18" s="207">
        <v>44.87</v>
      </c>
      <c r="R18" s="207">
        <v>48.61</v>
      </c>
      <c r="S18" s="207">
        <f>R18+4.13</f>
        <v>52.74</v>
      </c>
    </row>
    <row r="19" spans="1:19" ht="12.75">
      <c r="A19" s="297"/>
      <c r="B19" s="296"/>
      <c r="C19" s="296"/>
      <c r="D19" s="296"/>
      <c r="E19" s="295"/>
      <c r="F19" s="297"/>
      <c r="G19" s="295"/>
      <c r="H19" s="297"/>
      <c r="I19" s="296"/>
      <c r="J19" s="295"/>
      <c r="N19" s="207">
        <v>74.2</v>
      </c>
      <c r="P19" s="207">
        <v>63.95</v>
      </c>
      <c r="R19" s="207">
        <v>70.07</v>
      </c>
      <c r="S19" s="272">
        <f>R19+4.13</f>
        <v>74.19999999999999</v>
      </c>
    </row>
    <row r="20" spans="1:10" ht="12.75">
      <c r="A20" s="297"/>
      <c r="B20" s="296"/>
      <c r="C20" s="296"/>
      <c r="D20" s="296"/>
      <c r="E20" s="295"/>
      <c r="F20" s="297"/>
      <c r="G20" s="295"/>
      <c r="H20" s="297"/>
      <c r="I20" s="296"/>
      <c r="J20" s="295"/>
    </row>
    <row r="21" spans="1:10" ht="12.75">
      <c r="A21" s="297"/>
      <c r="B21" s="296"/>
      <c r="C21" s="296"/>
      <c r="D21" s="296"/>
      <c r="E21" s="295"/>
      <c r="F21" s="297"/>
      <c r="G21" s="295"/>
      <c r="H21" s="297"/>
      <c r="I21" s="296"/>
      <c r="J21" s="295"/>
    </row>
    <row r="22" spans="1:10" ht="12.75" customHeight="1">
      <c r="A22" s="297"/>
      <c r="B22" s="296"/>
      <c r="C22" s="296"/>
      <c r="D22" s="296"/>
      <c r="E22" s="295"/>
      <c r="F22" s="297"/>
      <c r="G22" s="295"/>
      <c r="H22" s="297"/>
      <c r="I22" s="296"/>
      <c r="J22" s="295"/>
    </row>
    <row r="23" spans="1:10" ht="12.75" customHeight="1">
      <c r="A23" s="297"/>
      <c r="B23" s="296"/>
      <c r="C23" s="296"/>
      <c r="D23" s="296"/>
      <c r="E23" s="295"/>
      <c r="F23" s="297"/>
      <c r="G23" s="295"/>
      <c r="H23" s="297"/>
      <c r="I23" s="296"/>
      <c r="J23" s="295"/>
    </row>
    <row r="24" spans="1:10" ht="12.75">
      <c r="A24" s="297"/>
      <c r="B24" s="296"/>
      <c r="C24" s="296"/>
      <c r="D24" s="296"/>
      <c r="E24" s="295"/>
      <c r="F24" s="297"/>
      <c r="G24" s="295"/>
      <c r="H24" s="297"/>
      <c r="I24" s="296"/>
      <c r="J24" s="295"/>
    </row>
    <row r="25" spans="1:10" ht="12.75">
      <c r="A25" s="297"/>
      <c r="B25" s="296"/>
      <c r="C25" s="296"/>
      <c r="D25" s="296"/>
      <c r="E25" s="295"/>
      <c r="F25" s="297"/>
      <c r="G25" s="295"/>
      <c r="H25" s="297"/>
      <c r="I25" s="296"/>
      <c r="J25" s="295"/>
    </row>
    <row r="26" spans="1:10" ht="12.75">
      <c r="A26" s="297"/>
      <c r="B26" s="296"/>
      <c r="C26" s="296"/>
      <c r="D26" s="296"/>
      <c r="E26" s="295"/>
      <c r="F26" s="297"/>
      <c r="G26" s="295"/>
      <c r="H26" s="297"/>
      <c r="I26" s="296"/>
      <c r="J26" s="295"/>
    </row>
    <row r="27" spans="1:10" ht="12.75">
      <c r="A27" s="297"/>
      <c r="B27" s="296"/>
      <c r="C27" s="296"/>
      <c r="D27" s="296"/>
      <c r="E27" s="295"/>
      <c r="F27" s="297"/>
      <c r="G27" s="295"/>
      <c r="H27" s="297"/>
      <c r="I27" s="296"/>
      <c r="J27" s="295"/>
    </row>
    <row r="28" spans="1:10" ht="12.75">
      <c r="A28" s="297"/>
      <c r="B28" s="296"/>
      <c r="C28" s="296"/>
      <c r="D28" s="296"/>
      <c r="E28" s="295"/>
      <c r="F28" s="297"/>
      <c r="G28" s="295"/>
      <c r="H28" s="297"/>
      <c r="I28" s="296"/>
      <c r="J28" s="295"/>
    </row>
    <row r="29" spans="1:10" ht="12.75">
      <c r="A29" s="297"/>
      <c r="B29" s="296"/>
      <c r="C29" s="296"/>
      <c r="D29" s="296"/>
      <c r="E29" s="295"/>
      <c r="F29" s="297"/>
      <c r="G29" s="295"/>
      <c r="H29" s="297"/>
      <c r="I29" s="296"/>
      <c r="J29" s="295"/>
    </row>
    <row r="30" spans="1:10" ht="12.75">
      <c r="A30" s="297"/>
      <c r="B30" s="296"/>
      <c r="C30" s="296"/>
      <c r="D30" s="296"/>
      <c r="E30" s="295"/>
      <c r="F30" s="297"/>
      <c r="G30" s="295"/>
      <c r="H30" s="297"/>
      <c r="I30" s="296"/>
      <c r="J30" s="295"/>
    </row>
    <row r="31" spans="1:10" ht="12.75">
      <c r="A31" s="297"/>
      <c r="B31" s="296"/>
      <c r="C31" s="296"/>
      <c r="D31" s="296"/>
      <c r="E31" s="295"/>
      <c r="F31" s="297"/>
      <c r="G31" s="295"/>
      <c r="H31" s="297"/>
      <c r="I31" s="296"/>
      <c r="J31" s="295"/>
    </row>
    <row r="32" spans="1:10" ht="12.75">
      <c r="A32" s="297"/>
      <c r="B32" s="296"/>
      <c r="C32" s="296"/>
      <c r="D32" s="296"/>
      <c r="E32" s="295"/>
      <c r="F32" s="297"/>
      <c r="G32" s="295"/>
      <c r="H32" s="297"/>
      <c r="I32" s="296"/>
      <c r="J32" s="295"/>
    </row>
    <row r="33" spans="1:10" ht="12.75">
      <c r="A33" s="297"/>
      <c r="B33" s="296"/>
      <c r="C33" s="296"/>
      <c r="D33" s="296"/>
      <c r="E33" s="295"/>
      <c r="F33" s="297"/>
      <c r="G33" s="295"/>
      <c r="H33" s="297"/>
      <c r="I33" s="296"/>
      <c r="J33" s="295"/>
    </row>
    <row r="34" spans="1:10" ht="12.75">
      <c r="A34" s="291"/>
      <c r="B34" s="290"/>
      <c r="C34" s="290"/>
      <c r="D34" s="290"/>
      <c r="E34" s="290"/>
      <c r="F34" s="290"/>
      <c r="G34" s="290"/>
      <c r="H34" s="290"/>
      <c r="I34" s="290"/>
      <c r="J34" s="289"/>
    </row>
    <row r="35" spans="1:10" ht="12.75">
      <c r="A35" s="291"/>
      <c r="B35" s="290"/>
      <c r="C35" s="290"/>
      <c r="D35" s="290"/>
      <c r="E35" s="290"/>
      <c r="F35" s="290"/>
      <c r="G35" s="290"/>
      <c r="H35" s="290"/>
      <c r="I35" s="290"/>
      <c r="J35" s="289"/>
    </row>
    <row r="36" spans="1:10" ht="12.75">
      <c r="A36" s="291"/>
      <c r="B36" s="290"/>
      <c r="C36" s="290"/>
      <c r="D36" s="290"/>
      <c r="E36" s="290"/>
      <c r="F36" s="290"/>
      <c r="G36" s="290"/>
      <c r="H36" s="290"/>
      <c r="I36" s="290"/>
      <c r="J36" s="289"/>
    </row>
    <row r="37" spans="1:10" ht="12.75">
      <c r="A37" s="291" t="s">
        <v>416</v>
      </c>
      <c r="B37" s="290"/>
      <c r="C37" s="290"/>
      <c r="D37" s="294"/>
      <c r="E37" s="294"/>
      <c r="F37" s="294"/>
      <c r="G37" s="294"/>
      <c r="H37" s="290"/>
      <c r="I37" s="290"/>
      <c r="J37" s="289"/>
    </row>
    <row r="38" spans="1:10" ht="12.75">
      <c r="A38" s="293" t="s">
        <v>415</v>
      </c>
      <c r="B38" s="290"/>
      <c r="C38" s="290"/>
      <c r="D38" s="290"/>
      <c r="E38" s="290"/>
      <c r="F38" s="290"/>
      <c r="G38" s="290"/>
      <c r="H38" s="290"/>
      <c r="I38" s="290"/>
      <c r="J38" s="289"/>
    </row>
    <row r="39" spans="1:10" ht="12.75">
      <c r="A39" s="292" t="s">
        <v>414</v>
      </c>
      <c r="B39" s="290"/>
      <c r="C39" s="290"/>
      <c r="D39" s="290"/>
      <c r="E39" s="290"/>
      <c r="F39" s="290"/>
      <c r="G39" s="290"/>
      <c r="H39" s="290"/>
      <c r="I39" s="290"/>
      <c r="J39" s="289"/>
    </row>
    <row r="40" spans="1:10" ht="12.75">
      <c r="A40" s="291"/>
      <c r="B40" s="290"/>
      <c r="C40" s="290"/>
      <c r="D40" s="290"/>
      <c r="E40" s="290"/>
      <c r="F40" s="290"/>
      <c r="G40" s="290"/>
      <c r="H40" s="290"/>
      <c r="I40" s="290"/>
      <c r="J40" s="289"/>
    </row>
    <row r="41" spans="1:10" ht="12.75">
      <c r="A41" s="291"/>
      <c r="B41" s="290"/>
      <c r="C41" s="290"/>
      <c r="D41" s="290"/>
      <c r="E41" s="290"/>
      <c r="F41" s="290"/>
      <c r="G41" s="290"/>
      <c r="H41" s="290"/>
      <c r="I41" s="290"/>
      <c r="J41" s="289"/>
    </row>
    <row r="42" spans="1:10" ht="12.75">
      <c r="A42" s="291"/>
      <c r="B42" s="290"/>
      <c r="C42" s="290"/>
      <c r="D42" s="290"/>
      <c r="E42" s="290"/>
      <c r="F42" s="290"/>
      <c r="G42" s="290"/>
      <c r="H42" s="290"/>
      <c r="I42" s="290"/>
      <c r="J42" s="289"/>
    </row>
    <row r="43" spans="1:10" ht="12.75">
      <c r="A43" s="291"/>
      <c r="B43" s="290"/>
      <c r="C43" s="290"/>
      <c r="D43" s="290"/>
      <c r="E43" s="290"/>
      <c r="F43" s="290"/>
      <c r="G43" s="290"/>
      <c r="H43" s="290"/>
      <c r="I43" s="290"/>
      <c r="J43" s="289"/>
    </row>
    <row r="44" spans="1:10" ht="12.75">
      <c r="A44" s="291"/>
      <c r="B44" s="290"/>
      <c r="C44" s="290"/>
      <c r="D44" s="290"/>
      <c r="E44" s="290"/>
      <c r="F44" s="290"/>
      <c r="G44" s="290"/>
      <c r="H44" s="290"/>
      <c r="I44" s="290"/>
      <c r="J44" s="289"/>
    </row>
    <row r="45" spans="1:10" ht="12.75">
      <c r="A45" s="288"/>
      <c r="B45" s="287"/>
      <c r="C45" s="287"/>
      <c r="D45" s="287"/>
      <c r="E45" s="287"/>
      <c r="F45" s="287"/>
      <c r="G45" s="287"/>
      <c r="H45" s="287"/>
      <c r="I45" s="287"/>
      <c r="J45" s="286"/>
    </row>
    <row r="46" spans="1:10" ht="12.75">
      <c r="A46" s="208" t="s">
        <v>59</v>
      </c>
      <c r="B46" s="210" t="str">
        <f>+'Check Sheet'!$B$52</f>
        <v>Sarah Russell, Business Unit Finance Manager</v>
      </c>
      <c r="C46" s="210"/>
      <c r="D46" s="210"/>
      <c r="E46" s="210"/>
      <c r="F46" s="210"/>
      <c r="G46" s="210"/>
      <c r="H46" s="210"/>
      <c r="I46" s="210"/>
      <c r="J46" s="213"/>
    </row>
    <row r="47" spans="1:10" ht="12.75">
      <c r="A47" s="208"/>
      <c r="B47" s="210"/>
      <c r="C47" s="210"/>
      <c r="D47" s="210"/>
      <c r="E47" s="210"/>
      <c r="F47" s="210"/>
      <c r="J47" s="213"/>
    </row>
    <row r="48" spans="1:10" ht="12.75">
      <c r="A48" s="216" t="s">
        <v>60</v>
      </c>
      <c r="B48" s="388">
        <f>+'Check Sheet'!$B$54</f>
        <v>43592</v>
      </c>
      <c r="C48" s="388">
        <f>+'[3]Check Sheet'!C54</f>
        <v>0</v>
      </c>
      <c r="D48" s="217"/>
      <c r="E48" s="217"/>
      <c r="F48" s="217"/>
      <c r="H48" s="232" t="s">
        <v>61</v>
      </c>
      <c r="I48" s="389">
        <f>+'Check Sheet'!I54</f>
        <v>43678</v>
      </c>
      <c r="J48" s="390">
        <f>+'[3]Check Sheet'!I54</f>
        <v>0</v>
      </c>
    </row>
    <row r="49" spans="1:10" ht="12.75">
      <c r="A49" s="391" t="s">
        <v>62</v>
      </c>
      <c r="B49" s="392"/>
      <c r="C49" s="392"/>
      <c r="D49" s="392"/>
      <c r="E49" s="392"/>
      <c r="F49" s="392"/>
      <c r="G49" s="392"/>
      <c r="H49" s="392"/>
      <c r="I49" s="392"/>
      <c r="J49" s="393"/>
    </row>
    <row r="50" spans="1:10" ht="12.75">
      <c r="A50" s="208"/>
      <c r="B50" s="210"/>
      <c r="C50" s="210"/>
      <c r="D50" s="210"/>
      <c r="E50" s="210"/>
      <c r="F50" s="210"/>
      <c r="G50" s="210"/>
      <c r="H50" s="210"/>
      <c r="I50" s="210"/>
      <c r="J50" s="213"/>
    </row>
    <row r="51" spans="1:10" ht="12.75">
      <c r="A51" s="208" t="s">
        <v>63</v>
      </c>
      <c r="B51" s="210"/>
      <c r="C51" s="210"/>
      <c r="D51" s="210"/>
      <c r="E51" s="210"/>
      <c r="F51" s="210"/>
      <c r="G51" s="210"/>
      <c r="H51" s="210"/>
      <c r="I51" s="210"/>
      <c r="J51" s="213"/>
    </row>
    <row r="52" spans="1:10" ht="12.75">
      <c r="A52" s="216"/>
      <c r="B52" s="217"/>
      <c r="C52" s="217"/>
      <c r="D52" s="217"/>
      <c r="E52" s="217"/>
      <c r="F52" s="217"/>
      <c r="G52" s="217"/>
      <c r="H52" s="217"/>
      <c r="I52" s="217"/>
      <c r="J52" s="219"/>
    </row>
    <row r="57" ht="12" customHeight="1"/>
  </sheetData>
  <sheetProtection/>
  <mergeCells count="7">
    <mergeCell ref="A49:J49"/>
    <mergeCell ref="H11:J11"/>
    <mergeCell ref="A7:J7"/>
    <mergeCell ref="A11:E11"/>
    <mergeCell ref="F11:G11"/>
    <mergeCell ref="B48:C48"/>
    <mergeCell ref="I48:J48"/>
  </mergeCells>
  <printOptions horizontalCentered="1" verticalCentered="1"/>
  <pageMargins left="0.5" right="0.5" top="0.5" bottom="0.5" header="0.5" footer="0.5"/>
  <pageSetup fitToHeight="1" fitToWidth="1"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AI55"/>
  <sheetViews>
    <sheetView showGridLines="0" zoomScalePageLayoutView="0" workbookViewId="0" topLeftCell="A1">
      <selection activeCell="B33" sqref="B33"/>
    </sheetView>
  </sheetViews>
  <sheetFormatPr defaultColWidth="9.140625" defaultRowHeight="12.75"/>
  <cols>
    <col min="1" max="1" width="10.421875" style="207" customWidth="1"/>
    <col min="2" max="2" width="10.140625" style="207" customWidth="1"/>
    <col min="3" max="3" width="7.8515625" style="207" customWidth="1"/>
    <col min="4" max="12" width="10.7109375" style="207" customWidth="1"/>
    <col min="13" max="13" width="12.28125" style="207" bestFit="1" customWidth="1"/>
    <col min="14" max="16384" width="9.140625" style="207" customWidth="1"/>
  </cols>
  <sheetData>
    <row r="1" spans="1:13" ht="12.75">
      <c r="A1" s="204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6"/>
    </row>
    <row r="2" spans="1:13" ht="12.75">
      <c r="A2" s="208" t="s">
        <v>0</v>
      </c>
      <c r="B2" s="209">
        <v>26</v>
      </c>
      <c r="C2" s="210"/>
      <c r="D2" s="210"/>
      <c r="E2" s="210"/>
      <c r="F2" s="210"/>
      <c r="G2" s="210"/>
      <c r="H2" s="441"/>
      <c r="I2" s="441"/>
      <c r="J2" s="210"/>
      <c r="K2" s="211" t="s">
        <v>302</v>
      </c>
      <c r="L2" s="212" t="s">
        <v>367</v>
      </c>
      <c r="M2" s="247"/>
    </row>
    <row r="3" spans="1:13" ht="12.75">
      <c r="A3" s="208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3"/>
    </row>
    <row r="4" spans="1:13" ht="12.75">
      <c r="A4" s="208" t="s">
        <v>2</v>
      </c>
      <c r="B4" s="210"/>
      <c r="C4" s="210"/>
      <c r="D4" s="215" t="s">
        <v>75</v>
      </c>
      <c r="E4" s="210"/>
      <c r="F4" s="210"/>
      <c r="G4" s="210"/>
      <c r="H4" s="210"/>
      <c r="I4" s="210"/>
      <c r="J4" s="210"/>
      <c r="K4" s="210"/>
      <c r="L4" s="210"/>
      <c r="M4" s="213"/>
    </row>
    <row r="5" spans="1:13" ht="12.75">
      <c r="A5" s="216" t="s">
        <v>3</v>
      </c>
      <c r="B5" s="217"/>
      <c r="C5" s="217"/>
      <c r="D5" s="218" t="s">
        <v>76</v>
      </c>
      <c r="E5" s="217"/>
      <c r="F5" s="217"/>
      <c r="G5" s="217"/>
      <c r="H5" s="217"/>
      <c r="I5" s="217"/>
      <c r="J5" s="217"/>
      <c r="K5" s="217"/>
      <c r="L5" s="217"/>
      <c r="M5" s="219"/>
    </row>
    <row r="6" spans="1:16" ht="12.75">
      <c r="A6" s="208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3"/>
      <c r="O6" s="207" t="s">
        <v>97</v>
      </c>
      <c r="P6" s="16">
        <f>'Item 107'!$M$6</f>
        <v>0.1796</v>
      </c>
    </row>
    <row r="7" spans="1:13" ht="12.75">
      <c r="A7" s="406" t="s">
        <v>368</v>
      </c>
      <c r="B7" s="407"/>
      <c r="C7" s="407"/>
      <c r="D7" s="407"/>
      <c r="E7" s="407"/>
      <c r="F7" s="407"/>
      <c r="G7" s="407"/>
      <c r="H7" s="407"/>
      <c r="I7" s="407"/>
      <c r="J7" s="407"/>
      <c r="K7" s="210"/>
      <c r="L7" s="210"/>
      <c r="M7" s="213"/>
    </row>
    <row r="8" spans="1:13" ht="12.75">
      <c r="A8" s="411" t="s">
        <v>369</v>
      </c>
      <c r="B8" s="441"/>
      <c r="C8" s="441"/>
      <c r="D8" s="441"/>
      <c r="E8" s="441"/>
      <c r="F8" s="441"/>
      <c r="G8" s="441"/>
      <c r="H8" s="441"/>
      <c r="I8" s="441"/>
      <c r="J8" s="441"/>
      <c r="K8" s="210"/>
      <c r="L8" s="210"/>
      <c r="M8" s="213"/>
    </row>
    <row r="9" spans="1:15" ht="12.75">
      <c r="A9" s="411" t="s">
        <v>154</v>
      </c>
      <c r="B9" s="441"/>
      <c r="C9" s="441"/>
      <c r="D9" s="441"/>
      <c r="E9" s="441"/>
      <c r="F9" s="441"/>
      <c r="G9" s="441"/>
      <c r="H9" s="441"/>
      <c r="I9" s="441"/>
      <c r="J9" s="441"/>
      <c r="K9" s="210"/>
      <c r="L9" s="210"/>
      <c r="M9" s="213"/>
      <c r="O9" s="207">
        <v>0.058</v>
      </c>
    </row>
    <row r="10" spans="1:24" ht="12.75">
      <c r="A10" s="208"/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3"/>
      <c r="O10" s="210"/>
      <c r="P10" s="210"/>
      <c r="Q10" s="210"/>
      <c r="R10" s="210"/>
      <c r="S10" s="210"/>
      <c r="T10" s="210"/>
      <c r="U10" s="210"/>
      <c r="V10" s="210"/>
      <c r="W10" s="210"/>
      <c r="X10" s="210"/>
    </row>
    <row r="11" spans="1:24" ht="12.75">
      <c r="A11" s="225" t="s">
        <v>370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3"/>
      <c r="O11" s="210"/>
      <c r="P11" s="210"/>
      <c r="Q11" s="210"/>
      <c r="R11" s="210"/>
      <c r="S11" s="210"/>
      <c r="T11" s="210"/>
      <c r="U11" s="210"/>
      <c r="V11" s="210"/>
      <c r="W11" s="210"/>
      <c r="X11" s="210"/>
    </row>
    <row r="12" spans="1:24" ht="12.75">
      <c r="A12" s="208"/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3"/>
      <c r="O12" s="210"/>
      <c r="P12" s="210"/>
      <c r="Q12" s="210"/>
      <c r="R12" s="210"/>
      <c r="S12" s="210"/>
      <c r="T12" s="210"/>
      <c r="U12" s="210"/>
      <c r="V12" s="210"/>
      <c r="W12" s="210"/>
      <c r="X12" s="210"/>
    </row>
    <row r="13" spans="1:35" ht="12.75">
      <c r="A13" s="208"/>
      <c r="B13" s="211"/>
      <c r="C13" s="211"/>
      <c r="D13" s="442" t="s">
        <v>156</v>
      </c>
      <c r="E13" s="443"/>
      <c r="F13" s="443"/>
      <c r="G13" s="443"/>
      <c r="H13" s="443"/>
      <c r="I13" s="443"/>
      <c r="J13" s="443"/>
      <c r="K13" s="248"/>
      <c r="L13" s="248"/>
      <c r="M13" s="228"/>
      <c r="O13" s="210"/>
      <c r="P13" s="210"/>
      <c r="Q13" s="210"/>
      <c r="R13" s="210"/>
      <c r="S13" s="210"/>
      <c r="T13" s="210"/>
      <c r="U13" s="210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</row>
    <row r="14" spans="1:35" ht="12.75">
      <c r="A14" s="249" t="s">
        <v>157</v>
      </c>
      <c r="B14" s="250"/>
      <c r="C14" s="251"/>
      <c r="D14" s="246" t="s">
        <v>371</v>
      </c>
      <c r="E14" s="246" t="s">
        <v>372</v>
      </c>
      <c r="F14" s="246" t="s">
        <v>373</v>
      </c>
      <c r="G14" s="246" t="s">
        <v>103</v>
      </c>
      <c r="H14" s="246" t="s">
        <v>104</v>
      </c>
      <c r="I14" s="246" t="s">
        <v>105</v>
      </c>
      <c r="J14" s="246" t="s">
        <v>106</v>
      </c>
      <c r="K14" s="246" t="s">
        <v>107</v>
      </c>
      <c r="L14" s="246" t="s">
        <v>108</v>
      </c>
      <c r="M14" s="246" t="s">
        <v>109</v>
      </c>
      <c r="O14" s="70">
        <v>0.6399037983006652</v>
      </c>
      <c r="P14" s="210">
        <v>1.9313460094165529</v>
      </c>
      <c r="Q14" s="210">
        <v>1.9313460094165529</v>
      </c>
      <c r="R14" s="70">
        <v>9.040095477811215</v>
      </c>
      <c r="S14" s="210">
        <v>10.971441487227768</v>
      </c>
      <c r="T14" s="210">
        <v>12.262883698343655</v>
      </c>
      <c r="U14" s="210">
        <v>15.497306533390654</v>
      </c>
      <c r="V14" s="207">
        <v>17.75442174921482</v>
      </c>
      <c r="W14" s="70">
        <v>25.828844222317755</v>
      </c>
      <c r="X14" s="207">
        <v>30.343074653966084</v>
      </c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</row>
    <row r="15" spans="1:35" ht="12.75">
      <c r="A15" s="252" t="s">
        <v>159</v>
      </c>
      <c r="B15" s="248"/>
      <c r="C15" s="228"/>
      <c r="D15" s="154" t="str">
        <f>+TEXT(O14,"$0.00")&amp;" (A)"</f>
        <v>$0.64 (A)</v>
      </c>
      <c r="E15" s="154" t="str">
        <f aca="true" t="shared" si="0" ref="E15:M15">+TEXT(P14,"$0.00")&amp;" (A)"</f>
        <v>$1.93 (A)</v>
      </c>
      <c r="F15" s="154" t="str">
        <f t="shared" si="0"/>
        <v>$1.93 (A)</v>
      </c>
      <c r="G15" s="154" t="str">
        <f t="shared" si="0"/>
        <v>$9.04 (A)</v>
      </c>
      <c r="H15" s="154" t="str">
        <f t="shared" si="0"/>
        <v>$10.97 (A)</v>
      </c>
      <c r="I15" s="154" t="str">
        <f t="shared" si="0"/>
        <v>$12.26 (A)</v>
      </c>
      <c r="J15" s="154" t="str">
        <f t="shared" si="0"/>
        <v>$15.50 (A)</v>
      </c>
      <c r="K15" s="154" t="str">
        <f t="shared" si="0"/>
        <v>$17.75 (A)</v>
      </c>
      <c r="L15" s="154" t="str">
        <f t="shared" si="0"/>
        <v>$25.83 (A)</v>
      </c>
      <c r="M15" s="154" t="str">
        <f t="shared" si="0"/>
        <v>$30.34 (A)</v>
      </c>
      <c r="O15" s="253" t="s">
        <v>374</v>
      </c>
      <c r="P15" s="210"/>
      <c r="Q15" s="210"/>
      <c r="R15" s="210"/>
      <c r="S15" s="210"/>
      <c r="T15" s="210"/>
      <c r="U15" s="210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</row>
    <row r="16" spans="1:35" ht="12.75">
      <c r="A16" s="252" t="s">
        <v>160</v>
      </c>
      <c r="B16" s="248"/>
      <c r="C16" s="228"/>
      <c r="D16" s="154" t="str">
        <f>+TEXT(O16,"$0.00")&amp;" (A)"</f>
        <v>$5.35 (A)</v>
      </c>
      <c r="E16" s="154" t="str">
        <f aca="true" t="shared" si="1" ref="E16:M16">+TEXT(P16,"$0.00")&amp;" (A)"</f>
        <v>$8.84 (A)</v>
      </c>
      <c r="F16" s="154" t="str">
        <f t="shared" si="1"/>
        <v>$11.60 (A)</v>
      </c>
      <c r="G16" s="154" t="str">
        <f t="shared" si="1"/>
        <v>$22.93 (A)</v>
      </c>
      <c r="H16" s="154" t="str">
        <f t="shared" si="1"/>
        <v>$30.95 (A)</v>
      </c>
      <c r="I16" s="154" t="str">
        <f t="shared" si="1"/>
        <v>$40.40 (A)</v>
      </c>
      <c r="J16" s="154" t="str">
        <f t="shared" si="1"/>
        <v>$56.72 (A)</v>
      </c>
      <c r="K16" s="154" t="str">
        <f t="shared" si="1"/>
        <v>$81.91 (A)</v>
      </c>
      <c r="L16" s="154" t="str">
        <f t="shared" si="1"/>
        <v>$109.63 (A)</v>
      </c>
      <c r="M16" s="154" t="str">
        <f t="shared" si="1"/>
        <v>$147.10 (A)</v>
      </c>
      <c r="O16" s="70">
        <v>5.351922676696472</v>
      </c>
      <c r="P16" s="70">
        <v>8.842307031063736</v>
      </c>
      <c r="Q16" s="210">
        <v>11.599710671013877</v>
      </c>
      <c r="R16" s="70">
        <v>22.93182520819293</v>
      </c>
      <c r="S16" s="210">
        <v>30.94807460872308</v>
      </c>
      <c r="T16" s="210">
        <v>40.39538159454381</v>
      </c>
      <c r="U16" s="210">
        <v>56.718745758468046</v>
      </c>
      <c r="V16" s="207">
        <v>81.90768618248515</v>
      </c>
      <c r="W16" s="70">
        <v>109.63297257067579</v>
      </c>
      <c r="X16" s="207">
        <v>147.0964313075511</v>
      </c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</row>
    <row r="17" spans="1:32" ht="12.75">
      <c r="A17" s="252" t="s">
        <v>161</v>
      </c>
      <c r="B17" s="248"/>
      <c r="C17" s="228"/>
      <c r="D17" s="238" t="str">
        <f>D16</f>
        <v>$5.35 (A)</v>
      </c>
      <c r="E17" s="238" t="str">
        <f aca="true" t="shared" si="2" ref="E17:M17">E16</f>
        <v>$8.84 (A)</v>
      </c>
      <c r="F17" s="254" t="str">
        <f t="shared" si="2"/>
        <v>$11.60 (A)</v>
      </c>
      <c r="G17" s="238" t="str">
        <f t="shared" si="2"/>
        <v>$22.93 (A)</v>
      </c>
      <c r="H17" s="238" t="str">
        <f t="shared" si="2"/>
        <v>$30.95 (A)</v>
      </c>
      <c r="I17" s="238" t="str">
        <f t="shared" si="2"/>
        <v>$40.40 (A)</v>
      </c>
      <c r="J17" s="238" t="str">
        <f t="shared" si="2"/>
        <v>$56.72 (A)</v>
      </c>
      <c r="K17" s="238" t="str">
        <f t="shared" si="2"/>
        <v>$81.91 (A)</v>
      </c>
      <c r="L17" s="238" t="str">
        <f t="shared" si="2"/>
        <v>$109.63 (A)</v>
      </c>
      <c r="M17" s="238" t="str">
        <f t="shared" si="2"/>
        <v>$147.10 (A)</v>
      </c>
      <c r="O17" s="210"/>
      <c r="P17" s="210"/>
      <c r="Q17" s="210"/>
      <c r="R17" s="210"/>
      <c r="S17" s="210"/>
      <c r="T17" s="210"/>
      <c r="U17" s="210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1:32" ht="12.75">
      <c r="A18" s="255" t="s">
        <v>162</v>
      </c>
      <c r="B18" s="256"/>
      <c r="C18" s="257"/>
      <c r="D18" s="154" t="str">
        <f aca="true" t="shared" si="3" ref="D18:M18">+TEXT(O18,"$0.00")&amp;" (A)"</f>
        <v>$6.04 (A)</v>
      </c>
      <c r="E18" s="154" t="str">
        <f t="shared" si="3"/>
        <v>$8.54 (A)</v>
      </c>
      <c r="F18" s="154" t="str">
        <f t="shared" si="3"/>
        <v>$11.51 (A)</v>
      </c>
      <c r="G18" s="154" t="str">
        <f t="shared" si="3"/>
        <v>$25.93 (A)</v>
      </c>
      <c r="H18" s="154" t="str">
        <f t="shared" si="3"/>
        <v>$34.03 (A)</v>
      </c>
      <c r="I18" s="154" t="str">
        <f t="shared" si="3"/>
        <v>$45.03 (A)</v>
      </c>
      <c r="J18" s="154" t="str">
        <f t="shared" si="3"/>
        <v>$62.90 (A)</v>
      </c>
      <c r="K18" s="154" t="str">
        <f t="shared" si="3"/>
        <v>$81.91 (A)</v>
      </c>
      <c r="L18" s="154" t="str">
        <f t="shared" si="3"/>
        <v>$118.87 (A)</v>
      </c>
      <c r="M18" s="154" t="str">
        <f t="shared" si="3"/>
        <v>$159.88 (A)</v>
      </c>
      <c r="O18" s="70">
        <v>6.038364933055369</v>
      </c>
      <c r="P18" s="70">
        <v>8.53980705368524</v>
      </c>
      <c r="Q18" s="70">
        <v>11.506633754897416</v>
      </c>
      <c r="R18" s="70">
        <v>25.933555752948774</v>
      </c>
      <c r="S18" s="70">
        <v>34.03124745508083</v>
      </c>
      <c r="T18" s="70">
        <v>45.02595817133771</v>
      </c>
      <c r="U18" s="70">
        <v>62.89672606569811</v>
      </c>
      <c r="V18" s="70">
        <v>81.90768618248515</v>
      </c>
      <c r="W18" s="70">
        <v>118.87085649523448</v>
      </c>
      <c r="X18" s="70">
        <v>159.8828726590498</v>
      </c>
      <c r="Y18" s="15"/>
      <c r="Z18" s="15"/>
      <c r="AA18" s="15"/>
      <c r="AB18" s="15"/>
      <c r="AC18" s="15"/>
      <c r="AD18" s="15"/>
      <c r="AE18" s="15"/>
      <c r="AF18" s="15"/>
    </row>
    <row r="19" spans="1:32" ht="12.75">
      <c r="A19" s="259" t="s">
        <v>163</v>
      </c>
      <c r="B19" s="248"/>
      <c r="C19" s="228"/>
      <c r="D19" s="210"/>
      <c r="E19" s="210"/>
      <c r="F19" s="210"/>
      <c r="G19" s="210"/>
      <c r="H19" s="210"/>
      <c r="I19" s="210"/>
      <c r="J19" s="210"/>
      <c r="K19" s="210"/>
      <c r="L19" s="210"/>
      <c r="M19" s="213"/>
      <c r="O19" s="70"/>
      <c r="P19" s="70"/>
      <c r="Q19" s="70"/>
      <c r="R19" s="70"/>
      <c r="S19" s="70"/>
      <c r="T19" s="70"/>
      <c r="U19" s="70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</row>
    <row r="20" spans="1:32" ht="12.75">
      <c r="A20" s="252" t="s">
        <v>116</v>
      </c>
      <c r="B20" s="248"/>
      <c r="C20" s="228"/>
      <c r="D20" s="260"/>
      <c r="E20" s="260"/>
      <c r="F20" s="260"/>
      <c r="G20" s="154" t="str">
        <f>+TEXT(O20,"$0.00")&amp;" (A)"</f>
        <v>$45.19 (A)</v>
      </c>
      <c r="H20" s="258" t="str">
        <f>G20</f>
        <v>$45.19 (A)</v>
      </c>
      <c r="I20" s="258" t="str">
        <f aca="true" t="shared" si="4" ref="I20:M22">H20</f>
        <v>$45.19 (A)</v>
      </c>
      <c r="J20" s="258" t="str">
        <f t="shared" si="4"/>
        <v>$45.19 (A)</v>
      </c>
      <c r="K20" s="258" t="str">
        <f t="shared" si="4"/>
        <v>$45.19 (A)</v>
      </c>
      <c r="L20" s="258" t="str">
        <f t="shared" si="4"/>
        <v>$45.19 (A)</v>
      </c>
      <c r="M20" s="258" t="str">
        <f t="shared" si="4"/>
        <v>$45.19 (A)</v>
      </c>
      <c r="N20" s="261"/>
      <c r="O20" s="70">
        <v>45.19</v>
      </c>
      <c r="P20" s="70"/>
      <c r="Q20" s="70"/>
      <c r="R20" s="70"/>
      <c r="S20" s="70"/>
      <c r="T20" s="70"/>
      <c r="U20" s="210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1:32" ht="12.75">
      <c r="A21" s="252" t="s">
        <v>117</v>
      </c>
      <c r="B21" s="248"/>
      <c r="C21" s="228"/>
      <c r="D21" s="260"/>
      <c r="E21" s="260"/>
      <c r="F21" s="260"/>
      <c r="G21" s="154" t="str">
        <f>+TEXT(O21,"$0.00")&amp;" (A)"</f>
        <v>$25.93 (A)</v>
      </c>
      <c r="H21" s="154" t="str">
        <f aca="true" t="shared" si="5" ref="H21:M21">+TEXT(P21,"$0.00")&amp;" (A)"</f>
        <v>$34.03 (A)</v>
      </c>
      <c r="I21" s="154" t="str">
        <f t="shared" si="5"/>
        <v>$45.03 (A)</v>
      </c>
      <c r="J21" s="154" t="str">
        <f t="shared" si="5"/>
        <v>$62.90 (A)</v>
      </c>
      <c r="K21" s="154" t="str">
        <f t="shared" si="5"/>
        <v>$81.91 (A)</v>
      </c>
      <c r="L21" s="154" t="str">
        <f t="shared" si="5"/>
        <v>$118.87 (A)</v>
      </c>
      <c r="M21" s="154" t="str">
        <f t="shared" si="5"/>
        <v>$159.88 (A)</v>
      </c>
      <c r="N21" s="261"/>
      <c r="O21" s="70">
        <v>25.933555752948774</v>
      </c>
      <c r="P21" s="70">
        <v>34.03124745508083</v>
      </c>
      <c r="Q21" s="70">
        <v>45.02595817133771</v>
      </c>
      <c r="R21" s="70">
        <v>62.89672606569811</v>
      </c>
      <c r="S21" s="70">
        <v>81.90768618248515</v>
      </c>
      <c r="T21" s="207">
        <v>118.87085649523448</v>
      </c>
      <c r="U21" s="207">
        <v>159.8828726590498</v>
      </c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1:24" ht="12.75">
      <c r="A22" s="252" t="s">
        <v>164</v>
      </c>
      <c r="B22" s="248"/>
      <c r="C22" s="228"/>
      <c r="D22" s="260"/>
      <c r="E22" s="260"/>
      <c r="F22" s="260"/>
      <c r="G22" s="154" t="str">
        <f>+TEXT(O22,"$0.00")&amp;" (A)"</f>
        <v>$1.29 (A)</v>
      </c>
      <c r="H22" s="258" t="str">
        <f>G22</f>
        <v>$1.29 (A)</v>
      </c>
      <c r="I22" s="258" t="str">
        <f t="shared" si="4"/>
        <v>$1.29 (A)</v>
      </c>
      <c r="J22" s="258" t="str">
        <f t="shared" si="4"/>
        <v>$1.29 (A)</v>
      </c>
      <c r="K22" s="258" t="str">
        <f>J22</f>
        <v>$1.29 (A)</v>
      </c>
      <c r="L22" s="258" t="str">
        <f>K22</f>
        <v>$1.29 (A)</v>
      </c>
      <c r="M22" s="258" t="str">
        <f>L22</f>
        <v>$1.29 (A)</v>
      </c>
      <c r="N22" s="261"/>
      <c r="O22" s="70">
        <v>1.29</v>
      </c>
      <c r="P22" s="210"/>
      <c r="Q22" s="70"/>
      <c r="R22" s="210"/>
      <c r="S22" s="210"/>
      <c r="T22" s="210"/>
      <c r="U22" s="210"/>
      <c r="V22" s="210"/>
      <c r="W22" s="15"/>
      <c r="X22" s="15"/>
    </row>
    <row r="23" spans="1:24" ht="12.75">
      <c r="A23" s="252" t="s">
        <v>119</v>
      </c>
      <c r="B23" s="248"/>
      <c r="C23" s="228"/>
      <c r="D23" s="262"/>
      <c r="E23" s="262"/>
      <c r="F23" s="262"/>
      <c r="G23" s="238" t="str">
        <f>G15</f>
        <v>$9.04 (A)</v>
      </c>
      <c r="H23" s="238" t="str">
        <f aca="true" t="shared" si="6" ref="H23:M23">H15</f>
        <v>$10.97 (A)</v>
      </c>
      <c r="I23" s="238" t="str">
        <f t="shared" si="6"/>
        <v>$12.26 (A)</v>
      </c>
      <c r="J23" s="238" t="str">
        <f t="shared" si="6"/>
        <v>$15.50 (A)</v>
      </c>
      <c r="K23" s="238" t="str">
        <f t="shared" si="6"/>
        <v>$17.75 (A)</v>
      </c>
      <c r="L23" s="238" t="str">
        <f t="shared" si="6"/>
        <v>$25.83 (A)</v>
      </c>
      <c r="M23" s="238" t="str">
        <f t="shared" si="6"/>
        <v>$30.34 (A)</v>
      </c>
      <c r="N23" s="261"/>
      <c r="O23" s="70"/>
      <c r="P23" s="70"/>
      <c r="Q23" s="70"/>
      <c r="R23" s="70"/>
      <c r="S23" s="70"/>
      <c r="T23" s="70"/>
      <c r="U23" s="70"/>
      <c r="V23" s="210"/>
      <c r="W23" s="15"/>
      <c r="X23" s="15"/>
    </row>
    <row r="24" spans="1:24" ht="12.75">
      <c r="A24" s="208"/>
      <c r="B24" s="210"/>
      <c r="C24" s="210"/>
      <c r="D24" s="210"/>
      <c r="E24" s="210"/>
      <c r="F24" s="210"/>
      <c r="G24" s="210"/>
      <c r="H24" s="210" t="s">
        <v>190</v>
      </c>
      <c r="I24" s="210"/>
      <c r="J24" s="210"/>
      <c r="K24" s="210"/>
      <c r="L24" s="210"/>
      <c r="M24" s="213"/>
      <c r="N24" s="261"/>
      <c r="O24" s="70"/>
      <c r="P24" s="210"/>
      <c r="Q24" s="70"/>
      <c r="R24" s="210"/>
      <c r="S24" s="210"/>
      <c r="T24" s="210"/>
      <c r="U24" s="210"/>
      <c r="V24" s="210"/>
      <c r="W24" s="15"/>
      <c r="X24" s="15"/>
    </row>
    <row r="25" spans="1:24" ht="12.75">
      <c r="A25" s="208"/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3"/>
      <c r="N25" s="261"/>
      <c r="O25" s="70"/>
      <c r="P25" s="210"/>
      <c r="Q25" s="70"/>
      <c r="R25" s="210"/>
      <c r="S25" s="210"/>
      <c r="T25" s="210"/>
      <c r="U25" s="210"/>
      <c r="V25" s="210"/>
      <c r="W25" s="210"/>
      <c r="X25" s="210"/>
    </row>
    <row r="26" spans="1:24" ht="12.75">
      <c r="A26" s="263" t="s">
        <v>165</v>
      </c>
      <c r="B26" s="264" t="s">
        <v>166</v>
      </c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3"/>
      <c r="N26" s="261"/>
      <c r="O26" s="70"/>
      <c r="P26" s="210"/>
      <c r="Q26" s="70"/>
      <c r="R26" s="210"/>
      <c r="S26" s="210"/>
      <c r="T26" s="210"/>
      <c r="U26" s="210"/>
      <c r="V26" s="210"/>
      <c r="W26" s="210"/>
      <c r="X26" s="210"/>
    </row>
    <row r="27" spans="1:17" ht="12.75">
      <c r="A27" s="263"/>
      <c r="B27" s="264" t="s">
        <v>167</v>
      </c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3"/>
      <c r="N27" s="261"/>
      <c r="O27" s="70"/>
      <c r="Q27" s="70"/>
    </row>
    <row r="28" spans="1:21" ht="12.75">
      <c r="A28" s="263"/>
      <c r="B28" s="264" t="s">
        <v>168</v>
      </c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3"/>
      <c r="N28" s="261"/>
      <c r="O28" s="70"/>
      <c r="P28" s="70"/>
      <c r="Q28" s="210"/>
      <c r="R28" s="70"/>
      <c r="S28" s="210"/>
      <c r="T28" s="210"/>
      <c r="U28" s="210"/>
    </row>
    <row r="29" spans="1:17" ht="12.75">
      <c r="A29" s="263"/>
      <c r="B29" s="264" t="s">
        <v>169</v>
      </c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3"/>
      <c r="N29" s="261"/>
      <c r="O29" s="70"/>
      <c r="Q29" s="70"/>
    </row>
    <row r="30" spans="1:13" ht="12.75">
      <c r="A30" s="263"/>
      <c r="B30" s="264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3"/>
    </row>
    <row r="31" spans="1:13" ht="12.75">
      <c r="A31" s="265" t="s">
        <v>122</v>
      </c>
      <c r="B31" s="266" t="s">
        <v>148</v>
      </c>
      <c r="C31" s="221"/>
      <c r="D31" s="221"/>
      <c r="E31" s="221"/>
      <c r="F31" s="221"/>
      <c r="G31" s="221"/>
      <c r="H31" s="221"/>
      <c r="I31" s="221"/>
      <c r="J31" s="221"/>
      <c r="K31" s="210"/>
      <c r="L31" s="210"/>
      <c r="M31" s="213"/>
    </row>
    <row r="32" spans="1:21" ht="12.75">
      <c r="A32" s="263"/>
      <c r="B32" s="264" t="s">
        <v>149</v>
      </c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3"/>
      <c r="O32" s="70"/>
      <c r="P32" s="70"/>
      <c r="Q32" s="210"/>
      <c r="R32" s="70"/>
      <c r="S32" s="210"/>
      <c r="T32" s="210"/>
      <c r="U32" s="210"/>
    </row>
    <row r="33" spans="1:13" ht="12.75">
      <c r="A33" s="267"/>
      <c r="B33" s="264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3"/>
    </row>
    <row r="34" spans="1:13" ht="12.75">
      <c r="A34" s="263" t="s">
        <v>125</v>
      </c>
      <c r="B34" s="264" t="str">
        <f>"In addition to all other applicable charges, a charge of $15.16 per yard (assessed on a "</f>
        <v>In addition to all other applicable charges, a charge of $15.16 per yard (assessed on a </v>
      </c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3"/>
    </row>
    <row r="35" spans="1:13" ht="12.75">
      <c r="A35" s="208"/>
      <c r="B35" s="207" t="s">
        <v>375</v>
      </c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3"/>
    </row>
    <row r="36" spans="1:13" ht="12.75">
      <c r="A36" s="208"/>
      <c r="B36" s="207" t="s">
        <v>376</v>
      </c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3"/>
    </row>
    <row r="37" spans="1:13" ht="12.75">
      <c r="A37" s="208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3"/>
    </row>
    <row r="38" spans="1:13" ht="12.75">
      <c r="A38" s="208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3"/>
    </row>
    <row r="39" spans="1:13" ht="12.75">
      <c r="A39" s="263"/>
      <c r="B39" s="264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3"/>
    </row>
    <row r="40" spans="1:13" ht="12.75">
      <c r="A40" s="263" t="s">
        <v>150</v>
      </c>
      <c r="B40" s="264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3"/>
    </row>
    <row r="41" spans="1:13" ht="12.75">
      <c r="A41" s="208"/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3"/>
    </row>
    <row r="42" spans="2:13" ht="12.75">
      <c r="B42" s="264" t="s">
        <v>377</v>
      </c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3"/>
    </row>
    <row r="43" spans="1:13" ht="12.75">
      <c r="A43" s="263"/>
      <c r="C43" s="210"/>
      <c r="D43" s="221"/>
      <c r="E43" s="221"/>
      <c r="F43" s="221"/>
      <c r="G43" s="221"/>
      <c r="H43" s="210"/>
      <c r="I43" s="210"/>
      <c r="J43" s="210"/>
      <c r="K43" s="210"/>
      <c r="L43" s="210"/>
      <c r="M43" s="213"/>
    </row>
    <row r="44" spans="1:13" ht="12.75" customHeight="1">
      <c r="A44" s="263"/>
      <c r="B44" s="371" t="str">
        <f>'Item 105, page 1'!$C$53</f>
        <v>A gate obstruction charge of $1.80 (A) will be assessed per pick up for opening, unlocking, or closing gates, or moving obstructions in order to pick up solid waste.</v>
      </c>
      <c r="C44" s="372"/>
      <c r="D44" s="372"/>
      <c r="E44" s="372"/>
      <c r="F44" s="372"/>
      <c r="G44" s="372"/>
      <c r="H44" s="372"/>
      <c r="I44" s="372"/>
      <c r="J44" s="210"/>
      <c r="K44" s="210"/>
      <c r="L44" s="210"/>
      <c r="M44" s="213"/>
    </row>
    <row r="45" spans="1:13" ht="12.75">
      <c r="A45" s="263"/>
      <c r="B45" s="372"/>
      <c r="C45" s="372"/>
      <c r="D45" s="372"/>
      <c r="E45" s="372"/>
      <c r="F45" s="372"/>
      <c r="G45" s="372"/>
      <c r="H45" s="372"/>
      <c r="I45" s="372"/>
      <c r="J45" s="210"/>
      <c r="K45" s="210"/>
      <c r="L45" s="210"/>
      <c r="M45" s="213"/>
    </row>
    <row r="46" spans="1:13" ht="12.75">
      <c r="A46" s="208"/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3"/>
    </row>
    <row r="47" spans="1:13" ht="12.75">
      <c r="A47" s="208"/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3"/>
    </row>
    <row r="48" spans="1:13" ht="12.75">
      <c r="A48" s="216"/>
      <c r="B48" s="217"/>
      <c r="C48" s="217"/>
      <c r="D48" s="217"/>
      <c r="E48" s="217"/>
      <c r="F48" s="217"/>
      <c r="G48" s="217"/>
      <c r="H48" s="217"/>
      <c r="I48" s="217"/>
      <c r="J48" s="217"/>
      <c r="K48" s="210"/>
      <c r="L48" s="210"/>
      <c r="M48" s="213"/>
    </row>
    <row r="49" spans="1:13" ht="12.75">
      <c r="A49" s="208" t="s">
        <v>59</v>
      </c>
      <c r="B49" s="7" t="str">
        <f>+'Check Sheet'!$B$52</f>
        <v>Sarah Russell, Business Unit Finance Manager</v>
      </c>
      <c r="C49" s="210"/>
      <c r="D49" s="210"/>
      <c r="E49" s="210"/>
      <c r="F49" s="210"/>
      <c r="G49" s="210"/>
      <c r="H49" s="210"/>
      <c r="I49" s="210"/>
      <c r="J49" s="210"/>
      <c r="K49" s="205"/>
      <c r="L49" s="205"/>
      <c r="M49" s="206"/>
    </row>
    <row r="50" spans="1:13" ht="12.75">
      <c r="A50" s="208"/>
      <c r="B50" s="210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3"/>
    </row>
    <row r="51" spans="1:13" ht="12.75">
      <c r="A51" s="216" t="s">
        <v>60</v>
      </c>
      <c r="B51" s="388">
        <f>+'Check Sheet'!$B$54</f>
        <v>43592</v>
      </c>
      <c r="C51" s="388">
        <f>+'[1]Check Sheet'!C51</f>
        <v>0</v>
      </c>
      <c r="D51" s="245"/>
      <c r="E51" s="217"/>
      <c r="F51" s="217"/>
      <c r="G51" s="217"/>
      <c r="K51" s="232" t="s">
        <v>61</v>
      </c>
      <c r="L51" s="389">
        <f>+'Check Sheet'!$I$54</f>
        <v>43678</v>
      </c>
      <c r="M51" s="390">
        <f>+'[1]Check Sheet'!L51</f>
        <v>0</v>
      </c>
    </row>
    <row r="52" spans="1:13" ht="12.75">
      <c r="A52" s="391" t="s">
        <v>62</v>
      </c>
      <c r="B52" s="392"/>
      <c r="C52" s="392"/>
      <c r="D52" s="392"/>
      <c r="E52" s="392"/>
      <c r="F52" s="392"/>
      <c r="G52" s="392"/>
      <c r="H52" s="392"/>
      <c r="I52" s="392"/>
      <c r="J52" s="392"/>
      <c r="K52" s="210"/>
      <c r="L52" s="210"/>
      <c r="M52" s="213"/>
    </row>
    <row r="53" spans="1:13" ht="12.75">
      <c r="A53" s="208"/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3"/>
    </row>
    <row r="54" spans="1:13" ht="12.75">
      <c r="A54" s="208" t="s">
        <v>63</v>
      </c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3"/>
    </row>
    <row r="55" spans="1:13" ht="12.75">
      <c r="A55" s="216"/>
      <c r="B55" s="217"/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9"/>
    </row>
  </sheetData>
  <sheetProtection/>
  <mergeCells count="9">
    <mergeCell ref="B51:C51"/>
    <mergeCell ref="L51:M51"/>
    <mergeCell ref="A52:J52"/>
    <mergeCell ref="H2:I2"/>
    <mergeCell ref="A7:J7"/>
    <mergeCell ref="A8:J8"/>
    <mergeCell ref="A9:J9"/>
    <mergeCell ref="D13:J13"/>
    <mergeCell ref="B44:I45"/>
  </mergeCells>
  <printOptions horizontalCentered="1"/>
  <pageMargins left="0.25" right="0.25" top="0.75" bottom="0.75" header="0.5" footer="0.5"/>
  <pageSetup fitToHeight="1" fitToWidth="1" horizontalDpi="600" verticalDpi="600" orientation="portrait" scale="7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AI56"/>
  <sheetViews>
    <sheetView showGridLines="0" zoomScale="80" zoomScaleNormal="80" zoomScalePageLayoutView="0" workbookViewId="0" topLeftCell="A1">
      <selection activeCell="B33" sqref="B33"/>
    </sheetView>
  </sheetViews>
  <sheetFormatPr defaultColWidth="9.140625" defaultRowHeight="12.75"/>
  <cols>
    <col min="1" max="1" width="10.28125" style="207" customWidth="1"/>
    <col min="2" max="3" width="9.140625" style="207" customWidth="1"/>
    <col min="4" max="10" width="11.7109375" style="207" customWidth="1"/>
    <col min="11" max="16384" width="9.140625" style="207" customWidth="1"/>
  </cols>
  <sheetData>
    <row r="1" spans="1:10" ht="12.75">
      <c r="A1" s="204"/>
      <c r="B1" s="205"/>
      <c r="C1" s="205"/>
      <c r="D1" s="205"/>
      <c r="E1" s="205"/>
      <c r="F1" s="205"/>
      <c r="G1" s="205"/>
      <c r="H1" s="205"/>
      <c r="I1" s="205"/>
      <c r="J1" s="206"/>
    </row>
    <row r="2" spans="1:10" ht="12.75">
      <c r="A2" s="208" t="s">
        <v>0</v>
      </c>
      <c r="B2" s="209">
        <v>26</v>
      </c>
      <c r="C2" s="210"/>
      <c r="D2" s="210"/>
      <c r="E2" s="210"/>
      <c r="F2" s="210"/>
      <c r="G2" s="210"/>
      <c r="H2" s="211" t="s">
        <v>302</v>
      </c>
      <c r="I2" s="212" t="s">
        <v>378</v>
      </c>
      <c r="J2" s="213"/>
    </row>
    <row r="3" spans="1:10" ht="12.75">
      <c r="A3" s="208"/>
      <c r="B3" s="210"/>
      <c r="C3" s="210"/>
      <c r="D3" s="210"/>
      <c r="E3" s="210"/>
      <c r="F3" s="210"/>
      <c r="G3" s="210"/>
      <c r="H3" s="210"/>
      <c r="I3" s="210"/>
      <c r="J3" s="213"/>
    </row>
    <row r="4" spans="1:10" ht="12.75">
      <c r="A4" s="208" t="s">
        <v>2</v>
      </c>
      <c r="B4" s="210"/>
      <c r="C4" s="210"/>
      <c r="D4" s="215" t="s">
        <v>75</v>
      </c>
      <c r="E4" s="210"/>
      <c r="F4" s="210"/>
      <c r="G4" s="210"/>
      <c r="H4" s="210"/>
      <c r="I4" s="210"/>
      <c r="J4" s="213"/>
    </row>
    <row r="5" spans="1:10" ht="12.75">
      <c r="A5" s="216" t="s">
        <v>3</v>
      </c>
      <c r="B5" s="217"/>
      <c r="C5" s="217"/>
      <c r="D5" s="218" t="s">
        <v>76</v>
      </c>
      <c r="E5" s="217"/>
      <c r="F5" s="217"/>
      <c r="G5" s="217"/>
      <c r="H5" s="217"/>
      <c r="I5" s="217"/>
      <c r="J5" s="219"/>
    </row>
    <row r="6" spans="1:13" ht="12.75">
      <c r="A6" s="208"/>
      <c r="B6" s="210"/>
      <c r="C6" s="210"/>
      <c r="D6" s="210"/>
      <c r="E6" s="210"/>
      <c r="F6" s="210"/>
      <c r="G6" s="210"/>
      <c r="H6" s="210"/>
      <c r="I6" s="210"/>
      <c r="J6" s="213"/>
      <c r="L6" s="207" t="s">
        <v>97</v>
      </c>
      <c r="M6" s="16">
        <f>'Item 107'!$M$6</f>
        <v>0.1796</v>
      </c>
    </row>
    <row r="7" spans="1:10" ht="12.75">
      <c r="A7" s="444" t="s">
        <v>379</v>
      </c>
      <c r="B7" s="407"/>
      <c r="C7" s="407"/>
      <c r="D7" s="407"/>
      <c r="E7" s="407"/>
      <c r="F7" s="407"/>
      <c r="G7" s="407"/>
      <c r="H7" s="407"/>
      <c r="I7" s="407"/>
      <c r="J7" s="408"/>
    </row>
    <row r="8" spans="1:10" ht="12.75">
      <c r="A8" s="445" t="s">
        <v>380</v>
      </c>
      <c r="B8" s="441"/>
      <c r="C8" s="441"/>
      <c r="D8" s="441"/>
      <c r="E8" s="441"/>
      <c r="F8" s="441"/>
      <c r="G8" s="441"/>
      <c r="H8" s="441"/>
      <c r="I8" s="441"/>
      <c r="J8" s="412"/>
    </row>
    <row r="9" spans="1:10" ht="12.75">
      <c r="A9" s="411" t="s">
        <v>381</v>
      </c>
      <c r="B9" s="446"/>
      <c r="C9" s="446"/>
      <c r="D9" s="446"/>
      <c r="E9" s="446"/>
      <c r="F9" s="446"/>
      <c r="G9" s="446"/>
      <c r="H9" s="446"/>
      <c r="I9" s="446"/>
      <c r="J9" s="447"/>
    </row>
    <row r="10" spans="1:10" ht="12.75">
      <c r="A10" s="411" t="s">
        <v>154</v>
      </c>
      <c r="B10" s="441"/>
      <c r="C10" s="441"/>
      <c r="D10" s="441"/>
      <c r="E10" s="441"/>
      <c r="F10" s="441"/>
      <c r="G10" s="441"/>
      <c r="H10" s="441"/>
      <c r="I10" s="441"/>
      <c r="J10" s="412"/>
    </row>
    <row r="11" spans="1:10" ht="12.75">
      <c r="A11" s="208"/>
      <c r="B11" s="210"/>
      <c r="C11" s="210"/>
      <c r="D11" s="210"/>
      <c r="E11" s="210"/>
      <c r="F11" s="210"/>
      <c r="G11" s="210"/>
      <c r="H11" s="210"/>
      <c r="I11" s="210"/>
      <c r="J11" s="213"/>
    </row>
    <row r="12" spans="1:35" ht="12.75">
      <c r="A12" s="225" t="s">
        <v>370</v>
      </c>
      <c r="B12" s="210"/>
      <c r="C12" s="210"/>
      <c r="D12" s="210"/>
      <c r="E12" s="210"/>
      <c r="F12" s="210"/>
      <c r="G12" s="210"/>
      <c r="H12" s="210"/>
      <c r="I12" s="210"/>
      <c r="J12" s="213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</row>
    <row r="13" spans="1:35" ht="12.75">
      <c r="A13" s="208"/>
      <c r="B13" s="210"/>
      <c r="C13" s="210"/>
      <c r="D13" s="210"/>
      <c r="E13" s="210"/>
      <c r="F13" s="210"/>
      <c r="G13" s="210"/>
      <c r="H13" s="210"/>
      <c r="I13" s="210"/>
      <c r="J13" s="213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</row>
    <row r="14" spans="1:35" ht="12.75">
      <c r="A14" s="208"/>
      <c r="B14" s="211"/>
      <c r="C14" s="211"/>
      <c r="D14" s="442" t="s">
        <v>156</v>
      </c>
      <c r="E14" s="443"/>
      <c r="F14" s="443"/>
      <c r="G14" s="443"/>
      <c r="H14" s="443"/>
      <c r="I14" s="443"/>
      <c r="J14" s="448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</row>
    <row r="15" spans="1:35" ht="12.75">
      <c r="A15" s="249" t="s">
        <v>157</v>
      </c>
      <c r="B15" s="250"/>
      <c r="C15" s="251"/>
      <c r="D15" s="268" t="s">
        <v>382</v>
      </c>
      <c r="E15" s="268" t="s">
        <v>383</v>
      </c>
      <c r="F15" s="268" t="s">
        <v>384</v>
      </c>
      <c r="G15" s="262"/>
      <c r="H15" s="262"/>
      <c r="I15" s="262"/>
      <c r="J15" s="262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</row>
    <row r="16" spans="1:32" ht="12.75">
      <c r="A16" s="269" t="s">
        <v>160</v>
      </c>
      <c r="B16" s="248"/>
      <c r="C16" s="228"/>
      <c r="D16" s="154" t="str">
        <f>+TEXT(L16,"$0.00")&amp;" (A)"</f>
        <v>$5.35 (A)</v>
      </c>
      <c r="E16" s="154" t="str">
        <f>+TEXT(M16,"$0.00")&amp;" (A)"</f>
        <v>$8.84 (A)</v>
      </c>
      <c r="F16" s="154" t="str">
        <f>+TEXT(N16,"$0.00")&amp;" (A)"</f>
        <v>$11.60 (A)</v>
      </c>
      <c r="G16" s="262"/>
      <c r="H16" s="262"/>
      <c r="I16" s="262"/>
      <c r="J16" s="262"/>
      <c r="L16" s="207">
        <v>5.351922676696472</v>
      </c>
      <c r="M16" s="207">
        <v>8.842307031063736</v>
      </c>
      <c r="N16" s="207">
        <v>11.599710671013877</v>
      </c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spans="1:32" ht="12.75">
      <c r="A17" s="255" t="s">
        <v>161</v>
      </c>
      <c r="B17" s="248"/>
      <c r="C17" s="228"/>
      <c r="D17" s="154" t="str">
        <f>D16</f>
        <v>$5.35 (A)</v>
      </c>
      <c r="E17" s="154" t="str">
        <f>E16</f>
        <v>$8.84 (A)</v>
      </c>
      <c r="F17" s="154" t="str">
        <f>F16</f>
        <v>$11.60 (A)</v>
      </c>
      <c r="G17" s="262"/>
      <c r="H17" s="262"/>
      <c r="I17" s="262"/>
      <c r="J17" s="262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1:32" ht="12.75">
      <c r="A18" s="255" t="s">
        <v>162</v>
      </c>
      <c r="B18" s="248"/>
      <c r="C18" s="228"/>
      <c r="D18" s="154" t="str">
        <f>+TEXT(L18,"$0.00")&amp;" (A)"</f>
        <v>$6.48 (A)</v>
      </c>
      <c r="E18" s="154" t="str">
        <f>+TEXT(M18,"$0.00")&amp;" (A)"</f>
        <v>$9.53 (A)</v>
      </c>
      <c r="F18" s="154" t="str">
        <f>+TEXT(N18,"$0.00")&amp;" (A)"</f>
        <v>$12.98 (A)</v>
      </c>
      <c r="G18" s="262"/>
      <c r="H18" s="262"/>
      <c r="I18" s="262"/>
      <c r="J18" s="262"/>
      <c r="L18" s="207">
        <v>6.4804802846085545</v>
      </c>
      <c r="M18" s="207">
        <v>9.528749287422631</v>
      </c>
      <c r="N18" s="207">
        <v>12.984229798246224</v>
      </c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</row>
    <row r="19" spans="1:32" ht="12.75">
      <c r="A19" s="255" t="s">
        <v>114</v>
      </c>
      <c r="B19" s="256"/>
      <c r="C19" s="257"/>
      <c r="D19" s="260"/>
      <c r="E19" s="260"/>
      <c r="F19" s="260"/>
      <c r="G19" s="262"/>
      <c r="H19" s="262"/>
      <c r="I19" s="262"/>
      <c r="J19" s="262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</row>
    <row r="20" spans="1:32" ht="12.75">
      <c r="A20" s="259" t="s">
        <v>163</v>
      </c>
      <c r="B20" s="248"/>
      <c r="C20" s="228"/>
      <c r="D20" s="210"/>
      <c r="E20" s="210"/>
      <c r="F20" s="210"/>
      <c r="G20" s="210"/>
      <c r="H20" s="210"/>
      <c r="I20" s="210"/>
      <c r="J20" s="213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1:24" ht="12.75">
      <c r="A21" s="252" t="s">
        <v>117</v>
      </c>
      <c r="B21" s="248"/>
      <c r="C21" s="228"/>
      <c r="D21" s="262"/>
      <c r="E21" s="262"/>
      <c r="F21" s="262"/>
      <c r="G21" s="262"/>
      <c r="H21" s="262"/>
      <c r="I21" s="262"/>
      <c r="J21" s="262"/>
      <c r="V21" s="210"/>
      <c r="W21" s="15"/>
      <c r="X21" s="15"/>
    </row>
    <row r="22" spans="1:24" ht="12.75">
      <c r="A22" s="208"/>
      <c r="B22" s="210"/>
      <c r="C22" s="210"/>
      <c r="D22" s="210"/>
      <c r="E22" s="210"/>
      <c r="F22" s="210"/>
      <c r="G22" s="210"/>
      <c r="H22" s="210"/>
      <c r="I22" s="210"/>
      <c r="J22" s="213"/>
      <c r="V22" s="210"/>
      <c r="W22" s="15"/>
      <c r="X22" s="15"/>
    </row>
    <row r="23" spans="1:24" ht="12.75">
      <c r="A23" s="208"/>
      <c r="B23" s="210"/>
      <c r="C23" s="210"/>
      <c r="D23" s="210"/>
      <c r="E23" s="210"/>
      <c r="F23" s="210"/>
      <c r="G23" s="210"/>
      <c r="H23" s="210"/>
      <c r="I23" s="210"/>
      <c r="J23" s="213"/>
      <c r="V23" s="210"/>
      <c r="W23" s="15"/>
      <c r="X23" s="15"/>
    </row>
    <row r="24" spans="1:10" ht="12.75">
      <c r="A24" s="263" t="s">
        <v>165</v>
      </c>
      <c r="B24" s="264" t="s">
        <v>166</v>
      </c>
      <c r="C24" s="210"/>
      <c r="D24" s="210"/>
      <c r="E24" s="210"/>
      <c r="F24" s="210"/>
      <c r="G24" s="210"/>
      <c r="H24" s="210"/>
      <c r="I24" s="210"/>
      <c r="J24" s="213"/>
    </row>
    <row r="25" spans="1:10" ht="12.75">
      <c r="A25" s="263"/>
      <c r="B25" s="264" t="s">
        <v>167</v>
      </c>
      <c r="C25" s="210"/>
      <c r="D25" s="210"/>
      <c r="E25" s="210"/>
      <c r="F25" s="210"/>
      <c r="G25" s="210"/>
      <c r="H25" s="210"/>
      <c r="I25" s="210"/>
      <c r="J25" s="213"/>
    </row>
    <row r="26" spans="1:10" ht="12.75">
      <c r="A26" s="263"/>
      <c r="B26" s="264" t="s">
        <v>168</v>
      </c>
      <c r="C26" s="210"/>
      <c r="D26" s="210"/>
      <c r="E26" s="210"/>
      <c r="F26" s="210"/>
      <c r="G26" s="210"/>
      <c r="H26" s="210"/>
      <c r="I26" s="210"/>
      <c r="J26" s="213"/>
    </row>
    <row r="27" spans="1:10" ht="12.75">
      <c r="A27" s="263"/>
      <c r="B27" s="264" t="s">
        <v>169</v>
      </c>
      <c r="C27" s="210"/>
      <c r="D27" s="210"/>
      <c r="E27" s="210"/>
      <c r="F27" s="210"/>
      <c r="G27" s="210"/>
      <c r="H27" s="210"/>
      <c r="I27" s="210"/>
      <c r="J27" s="213"/>
    </row>
    <row r="28" spans="1:10" ht="12.75">
      <c r="A28" s="263"/>
      <c r="B28" s="264"/>
      <c r="C28" s="210"/>
      <c r="D28" s="210"/>
      <c r="E28" s="210"/>
      <c r="F28" s="210"/>
      <c r="G28" s="210"/>
      <c r="H28" s="210"/>
      <c r="I28" s="210"/>
      <c r="J28" s="213"/>
    </row>
    <row r="29" spans="1:10" ht="12.75">
      <c r="A29" s="242" t="s">
        <v>190</v>
      </c>
      <c r="B29" s="271" t="s">
        <v>190</v>
      </c>
      <c r="C29" s="221"/>
      <c r="D29" s="221"/>
      <c r="E29" s="221"/>
      <c r="F29" s="221"/>
      <c r="G29" s="221"/>
      <c r="H29" s="221"/>
      <c r="I29" s="221"/>
      <c r="J29" s="222"/>
    </row>
    <row r="30" spans="1:10" ht="12.75">
      <c r="A30" s="263"/>
      <c r="B30" s="264" t="s">
        <v>190</v>
      </c>
      <c r="C30" s="210"/>
      <c r="D30" s="210"/>
      <c r="E30" s="210"/>
      <c r="F30" s="210"/>
      <c r="G30" s="210"/>
      <c r="H30" s="210"/>
      <c r="I30" s="210"/>
      <c r="J30" s="213"/>
    </row>
    <row r="31" spans="1:10" ht="12.75">
      <c r="A31" s="267"/>
      <c r="B31" s="264"/>
      <c r="C31" s="210"/>
      <c r="D31" s="210"/>
      <c r="E31" s="210"/>
      <c r="F31" s="210"/>
      <c r="G31" s="210"/>
      <c r="H31" s="210"/>
      <c r="I31" s="210"/>
      <c r="J31" s="213"/>
    </row>
    <row r="32" spans="1:10" ht="12.75">
      <c r="A32" s="263"/>
      <c r="B32" s="264"/>
      <c r="C32" s="210"/>
      <c r="D32" s="210"/>
      <c r="E32" s="210"/>
      <c r="F32" s="210"/>
      <c r="G32" s="210"/>
      <c r="H32" s="210"/>
      <c r="I32" s="210"/>
      <c r="J32" s="213"/>
    </row>
    <row r="33" spans="1:10" ht="12.75">
      <c r="A33" s="263" t="s">
        <v>150</v>
      </c>
      <c r="B33" s="264"/>
      <c r="C33" s="210"/>
      <c r="D33" s="210"/>
      <c r="E33" s="210"/>
      <c r="F33" s="210"/>
      <c r="G33" s="210"/>
      <c r="H33" s="210"/>
      <c r="I33" s="210"/>
      <c r="J33" s="213"/>
    </row>
    <row r="34" spans="1:10" ht="12.75">
      <c r="A34" s="263"/>
      <c r="B34" s="264"/>
      <c r="C34" s="210"/>
      <c r="D34" s="210"/>
      <c r="E34" s="210"/>
      <c r="F34" s="210"/>
      <c r="G34" s="210"/>
      <c r="H34" s="210"/>
      <c r="I34" s="210"/>
      <c r="J34" s="213"/>
    </row>
    <row r="35" spans="1:10" ht="12.75" customHeight="1">
      <c r="A35" s="263"/>
      <c r="B35" s="371" t="str">
        <f>'Item 105, page 1'!$C$53</f>
        <v>A gate obstruction charge of $1.80 (A) will be assessed per pick up for opening, unlocking, or closing gates, or moving obstructions in order to pick up solid waste.</v>
      </c>
      <c r="C35" s="372"/>
      <c r="D35" s="372"/>
      <c r="E35" s="372"/>
      <c r="F35" s="372"/>
      <c r="G35" s="372"/>
      <c r="H35" s="372"/>
      <c r="I35" s="372"/>
      <c r="J35" s="213"/>
    </row>
    <row r="36" spans="1:10" ht="12.75">
      <c r="A36" s="263"/>
      <c r="B36" s="372"/>
      <c r="C36" s="372"/>
      <c r="D36" s="372"/>
      <c r="E36" s="372"/>
      <c r="F36" s="372"/>
      <c r="G36" s="372"/>
      <c r="H36" s="372"/>
      <c r="I36" s="372"/>
      <c r="J36" s="213"/>
    </row>
    <row r="37" spans="1:10" ht="12.75">
      <c r="A37" s="263"/>
      <c r="B37" s="264"/>
      <c r="C37" s="210"/>
      <c r="D37" s="210"/>
      <c r="E37" s="210"/>
      <c r="F37" s="210"/>
      <c r="G37" s="210"/>
      <c r="H37" s="210"/>
      <c r="I37" s="210"/>
      <c r="J37" s="213"/>
    </row>
    <row r="38" spans="1:10" ht="12.75">
      <c r="A38" s="208"/>
      <c r="B38" s="264"/>
      <c r="C38" s="210"/>
      <c r="D38" s="210"/>
      <c r="E38" s="210"/>
      <c r="F38" s="210"/>
      <c r="G38" s="210"/>
      <c r="H38" s="210"/>
      <c r="I38" s="210"/>
      <c r="J38" s="213"/>
    </row>
    <row r="39" spans="1:10" ht="12.75">
      <c r="A39" s="208"/>
      <c r="B39" s="210"/>
      <c r="C39" s="210"/>
      <c r="D39" s="210"/>
      <c r="E39" s="210"/>
      <c r="F39" s="210"/>
      <c r="G39" s="210"/>
      <c r="H39" s="210"/>
      <c r="I39" s="210"/>
      <c r="J39" s="213"/>
    </row>
    <row r="40" spans="1:10" ht="12.75">
      <c r="A40" s="208"/>
      <c r="B40" s="210"/>
      <c r="C40" s="210"/>
      <c r="D40" s="210"/>
      <c r="E40" s="210"/>
      <c r="F40" s="210"/>
      <c r="G40" s="210"/>
      <c r="H40" s="210"/>
      <c r="I40" s="210"/>
      <c r="J40" s="213"/>
    </row>
    <row r="41" spans="1:10" ht="12.75">
      <c r="A41" s="208"/>
      <c r="B41" s="210"/>
      <c r="C41" s="210"/>
      <c r="D41" s="221"/>
      <c r="E41" s="221"/>
      <c r="F41" s="221"/>
      <c r="G41" s="221"/>
      <c r="H41" s="210"/>
      <c r="I41" s="210"/>
      <c r="J41" s="213"/>
    </row>
    <row r="42" spans="1:10" ht="12.75">
      <c r="A42" s="208"/>
      <c r="B42" s="210"/>
      <c r="C42" s="210"/>
      <c r="D42" s="210"/>
      <c r="E42" s="210"/>
      <c r="F42" s="210"/>
      <c r="G42" s="210"/>
      <c r="H42" s="210"/>
      <c r="I42" s="210"/>
      <c r="J42" s="213"/>
    </row>
    <row r="43" spans="1:10" ht="12.75">
      <c r="A43" s="208"/>
      <c r="B43" s="210"/>
      <c r="C43" s="210"/>
      <c r="D43" s="210"/>
      <c r="E43" s="210"/>
      <c r="F43" s="210"/>
      <c r="G43" s="210"/>
      <c r="H43" s="210"/>
      <c r="I43" s="210"/>
      <c r="J43" s="213"/>
    </row>
    <row r="44" spans="1:10" ht="12.75">
      <c r="A44" s="208"/>
      <c r="B44" s="210"/>
      <c r="C44" s="210"/>
      <c r="D44" s="210"/>
      <c r="E44" s="210"/>
      <c r="F44" s="210"/>
      <c r="G44" s="210"/>
      <c r="H44" s="210"/>
      <c r="I44" s="210"/>
      <c r="J44" s="213"/>
    </row>
    <row r="45" spans="1:10" ht="12.75">
      <c r="A45" s="208"/>
      <c r="B45" s="210"/>
      <c r="C45" s="210"/>
      <c r="D45" s="210"/>
      <c r="E45" s="210"/>
      <c r="F45" s="210"/>
      <c r="G45" s="210"/>
      <c r="H45" s="210"/>
      <c r="I45" s="210"/>
      <c r="J45" s="213"/>
    </row>
    <row r="46" spans="1:10" ht="12.75">
      <c r="A46" s="208"/>
      <c r="B46" s="210"/>
      <c r="C46" s="210"/>
      <c r="D46" s="210"/>
      <c r="E46" s="210"/>
      <c r="F46" s="210"/>
      <c r="G46" s="210"/>
      <c r="H46" s="210"/>
      <c r="I46" s="210"/>
      <c r="J46" s="213"/>
    </row>
    <row r="47" spans="1:10" ht="12.75">
      <c r="A47" s="208"/>
      <c r="B47" s="210"/>
      <c r="C47" s="210"/>
      <c r="D47" s="210"/>
      <c r="E47" s="210"/>
      <c r="F47" s="210"/>
      <c r="G47" s="210"/>
      <c r="H47" s="210"/>
      <c r="I47" s="210"/>
      <c r="J47" s="213"/>
    </row>
    <row r="48" spans="1:10" ht="12.75">
      <c r="A48" s="208"/>
      <c r="B48" s="210"/>
      <c r="C48" s="210"/>
      <c r="D48" s="210"/>
      <c r="E48" s="210"/>
      <c r="F48" s="210"/>
      <c r="G48" s="210"/>
      <c r="H48" s="210"/>
      <c r="I48" s="210"/>
      <c r="J48" s="213"/>
    </row>
    <row r="49" spans="1:10" ht="12.75">
      <c r="A49" s="216"/>
      <c r="B49" s="217"/>
      <c r="C49" s="217"/>
      <c r="D49" s="217"/>
      <c r="E49" s="217"/>
      <c r="F49" s="217"/>
      <c r="G49" s="217"/>
      <c r="H49" s="217"/>
      <c r="I49" s="217"/>
      <c r="J49" s="219"/>
    </row>
    <row r="50" spans="1:10" ht="12.75">
      <c r="A50" s="208" t="s">
        <v>59</v>
      </c>
      <c r="B50" s="7" t="str">
        <f>+'Check Sheet'!$B$52</f>
        <v>Sarah Russell, Business Unit Finance Manager</v>
      </c>
      <c r="C50" s="210"/>
      <c r="D50" s="210"/>
      <c r="E50" s="210"/>
      <c r="F50" s="210"/>
      <c r="G50" s="210"/>
      <c r="H50" s="210"/>
      <c r="I50" s="210"/>
      <c r="J50" s="213"/>
    </row>
    <row r="51" spans="1:10" ht="12.75">
      <c r="A51" s="208"/>
      <c r="B51" s="210"/>
      <c r="C51" s="210"/>
      <c r="D51" s="210"/>
      <c r="E51" s="210"/>
      <c r="F51" s="210"/>
      <c r="J51" s="213"/>
    </row>
    <row r="52" spans="1:10" ht="12.75">
      <c r="A52" s="216" t="s">
        <v>60</v>
      </c>
      <c r="B52" s="388">
        <f>+'Check Sheet'!$B$54</f>
        <v>43592</v>
      </c>
      <c r="C52" s="388">
        <f>+'[1]Check Sheet'!C52</f>
        <v>0</v>
      </c>
      <c r="D52" s="217"/>
      <c r="E52" s="217"/>
      <c r="F52" s="217"/>
      <c r="H52" s="232" t="s">
        <v>61</v>
      </c>
      <c r="I52" s="389">
        <f>+'Check Sheet'!I54</f>
        <v>43678</v>
      </c>
      <c r="J52" s="390">
        <f>+'[1]Check Sheet'!I52</f>
        <v>0</v>
      </c>
    </row>
    <row r="53" spans="1:10" ht="12.75">
      <c r="A53" s="391" t="s">
        <v>62</v>
      </c>
      <c r="B53" s="392"/>
      <c r="C53" s="392"/>
      <c r="D53" s="392"/>
      <c r="E53" s="392"/>
      <c r="F53" s="392"/>
      <c r="G53" s="392"/>
      <c r="H53" s="392"/>
      <c r="I53" s="392"/>
      <c r="J53" s="393"/>
    </row>
    <row r="54" spans="1:10" ht="12.75">
      <c r="A54" s="208"/>
      <c r="B54" s="210"/>
      <c r="C54" s="210"/>
      <c r="D54" s="210"/>
      <c r="E54" s="210"/>
      <c r="F54" s="210"/>
      <c r="G54" s="210"/>
      <c r="H54" s="210"/>
      <c r="I54" s="210"/>
      <c r="J54" s="213"/>
    </row>
    <row r="55" spans="1:10" ht="12.75">
      <c r="A55" s="208" t="s">
        <v>63</v>
      </c>
      <c r="B55" s="210"/>
      <c r="C55" s="210"/>
      <c r="D55" s="210"/>
      <c r="E55" s="210"/>
      <c r="F55" s="210"/>
      <c r="G55" s="210"/>
      <c r="H55" s="210"/>
      <c r="I55" s="210"/>
      <c r="J55" s="213"/>
    </row>
    <row r="56" spans="1:10" ht="12.75">
      <c r="A56" s="216"/>
      <c r="B56" s="217"/>
      <c r="C56" s="217"/>
      <c r="D56" s="217"/>
      <c r="E56" s="217"/>
      <c r="F56" s="217"/>
      <c r="G56" s="217"/>
      <c r="H56" s="217"/>
      <c r="I56" s="217"/>
      <c r="J56" s="219"/>
    </row>
  </sheetData>
  <sheetProtection/>
  <mergeCells count="9">
    <mergeCell ref="B52:C52"/>
    <mergeCell ref="I52:J52"/>
    <mergeCell ref="A53:J53"/>
    <mergeCell ref="A7:J7"/>
    <mergeCell ref="A8:J8"/>
    <mergeCell ref="A9:J9"/>
    <mergeCell ref="A10:J10"/>
    <mergeCell ref="D14:J14"/>
    <mergeCell ref="B35:I3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AJ60"/>
  <sheetViews>
    <sheetView showGridLines="0" zoomScale="80" zoomScaleNormal="80" zoomScalePageLayoutView="0" workbookViewId="0" topLeftCell="A1">
      <selection activeCell="B33" sqref="B33"/>
    </sheetView>
  </sheetViews>
  <sheetFormatPr defaultColWidth="9.140625" defaultRowHeight="12.75"/>
  <cols>
    <col min="1" max="1" width="10.421875" style="207" customWidth="1"/>
    <col min="2" max="3" width="9.140625" style="207" customWidth="1"/>
    <col min="4" max="5" width="11.8515625" style="207" customWidth="1"/>
    <col min="6" max="9" width="12.28125" style="207" customWidth="1"/>
    <col min="10" max="10" width="11.00390625" style="207" customWidth="1"/>
    <col min="11" max="16384" width="9.140625" style="207" customWidth="1"/>
  </cols>
  <sheetData>
    <row r="1" spans="1:10" ht="12.75">
      <c r="A1" s="204"/>
      <c r="B1" s="205"/>
      <c r="C1" s="205"/>
      <c r="D1" s="205"/>
      <c r="E1" s="205"/>
      <c r="F1" s="205"/>
      <c r="G1" s="205"/>
      <c r="H1" s="205"/>
      <c r="I1" s="205"/>
      <c r="J1" s="206"/>
    </row>
    <row r="2" spans="1:10" ht="12.75">
      <c r="A2" s="208" t="s">
        <v>0</v>
      </c>
      <c r="B2" s="209">
        <v>26</v>
      </c>
      <c r="C2" s="210"/>
      <c r="D2" s="210"/>
      <c r="E2" s="210"/>
      <c r="F2" s="210"/>
      <c r="G2" s="210"/>
      <c r="H2" s="211" t="s">
        <v>302</v>
      </c>
      <c r="I2" s="212" t="s">
        <v>385</v>
      </c>
      <c r="J2" s="213"/>
    </row>
    <row r="3" spans="1:10" ht="12.75">
      <c r="A3" s="208"/>
      <c r="B3" s="210"/>
      <c r="C3" s="210"/>
      <c r="D3" s="210"/>
      <c r="E3" s="210"/>
      <c r="F3" s="210"/>
      <c r="G3" s="210"/>
      <c r="H3" s="210"/>
      <c r="I3" s="210"/>
      <c r="J3" s="213"/>
    </row>
    <row r="4" spans="1:10" ht="12.75">
      <c r="A4" s="208" t="s">
        <v>2</v>
      </c>
      <c r="B4" s="210"/>
      <c r="C4" s="210"/>
      <c r="D4" s="215" t="s">
        <v>75</v>
      </c>
      <c r="E4" s="210"/>
      <c r="F4" s="210"/>
      <c r="G4" s="210"/>
      <c r="H4" s="210"/>
      <c r="I4" s="210"/>
      <c r="J4" s="213"/>
    </row>
    <row r="5" spans="1:10" ht="12.75">
      <c r="A5" s="216" t="s">
        <v>3</v>
      </c>
      <c r="B5" s="217"/>
      <c r="C5" s="217"/>
      <c r="D5" s="218" t="s">
        <v>76</v>
      </c>
      <c r="E5" s="217"/>
      <c r="F5" s="217"/>
      <c r="G5" s="217"/>
      <c r="H5" s="217"/>
      <c r="I5" s="217"/>
      <c r="J5" s="219"/>
    </row>
    <row r="6" spans="1:13" ht="12.75">
      <c r="A6" s="208"/>
      <c r="B6" s="210"/>
      <c r="C6" s="210"/>
      <c r="D6" s="210"/>
      <c r="E6" s="210"/>
      <c r="F6" s="210"/>
      <c r="G6" s="210"/>
      <c r="H6" s="210"/>
      <c r="I6" s="210"/>
      <c r="J6" s="213"/>
      <c r="L6" s="207" t="s">
        <v>97</v>
      </c>
      <c r="M6" s="16">
        <f>'Item 107'!$M$6</f>
        <v>0.1796</v>
      </c>
    </row>
    <row r="7" spans="1:10" ht="12.75">
      <c r="A7" s="444" t="s">
        <v>386</v>
      </c>
      <c r="B7" s="407"/>
      <c r="C7" s="407"/>
      <c r="D7" s="407"/>
      <c r="E7" s="407"/>
      <c r="F7" s="407"/>
      <c r="G7" s="407"/>
      <c r="H7" s="407"/>
      <c r="I7" s="407"/>
      <c r="J7" s="408"/>
    </row>
    <row r="8" spans="1:10" ht="12.75">
      <c r="A8" s="445" t="s">
        <v>387</v>
      </c>
      <c r="B8" s="441"/>
      <c r="C8" s="441"/>
      <c r="D8" s="441"/>
      <c r="E8" s="441"/>
      <c r="F8" s="441"/>
      <c r="G8" s="441"/>
      <c r="H8" s="441"/>
      <c r="I8" s="441"/>
      <c r="J8" s="412"/>
    </row>
    <row r="9" spans="1:10" ht="12.75">
      <c r="A9" s="411" t="s">
        <v>154</v>
      </c>
      <c r="B9" s="441"/>
      <c r="C9" s="441"/>
      <c r="D9" s="441"/>
      <c r="E9" s="441"/>
      <c r="F9" s="441"/>
      <c r="G9" s="441"/>
      <c r="H9" s="441"/>
      <c r="I9" s="441"/>
      <c r="J9" s="412"/>
    </row>
    <row r="10" spans="1:10" ht="12.75">
      <c r="A10" s="208"/>
      <c r="B10" s="210"/>
      <c r="C10" s="210"/>
      <c r="D10" s="210"/>
      <c r="E10" s="210"/>
      <c r="F10" s="210"/>
      <c r="G10" s="210"/>
      <c r="H10" s="210"/>
      <c r="I10" s="210"/>
      <c r="J10" s="213"/>
    </row>
    <row r="11" spans="1:10" ht="12.75">
      <c r="A11" s="225" t="s">
        <v>370</v>
      </c>
      <c r="B11" s="210"/>
      <c r="C11" s="210"/>
      <c r="D11" s="210"/>
      <c r="E11" s="210"/>
      <c r="F11" s="210"/>
      <c r="G11" s="210"/>
      <c r="H11" s="210"/>
      <c r="I11" s="210"/>
      <c r="J11" s="213"/>
    </row>
    <row r="12" spans="1:10" ht="12.75">
      <c r="A12" s="208"/>
      <c r="B12" s="210"/>
      <c r="C12" s="210"/>
      <c r="D12" s="210"/>
      <c r="E12" s="210"/>
      <c r="F12" s="210"/>
      <c r="G12" s="210"/>
      <c r="H12" s="210"/>
      <c r="I12" s="210"/>
      <c r="J12" s="213"/>
    </row>
    <row r="13" spans="1:10" ht="12.75">
      <c r="A13" s="208" t="s">
        <v>155</v>
      </c>
      <c r="B13" s="210"/>
      <c r="C13" s="210"/>
      <c r="D13" s="210"/>
      <c r="E13" s="210"/>
      <c r="F13" s="210"/>
      <c r="G13" s="210"/>
      <c r="H13" s="210"/>
      <c r="I13" s="210"/>
      <c r="J13" s="213"/>
    </row>
    <row r="14" spans="1:36" ht="12.75">
      <c r="A14" s="208"/>
      <c r="B14" s="210"/>
      <c r="C14" s="210"/>
      <c r="D14" s="210"/>
      <c r="E14" s="210"/>
      <c r="F14" s="210"/>
      <c r="G14" s="210"/>
      <c r="H14" s="210"/>
      <c r="I14" s="210"/>
      <c r="J14" s="213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</row>
    <row r="15" spans="1:36" ht="12.75">
      <c r="A15" s="208"/>
      <c r="B15" s="211"/>
      <c r="C15" s="211"/>
      <c r="D15" s="442" t="s">
        <v>156</v>
      </c>
      <c r="E15" s="443"/>
      <c r="F15" s="443"/>
      <c r="G15" s="443"/>
      <c r="H15" s="443"/>
      <c r="I15" s="443"/>
      <c r="J15" s="448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</row>
    <row r="16" spans="1:36" ht="12.75">
      <c r="A16" s="249" t="s">
        <v>157</v>
      </c>
      <c r="B16" s="250"/>
      <c r="C16" s="251"/>
      <c r="D16" s="262"/>
      <c r="E16" s="262" t="s">
        <v>105</v>
      </c>
      <c r="F16" s="262" t="s">
        <v>106</v>
      </c>
      <c r="G16" s="262" t="s">
        <v>107</v>
      </c>
      <c r="H16" s="262" t="s">
        <v>158</v>
      </c>
      <c r="I16" s="262" t="s">
        <v>108</v>
      </c>
      <c r="J16" s="262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</row>
    <row r="17" spans="1:36" ht="12.75">
      <c r="A17" s="252" t="s">
        <v>159</v>
      </c>
      <c r="B17" s="248"/>
      <c r="C17" s="228"/>
      <c r="D17" s="262"/>
      <c r="E17" s="262"/>
      <c r="F17" s="262"/>
      <c r="G17" s="262"/>
      <c r="H17" s="262"/>
      <c r="I17" s="262"/>
      <c r="J17" s="262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</row>
    <row r="18" spans="1:33" ht="12.75">
      <c r="A18" s="252" t="s">
        <v>160</v>
      </c>
      <c r="B18" s="248"/>
      <c r="C18" s="228"/>
      <c r="D18" s="254"/>
      <c r="E18" s="254"/>
      <c r="F18" s="154" t="str">
        <f>+TEXT(M18,"$0.00")&amp;" (A)"</f>
        <v>$259.38 (A)</v>
      </c>
      <c r="G18" s="154" t="str">
        <f>+TEXT(N18,"$0.00")&amp;" (A)"</f>
        <v>$318.51 (A)</v>
      </c>
      <c r="H18" s="154" t="str">
        <f>+TEXT(O18,"$0.00")&amp;" (A)"</f>
        <v>$360.52 (A)</v>
      </c>
      <c r="I18" s="154" t="str">
        <f>+TEXT(P18,"$0.00")&amp;" (A)"</f>
        <v>$426.32 (A)</v>
      </c>
      <c r="J18" s="262"/>
      <c r="M18" s="207">
        <v>259.382095987546</v>
      </c>
      <c r="N18" s="207">
        <v>318.5092069505274</v>
      </c>
      <c r="O18" s="207">
        <v>360.52179996259474</v>
      </c>
      <c r="P18" s="207">
        <v>426.31554504241774</v>
      </c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</row>
    <row r="19" spans="1:33" ht="12.75">
      <c r="A19" s="252" t="s">
        <v>161</v>
      </c>
      <c r="B19" s="248"/>
      <c r="C19" s="228"/>
      <c r="D19" s="270"/>
      <c r="E19" s="270"/>
      <c r="F19" s="270" t="str">
        <f>F18</f>
        <v>$259.38 (A)</v>
      </c>
      <c r="G19" s="270" t="str">
        <f>G18</f>
        <v>$318.51 (A)</v>
      </c>
      <c r="H19" s="270" t="str">
        <f>H18</f>
        <v>$360.52 (A)</v>
      </c>
      <c r="I19" s="270" t="str">
        <f>I18</f>
        <v>$426.32 (A)</v>
      </c>
      <c r="J19" s="262"/>
      <c r="M19" s="272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</row>
    <row r="20" spans="1:33" ht="12.75">
      <c r="A20" s="255" t="s">
        <v>162</v>
      </c>
      <c r="B20" s="256"/>
      <c r="C20" s="257"/>
      <c r="D20" s="254"/>
      <c r="E20" s="258"/>
      <c r="F20" s="154" t="str">
        <f>+TEXT(M20,"$0.00")&amp;" (A)"</f>
        <v>$303.88 (A)</v>
      </c>
      <c r="G20" s="154" t="str">
        <f>+TEXT(N20,"$0.00")&amp;" (A)"</f>
        <v>$380.37 (A)</v>
      </c>
      <c r="H20" s="154" t="str">
        <f>+TEXT(O20,"$0.00")&amp;" (A)"</f>
        <v>$429.24 (A)</v>
      </c>
      <c r="I20" s="154" t="str">
        <f>+TEXT(P20,"$0.00")&amp;" (A)"</f>
        <v>$490.81 (A)</v>
      </c>
      <c r="J20" s="262"/>
      <c r="M20" s="207">
        <v>303.88449650572863</v>
      </c>
      <c r="N20" s="207">
        <v>380.37045232442995</v>
      </c>
      <c r="O20" s="207">
        <v>429.23583328557163</v>
      </c>
      <c r="P20" s="207">
        <v>490.8062132966102</v>
      </c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</row>
    <row r="21" spans="1:33" ht="12.75">
      <c r="A21" s="259" t="s">
        <v>163</v>
      </c>
      <c r="B21" s="248"/>
      <c r="C21" s="228"/>
      <c r="D21" s="210"/>
      <c r="E21" s="210"/>
      <c r="F21" s="210"/>
      <c r="G21" s="210"/>
      <c r="H21" s="210"/>
      <c r="I21" s="210"/>
      <c r="J21" s="213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</row>
    <row r="22" spans="1:33" ht="12.75">
      <c r="A22" s="252" t="s">
        <v>116</v>
      </c>
      <c r="B22" s="248"/>
      <c r="C22" s="228"/>
      <c r="D22" s="262"/>
      <c r="E22" s="262"/>
      <c r="F22" s="262"/>
      <c r="G22" s="262"/>
      <c r="H22" s="262"/>
      <c r="I22" s="262"/>
      <c r="J22" s="262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</row>
    <row r="23" spans="1:25" ht="12.75">
      <c r="A23" s="252" t="s">
        <v>117</v>
      </c>
      <c r="B23" s="248"/>
      <c r="C23" s="228"/>
      <c r="D23" s="262"/>
      <c r="E23" s="262"/>
      <c r="F23" s="262"/>
      <c r="G23" s="262"/>
      <c r="H23" s="262"/>
      <c r="I23" s="262"/>
      <c r="J23" s="262"/>
      <c r="W23" s="210"/>
      <c r="X23" s="15"/>
      <c r="Y23" s="15"/>
    </row>
    <row r="24" spans="1:25" ht="12.75">
      <c r="A24" s="252" t="s">
        <v>164</v>
      </c>
      <c r="B24" s="248"/>
      <c r="C24" s="228"/>
      <c r="D24" s="262"/>
      <c r="E24" s="262"/>
      <c r="F24" s="262"/>
      <c r="G24" s="262"/>
      <c r="H24" s="262"/>
      <c r="I24" s="262"/>
      <c r="J24" s="262"/>
      <c r="W24" s="210"/>
      <c r="X24" s="15"/>
      <c r="Y24" s="15"/>
    </row>
    <row r="25" spans="1:25" ht="12.75">
      <c r="A25" s="252" t="s">
        <v>119</v>
      </c>
      <c r="B25" s="248"/>
      <c r="C25" s="228"/>
      <c r="D25" s="262"/>
      <c r="E25" s="262"/>
      <c r="F25" s="262"/>
      <c r="G25" s="262"/>
      <c r="H25" s="262"/>
      <c r="I25" s="262"/>
      <c r="J25" s="262"/>
      <c r="W25" s="210"/>
      <c r="X25" s="15"/>
      <c r="Y25" s="15"/>
    </row>
    <row r="26" spans="1:10" ht="12.75">
      <c r="A26" s="208"/>
      <c r="B26" s="210"/>
      <c r="C26" s="210"/>
      <c r="D26" s="210"/>
      <c r="E26" s="210"/>
      <c r="F26" s="210"/>
      <c r="G26" s="210"/>
      <c r="H26" s="210"/>
      <c r="I26" s="210"/>
      <c r="J26" s="213"/>
    </row>
    <row r="27" spans="1:10" ht="12.75">
      <c r="A27" s="208"/>
      <c r="B27" s="210"/>
      <c r="C27" s="210"/>
      <c r="D27" s="210"/>
      <c r="E27" s="210"/>
      <c r="F27" s="210"/>
      <c r="G27" s="210"/>
      <c r="H27" s="210"/>
      <c r="I27" s="210"/>
      <c r="J27" s="213"/>
    </row>
    <row r="28" spans="1:10" ht="12.75">
      <c r="A28" s="263" t="s">
        <v>165</v>
      </c>
      <c r="B28" s="264" t="s">
        <v>166</v>
      </c>
      <c r="C28" s="210"/>
      <c r="D28" s="210"/>
      <c r="E28" s="210"/>
      <c r="F28" s="210"/>
      <c r="G28" s="210"/>
      <c r="H28" s="210"/>
      <c r="I28" s="210"/>
      <c r="J28" s="213"/>
    </row>
    <row r="29" spans="1:10" ht="12.75">
      <c r="A29" s="263"/>
      <c r="B29" s="264" t="s">
        <v>167</v>
      </c>
      <c r="C29" s="210"/>
      <c r="D29" s="210"/>
      <c r="E29" s="210"/>
      <c r="F29" s="210"/>
      <c r="G29" s="210"/>
      <c r="H29" s="210"/>
      <c r="I29" s="210"/>
      <c r="J29" s="213"/>
    </row>
    <row r="30" spans="1:10" ht="12.75">
      <c r="A30" s="263"/>
      <c r="B30" s="264" t="s">
        <v>168</v>
      </c>
      <c r="C30" s="210"/>
      <c r="D30" s="210"/>
      <c r="E30" s="210"/>
      <c r="F30" s="210"/>
      <c r="G30" s="210"/>
      <c r="H30" s="210"/>
      <c r="I30" s="210"/>
      <c r="J30" s="213"/>
    </row>
    <row r="31" spans="1:10" ht="12.75">
      <c r="A31" s="263"/>
      <c r="B31" s="264" t="s">
        <v>169</v>
      </c>
      <c r="C31" s="210"/>
      <c r="D31" s="210"/>
      <c r="E31" s="210"/>
      <c r="F31" s="210"/>
      <c r="G31" s="210"/>
      <c r="H31" s="210"/>
      <c r="I31" s="210"/>
      <c r="J31" s="213"/>
    </row>
    <row r="32" spans="1:10" ht="12.75">
      <c r="A32" s="263"/>
      <c r="B32" s="264"/>
      <c r="C32" s="210"/>
      <c r="D32" s="210"/>
      <c r="E32" s="210"/>
      <c r="F32" s="210"/>
      <c r="G32" s="210"/>
      <c r="H32" s="210"/>
      <c r="I32" s="210"/>
      <c r="J32" s="213"/>
    </row>
    <row r="33" spans="1:10" ht="12.75">
      <c r="A33" s="265" t="s">
        <v>122</v>
      </c>
      <c r="B33" s="266" t="s">
        <v>148</v>
      </c>
      <c r="C33" s="221"/>
      <c r="D33" s="221"/>
      <c r="E33" s="221"/>
      <c r="F33" s="221"/>
      <c r="G33" s="221"/>
      <c r="H33" s="221"/>
      <c r="I33" s="221"/>
      <c r="J33" s="222"/>
    </row>
    <row r="34" spans="1:10" ht="12.75">
      <c r="A34" s="263"/>
      <c r="B34" s="264" t="s">
        <v>149</v>
      </c>
      <c r="C34" s="210"/>
      <c r="D34" s="210"/>
      <c r="E34" s="210"/>
      <c r="F34" s="210"/>
      <c r="G34" s="210"/>
      <c r="H34" s="210"/>
      <c r="I34" s="210"/>
      <c r="J34" s="213"/>
    </row>
    <row r="35" spans="1:10" ht="12.75">
      <c r="A35" s="267"/>
      <c r="B35" s="264"/>
      <c r="C35" s="210"/>
      <c r="D35" s="210"/>
      <c r="E35" s="210"/>
      <c r="F35" s="210"/>
      <c r="G35" s="210"/>
      <c r="H35" s="210"/>
      <c r="I35" s="210"/>
      <c r="J35" s="213"/>
    </row>
    <row r="36" spans="1:10" ht="12.75">
      <c r="A36" s="263"/>
      <c r="B36" s="264"/>
      <c r="C36" s="210"/>
      <c r="D36" s="210"/>
      <c r="E36" s="210"/>
      <c r="F36" s="210"/>
      <c r="G36" s="210"/>
      <c r="H36" s="210"/>
      <c r="I36" s="210"/>
      <c r="J36" s="213"/>
    </row>
    <row r="37" spans="1:10" ht="12.75">
      <c r="A37" s="263" t="s">
        <v>150</v>
      </c>
      <c r="B37" s="264"/>
      <c r="C37" s="210"/>
      <c r="D37" s="210"/>
      <c r="E37" s="210"/>
      <c r="F37" s="210"/>
      <c r="G37" s="210"/>
      <c r="H37" s="210"/>
      <c r="I37" s="210"/>
      <c r="J37" s="213"/>
    </row>
    <row r="38" spans="1:10" ht="12.75">
      <c r="A38" s="263"/>
      <c r="B38" s="264"/>
      <c r="C38" s="210"/>
      <c r="D38" s="210"/>
      <c r="E38" s="210"/>
      <c r="F38" s="210"/>
      <c r="G38" s="210"/>
      <c r="H38" s="210"/>
      <c r="I38" s="210"/>
      <c r="J38" s="213"/>
    </row>
    <row r="39" spans="1:10" ht="12.75" customHeight="1">
      <c r="A39" s="263"/>
      <c r="B39" s="371" t="str">
        <f>'Item 105, page 1'!$C$53</f>
        <v>A gate obstruction charge of $1.80 (A) will be assessed per pick up for opening, unlocking, or closing gates, or moving obstructions in order to pick up solid waste.</v>
      </c>
      <c r="C39" s="372"/>
      <c r="D39" s="372"/>
      <c r="E39" s="372"/>
      <c r="F39" s="372"/>
      <c r="G39" s="372"/>
      <c r="H39" s="372"/>
      <c r="I39" s="372"/>
      <c r="J39" s="213"/>
    </row>
    <row r="40" spans="1:10" ht="12.75">
      <c r="A40" s="263"/>
      <c r="B40" s="372"/>
      <c r="C40" s="372"/>
      <c r="D40" s="372"/>
      <c r="E40" s="372"/>
      <c r="F40" s="372"/>
      <c r="G40" s="372"/>
      <c r="H40" s="372"/>
      <c r="I40" s="372"/>
      <c r="J40" s="213"/>
    </row>
    <row r="41" spans="1:10" ht="12.75">
      <c r="A41" s="263"/>
      <c r="B41" s="264"/>
      <c r="C41" s="210"/>
      <c r="D41" s="210"/>
      <c r="E41" s="210"/>
      <c r="F41" s="210"/>
      <c r="G41" s="210"/>
      <c r="H41" s="210"/>
      <c r="I41" s="210"/>
      <c r="J41" s="213"/>
    </row>
    <row r="42" spans="1:10" ht="12.75">
      <c r="A42" s="208"/>
      <c r="B42" s="264"/>
      <c r="C42" s="210"/>
      <c r="D42" s="210"/>
      <c r="E42" s="210"/>
      <c r="F42" s="210"/>
      <c r="G42" s="210"/>
      <c r="H42" s="210"/>
      <c r="I42" s="210"/>
      <c r="J42" s="213"/>
    </row>
    <row r="43" spans="1:10" ht="12.75">
      <c r="A43" s="208"/>
      <c r="B43" s="210"/>
      <c r="C43" s="210"/>
      <c r="D43" s="210"/>
      <c r="E43" s="210"/>
      <c r="F43" s="210"/>
      <c r="G43" s="210"/>
      <c r="H43" s="210"/>
      <c r="I43" s="210"/>
      <c r="J43" s="213"/>
    </row>
    <row r="44" spans="1:10" ht="12.75">
      <c r="A44" s="208"/>
      <c r="B44" s="210"/>
      <c r="C44" s="210"/>
      <c r="D44" s="210"/>
      <c r="E44" s="210"/>
      <c r="F44" s="210"/>
      <c r="G44" s="210"/>
      <c r="H44" s="210"/>
      <c r="I44" s="210"/>
      <c r="J44" s="213"/>
    </row>
    <row r="45" spans="1:10" ht="12.75">
      <c r="A45" s="208"/>
      <c r="B45" s="210"/>
      <c r="C45" s="210"/>
      <c r="D45" s="221"/>
      <c r="E45" s="221"/>
      <c r="F45" s="221"/>
      <c r="G45" s="221"/>
      <c r="H45" s="210"/>
      <c r="I45" s="210"/>
      <c r="J45" s="213"/>
    </row>
    <row r="46" spans="1:10" ht="12.75">
      <c r="A46" s="208"/>
      <c r="B46" s="210"/>
      <c r="C46" s="210"/>
      <c r="D46" s="210"/>
      <c r="E46" s="210"/>
      <c r="F46" s="210"/>
      <c r="G46" s="210"/>
      <c r="H46" s="210"/>
      <c r="I46" s="210"/>
      <c r="J46" s="213"/>
    </row>
    <row r="47" spans="1:10" ht="12.75">
      <c r="A47" s="208"/>
      <c r="B47" s="210"/>
      <c r="C47" s="210"/>
      <c r="D47" s="210"/>
      <c r="E47" s="210"/>
      <c r="F47" s="210"/>
      <c r="G47" s="210"/>
      <c r="H47" s="210"/>
      <c r="I47" s="210"/>
      <c r="J47" s="213"/>
    </row>
    <row r="48" spans="1:10" ht="12.75">
      <c r="A48" s="208"/>
      <c r="B48" s="210"/>
      <c r="C48" s="210"/>
      <c r="D48" s="210"/>
      <c r="E48" s="210"/>
      <c r="F48" s="210"/>
      <c r="G48" s="210"/>
      <c r="H48" s="210"/>
      <c r="I48" s="210"/>
      <c r="J48" s="213"/>
    </row>
    <row r="49" spans="1:10" ht="12.75">
      <c r="A49" s="208"/>
      <c r="B49" s="210"/>
      <c r="C49" s="210"/>
      <c r="D49" s="210"/>
      <c r="E49" s="210"/>
      <c r="F49" s="210"/>
      <c r="G49" s="210"/>
      <c r="H49" s="210"/>
      <c r="I49" s="210"/>
      <c r="J49" s="213"/>
    </row>
    <row r="50" spans="1:10" ht="12.75">
      <c r="A50" s="208"/>
      <c r="B50" s="210"/>
      <c r="C50" s="210"/>
      <c r="D50" s="210"/>
      <c r="E50" s="210"/>
      <c r="F50" s="210"/>
      <c r="G50" s="210"/>
      <c r="H50" s="210"/>
      <c r="I50" s="210"/>
      <c r="J50" s="213"/>
    </row>
    <row r="51" spans="1:10" ht="12.75">
      <c r="A51" s="208"/>
      <c r="B51" s="210"/>
      <c r="C51" s="210"/>
      <c r="D51" s="210"/>
      <c r="E51" s="210"/>
      <c r="F51" s="210"/>
      <c r="G51" s="210"/>
      <c r="H51" s="210"/>
      <c r="I51" s="210"/>
      <c r="J51" s="213"/>
    </row>
    <row r="52" spans="1:10" ht="12.75">
      <c r="A52" s="208"/>
      <c r="B52" s="210"/>
      <c r="C52" s="210"/>
      <c r="D52" s="210"/>
      <c r="E52" s="210"/>
      <c r="F52" s="210"/>
      <c r="G52" s="210"/>
      <c r="H52" s="210"/>
      <c r="I52" s="210"/>
      <c r="J52" s="213"/>
    </row>
    <row r="53" spans="1:10" ht="12.75">
      <c r="A53" s="216"/>
      <c r="B53" s="217"/>
      <c r="C53" s="217"/>
      <c r="D53" s="217"/>
      <c r="E53" s="217"/>
      <c r="F53" s="217"/>
      <c r="G53" s="217"/>
      <c r="H53" s="217"/>
      <c r="I53" s="217"/>
      <c r="J53" s="219"/>
    </row>
    <row r="54" spans="1:10" ht="12.75">
      <c r="A54" s="208" t="s">
        <v>59</v>
      </c>
      <c r="B54" s="7" t="str">
        <f>+'Check Sheet'!$B$52</f>
        <v>Sarah Russell, Business Unit Finance Manager</v>
      </c>
      <c r="C54" s="210"/>
      <c r="D54" s="210"/>
      <c r="E54" s="210"/>
      <c r="F54" s="210"/>
      <c r="G54" s="210"/>
      <c r="H54" s="210"/>
      <c r="I54" s="210"/>
      <c r="J54" s="213"/>
    </row>
    <row r="55" spans="1:10" ht="12.75">
      <c r="A55" s="208"/>
      <c r="B55" s="210"/>
      <c r="C55" s="210"/>
      <c r="D55" s="210"/>
      <c r="E55" s="210"/>
      <c r="F55" s="210"/>
      <c r="J55" s="213"/>
    </row>
    <row r="56" spans="1:10" ht="12.75">
      <c r="A56" s="216" t="s">
        <v>60</v>
      </c>
      <c r="B56" s="388">
        <f>+'Check Sheet'!$B$54</f>
        <v>43592</v>
      </c>
      <c r="C56" s="388">
        <f>+'[1]Check Sheet'!C56</f>
        <v>0</v>
      </c>
      <c r="D56" s="217"/>
      <c r="E56" s="217"/>
      <c r="F56" s="217"/>
      <c r="H56" s="232" t="s">
        <v>61</v>
      </c>
      <c r="I56" s="389">
        <f>+'Check Sheet'!I54</f>
        <v>43678</v>
      </c>
      <c r="J56" s="390">
        <f>+'[1]Check Sheet'!I56</f>
        <v>0</v>
      </c>
    </row>
    <row r="57" spans="1:10" ht="12.75">
      <c r="A57" s="391" t="s">
        <v>62</v>
      </c>
      <c r="B57" s="392"/>
      <c r="C57" s="392"/>
      <c r="D57" s="392"/>
      <c r="E57" s="392"/>
      <c r="F57" s="392"/>
      <c r="G57" s="392"/>
      <c r="H57" s="392"/>
      <c r="I57" s="392"/>
      <c r="J57" s="393"/>
    </row>
    <row r="58" spans="1:10" ht="12.75">
      <c r="A58" s="208"/>
      <c r="B58" s="210"/>
      <c r="C58" s="210"/>
      <c r="D58" s="210"/>
      <c r="E58" s="210"/>
      <c r="F58" s="210"/>
      <c r="G58" s="210"/>
      <c r="H58" s="210"/>
      <c r="I58" s="210"/>
      <c r="J58" s="213"/>
    </row>
    <row r="59" spans="1:10" ht="12.75">
      <c r="A59" s="208" t="s">
        <v>63</v>
      </c>
      <c r="B59" s="210"/>
      <c r="C59" s="210"/>
      <c r="D59" s="210"/>
      <c r="E59" s="210"/>
      <c r="F59" s="210"/>
      <c r="G59" s="210"/>
      <c r="H59" s="210"/>
      <c r="I59" s="210"/>
      <c r="J59" s="213"/>
    </row>
    <row r="60" spans="1:10" ht="12.75">
      <c r="A60" s="216"/>
      <c r="B60" s="217"/>
      <c r="C60" s="217"/>
      <c r="D60" s="217"/>
      <c r="E60" s="217"/>
      <c r="F60" s="217"/>
      <c r="G60" s="217"/>
      <c r="H60" s="217"/>
      <c r="I60" s="217"/>
      <c r="J60" s="219"/>
    </row>
  </sheetData>
  <sheetProtection/>
  <mergeCells count="8">
    <mergeCell ref="A57:J57"/>
    <mergeCell ref="A7:J7"/>
    <mergeCell ref="A8:J8"/>
    <mergeCell ref="A9:J9"/>
    <mergeCell ref="D15:J15"/>
    <mergeCell ref="B39:I40"/>
    <mergeCell ref="B56:C56"/>
    <mergeCell ref="I56:J5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AJ60"/>
  <sheetViews>
    <sheetView showGridLines="0" zoomScale="80" zoomScaleNormal="80" zoomScalePageLayoutView="0" workbookViewId="0" topLeftCell="A1">
      <selection activeCell="B33" sqref="B33"/>
    </sheetView>
  </sheetViews>
  <sheetFormatPr defaultColWidth="9.140625" defaultRowHeight="12.75"/>
  <cols>
    <col min="1" max="1" width="10.421875" style="207" customWidth="1"/>
    <col min="2" max="2" width="9.140625" style="207" customWidth="1"/>
    <col min="3" max="3" width="9.7109375" style="207" customWidth="1"/>
    <col min="4" max="8" width="11.8515625" style="207" customWidth="1"/>
    <col min="9" max="9" width="12.28125" style="207" customWidth="1"/>
    <col min="10" max="10" width="11.00390625" style="207" customWidth="1"/>
    <col min="11" max="16384" width="9.140625" style="207" customWidth="1"/>
  </cols>
  <sheetData>
    <row r="1" spans="1:10" ht="12.75">
      <c r="A1" s="204"/>
      <c r="B1" s="205"/>
      <c r="C1" s="205"/>
      <c r="D1" s="205"/>
      <c r="E1" s="205"/>
      <c r="F1" s="205"/>
      <c r="G1" s="205"/>
      <c r="H1" s="205"/>
      <c r="I1" s="205"/>
      <c r="J1" s="206"/>
    </row>
    <row r="2" spans="1:10" ht="12.75">
      <c r="A2" s="208" t="s">
        <v>0</v>
      </c>
      <c r="B2" s="209">
        <v>26</v>
      </c>
      <c r="C2" s="210"/>
      <c r="D2" s="210"/>
      <c r="E2" s="210"/>
      <c r="F2" s="210"/>
      <c r="G2" s="210"/>
      <c r="H2" s="211" t="s">
        <v>302</v>
      </c>
      <c r="I2" s="212" t="s">
        <v>388</v>
      </c>
      <c r="J2" s="213"/>
    </row>
    <row r="3" spans="1:10" ht="12.75">
      <c r="A3" s="208"/>
      <c r="B3" s="210"/>
      <c r="C3" s="210"/>
      <c r="D3" s="210"/>
      <c r="E3" s="210"/>
      <c r="F3" s="210"/>
      <c r="G3" s="210"/>
      <c r="H3" s="210"/>
      <c r="I3" s="210"/>
      <c r="J3" s="213"/>
    </row>
    <row r="4" spans="1:10" ht="12.75">
      <c r="A4" s="208" t="s">
        <v>2</v>
      </c>
      <c r="B4" s="210"/>
      <c r="C4" s="210"/>
      <c r="D4" s="215" t="s">
        <v>75</v>
      </c>
      <c r="E4" s="210"/>
      <c r="F4" s="210"/>
      <c r="G4" s="210"/>
      <c r="H4" s="210"/>
      <c r="I4" s="210"/>
      <c r="J4" s="213"/>
    </row>
    <row r="5" spans="1:10" ht="12.75">
      <c r="A5" s="216" t="s">
        <v>3</v>
      </c>
      <c r="B5" s="217"/>
      <c r="C5" s="217"/>
      <c r="D5" s="218" t="s">
        <v>76</v>
      </c>
      <c r="E5" s="217"/>
      <c r="F5" s="217"/>
      <c r="G5" s="217"/>
      <c r="H5" s="217"/>
      <c r="I5" s="217"/>
      <c r="J5" s="219"/>
    </row>
    <row r="6" spans="1:13" ht="12.75">
      <c r="A6" s="208"/>
      <c r="B6" s="210"/>
      <c r="C6" s="210"/>
      <c r="D6" s="210"/>
      <c r="E6" s="210"/>
      <c r="F6" s="210"/>
      <c r="G6" s="210"/>
      <c r="H6" s="210"/>
      <c r="I6" s="210"/>
      <c r="J6" s="213"/>
      <c r="L6" s="207" t="s">
        <v>97</v>
      </c>
      <c r="M6" s="16">
        <f>'Item 107'!$M$6</f>
        <v>0.1796</v>
      </c>
    </row>
    <row r="7" spans="1:10" ht="12.75">
      <c r="A7" s="444" t="s">
        <v>386</v>
      </c>
      <c r="B7" s="407"/>
      <c r="C7" s="407"/>
      <c r="D7" s="407"/>
      <c r="E7" s="407"/>
      <c r="F7" s="407"/>
      <c r="G7" s="407"/>
      <c r="H7" s="407"/>
      <c r="I7" s="407"/>
      <c r="J7" s="408"/>
    </row>
    <row r="8" spans="1:10" ht="12.75">
      <c r="A8" s="445" t="s">
        <v>387</v>
      </c>
      <c r="B8" s="441"/>
      <c r="C8" s="441"/>
      <c r="D8" s="441"/>
      <c r="E8" s="441"/>
      <c r="F8" s="441"/>
      <c r="G8" s="441"/>
      <c r="H8" s="441"/>
      <c r="I8" s="441"/>
      <c r="J8" s="412"/>
    </row>
    <row r="9" spans="1:10" ht="12.75">
      <c r="A9" s="411" t="s">
        <v>154</v>
      </c>
      <c r="B9" s="441"/>
      <c r="C9" s="441"/>
      <c r="D9" s="441"/>
      <c r="E9" s="441"/>
      <c r="F9" s="441"/>
      <c r="G9" s="441"/>
      <c r="H9" s="441"/>
      <c r="I9" s="441"/>
      <c r="J9" s="412"/>
    </row>
    <row r="10" spans="1:10" ht="12.75">
      <c r="A10" s="208"/>
      <c r="B10" s="210"/>
      <c r="C10" s="210"/>
      <c r="D10" s="210"/>
      <c r="E10" s="210"/>
      <c r="F10" s="210"/>
      <c r="G10" s="210"/>
      <c r="H10" s="210"/>
      <c r="I10" s="210"/>
      <c r="J10" s="213"/>
    </row>
    <row r="11" spans="1:10" ht="12.75">
      <c r="A11" s="225" t="s">
        <v>370</v>
      </c>
      <c r="B11" s="210"/>
      <c r="C11" s="210"/>
      <c r="D11" s="210"/>
      <c r="E11" s="210"/>
      <c r="F11" s="210"/>
      <c r="G11" s="210"/>
      <c r="H11" s="210"/>
      <c r="I11" s="210"/>
      <c r="J11" s="213"/>
    </row>
    <row r="12" spans="1:10" ht="12.75">
      <c r="A12" s="208"/>
      <c r="B12" s="210"/>
      <c r="C12" s="210"/>
      <c r="D12" s="210"/>
      <c r="E12" s="210"/>
      <c r="F12" s="210"/>
      <c r="G12" s="210"/>
      <c r="H12" s="210"/>
      <c r="I12" s="210"/>
      <c r="J12" s="213"/>
    </row>
    <row r="13" spans="1:10" ht="12.75">
      <c r="A13" s="208" t="s">
        <v>173</v>
      </c>
      <c r="B13" s="210"/>
      <c r="C13" s="210"/>
      <c r="D13" s="210"/>
      <c r="E13" s="210"/>
      <c r="F13" s="210"/>
      <c r="G13" s="210"/>
      <c r="H13" s="210"/>
      <c r="I13" s="210"/>
      <c r="J13" s="213"/>
    </row>
    <row r="14" spans="1:10" ht="12.75">
      <c r="A14" s="208"/>
      <c r="B14" s="210"/>
      <c r="C14" s="210"/>
      <c r="D14" s="210"/>
      <c r="E14" s="210"/>
      <c r="F14" s="210"/>
      <c r="G14" s="210"/>
      <c r="H14" s="210"/>
      <c r="I14" s="210"/>
      <c r="J14" s="213"/>
    </row>
    <row r="15" spans="1:36" ht="12.75">
      <c r="A15" s="208"/>
      <c r="B15" s="211"/>
      <c r="C15" s="211"/>
      <c r="D15" s="442" t="s">
        <v>156</v>
      </c>
      <c r="E15" s="443"/>
      <c r="F15" s="443"/>
      <c r="G15" s="443"/>
      <c r="H15" s="443"/>
      <c r="I15" s="443"/>
      <c r="J15" s="448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</row>
    <row r="16" spans="1:36" ht="12.75">
      <c r="A16" s="249" t="s">
        <v>157</v>
      </c>
      <c r="B16" s="250"/>
      <c r="C16" s="251"/>
      <c r="D16" s="262" t="s">
        <v>103</v>
      </c>
      <c r="E16" s="262" t="s">
        <v>105</v>
      </c>
      <c r="F16" s="262" t="s">
        <v>106</v>
      </c>
      <c r="G16" s="262" t="s">
        <v>107</v>
      </c>
      <c r="H16" s="262" t="s">
        <v>158</v>
      </c>
      <c r="I16" s="262" t="s">
        <v>108</v>
      </c>
      <c r="J16" s="262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</row>
    <row r="17" spans="1:36" ht="12.75">
      <c r="A17" s="252" t="s">
        <v>159</v>
      </c>
      <c r="B17" s="248"/>
      <c r="C17" s="228"/>
      <c r="D17" s="262"/>
      <c r="E17" s="262"/>
      <c r="F17" s="262"/>
      <c r="G17" s="262"/>
      <c r="H17" s="262"/>
      <c r="I17" s="262"/>
      <c r="J17" s="262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</row>
    <row r="18" spans="1:36" ht="12.75">
      <c r="A18" s="252" t="s">
        <v>160</v>
      </c>
      <c r="B18" s="248"/>
      <c r="C18" s="228"/>
      <c r="D18" s="154" t="str">
        <f aca="true" t="shared" si="0" ref="D18:I18">+TEXT(L18,"$0.00")&amp;" (A)"</f>
        <v>$152.17 (A)</v>
      </c>
      <c r="E18" s="154" t="str">
        <f t="shared" si="0"/>
        <v>$238.22 (A)</v>
      </c>
      <c r="F18" s="154" t="str">
        <f t="shared" si="0"/>
        <v>$303.88 (A)</v>
      </c>
      <c r="G18" s="154" t="str">
        <f t="shared" si="0"/>
        <v>$380.37 (A)</v>
      </c>
      <c r="H18" s="154" t="str">
        <f t="shared" si="0"/>
        <v>$429.24 (A)</v>
      </c>
      <c r="I18" s="154" t="str">
        <f t="shared" si="0"/>
        <v>$490.81 (A)</v>
      </c>
      <c r="J18" s="262"/>
      <c r="L18" s="207">
        <v>152.16912323589816</v>
      </c>
      <c r="M18" s="207">
        <v>238.2187321855658</v>
      </c>
      <c r="N18" s="207">
        <v>303.88449650572863</v>
      </c>
      <c r="O18" s="207">
        <v>380.37045232442995</v>
      </c>
      <c r="P18" s="207">
        <v>429.23583328557163</v>
      </c>
      <c r="Q18" s="207">
        <v>490.8062132966102</v>
      </c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</row>
    <row r="19" spans="1:33" ht="12.75">
      <c r="A19" s="252" t="s">
        <v>161</v>
      </c>
      <c r="B19" s="248"/>
      <c r="C19" s="228"/>
      <c r="D19" s="154" t="str">
        <f aca="true" t="shared" si="1" ref="D19:I19">D18</f>
        <v>$152.17 (A)</v>
      </c>
      <c r="E19" s="154" t="str">
        <f t="shared" si="1"/>
        <v>$238.22 (A)</v>
      </c>
      <c r="F19" s="154" t="str">
        <f t="shared" si="1"/>
        <v>$303.88 (A)</v>
      </c>
      <c r="G19" s="154" t="str">
        <f t="shared" si="1"/>
        <v>$380.37 (A)</v>
      </c>
      <c r="H19" s="154" t="str">
        <f t="shared" si="1"/>
        <v>$429.24 (A)</v>
      </c>
      <c r="I19" s="154" t="str">
        <f t="shared" si="1"/>
        <v>$490.81 (A)</v>
      </c>
      <c r="J19" s="262"/>
      <c r="O19" s="273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</row>
    <row r="20" spans="1:33" ht="12.75">
      <c r="A20" s="255" t="s">
        <v>162</v>
      </c>
      <c r="B20" s="256"/>
      <c r="C20" s="257"/>
      <c r="D20" s="254" t="str">
        <f aca="true" t="shared" si="2" ref="D20:I20">+D18</f>
        <v>$152.17 (A)</v>
      </c>
      <c r="E20" s="254" t="str">
        <f t="shared" si="2"/>
        <v>$238.22 (A)</v>
      </c>
      <c r="F20" s="254" t="str">
        <f t="shared" si="2"/>
        <v>$303.88 (A)</v>
      </c>
      <c r="G20" s="254" t="str">
        <f t="shared" si="2"/>
        <v>$380.37 (A)</v>
      </c>
      <c r="H20" s="254" t="str">
        <f t="shared" si="2"/>
        <v>$429.24 (A)</v>
      </c>
      <c r="I20" s="254" t="str">
        <f t="shared" si="2"/>
        <v>$490.81 (A)</v>
      </c>
      <c r="J20" s="262"/>
      <c r="O20" s="273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</row>
    <row r="21" spans="1:33" ht="12.75">
      <c r="A21" s="259" t="s">
        <v>163</v>
      </c>
      <c r="B21" s="248"/>
      <c r="C21" s="228"/>
      <c r="D21" s="210"/>
      <c r="E21" s="210"/>
      <c r="F21" s="210"/>
      <c r="G21" s="210"/>
      <c r="H21" s="210"/>
      <c r="I21" s="210"/>
      <c r="J21" s="213"/>
      <c r="O21" s="273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</row>
    <row r="22" spans="1:33" ht="12.75">
      <c r="A22" s="252" t="s">
        <v>116</v>
      </c>
      <c r="B22" s="248"/>
      <c r="C22" s="228"/>
      <c r="D22" s="262"/>
      <c r="E22" s="262"/>
      <c r="F22" s="262"/>
      <c r="G22" s="262"/>
      <c r="H22" s="262"/>
      <c r="I22" s="262"/>
      <c r="J22" s="262"/>
      <c r="O22" s="273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</row>
    <row r="23" spans="1:33" ht="12.75">
      <c r="A23" s="252" t="s">
        <v>117</v>
      </c>
      <c r="B23" s="248"/>
      <c r="C23" s="228"/>
      <c r="D23" s="262"/>
      <c r="E23" s="262"/>
      <c r="F23" s="262"/>
      <c r="G23" s="262"/>
      <c r="H23" s="262"/>
      <c r="I23" s="262"/>
      <c r="J23" s="262"/>
      <c r="O23" s="273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</row>
    <row r="24" spans="1:25" ht="12.75">
      <c r="A24" s="252" t="s">
        <v>164</v>
      </c>
      <c r="B24" s="248"/>
      <c r="C24" s="228"/>
      <c r="D24" s="262"/>
      <c r="E24" s="262"/>
      <c r="F24" s="262"/>
      <c r="G24" s="262"/>
      <c r="H24" s="262"/>
      <c r="I24" s="262"/>
      <c r="J24" s="262"/>
      <c r="W24" s="210"/>
      <c r="X24" s="15"/>
      <c r="Y24" s="15"/>
    </row>
    <row r="25" spans="1:25" ht="12.75">
      <c r="A25" s="252" t="s">
        <v>119</v>
      </c>
      <c r="B25" s="248"/>
      <c r="C25" s="228"/>
      <c r="D25" s="262"/>
      <c r="E25" s="262"/>
      <c r="F25" s="262"/>
      <c r="G25" s="262"/>
      <c r="H25" s="262"/>
      <c r="I25" s="262"/>
      <c r="J25" s="262"/>
      <c r="W25" s="210"/>
      <c r="X25" s="15"/>
      <c r="Y25" s="15"/>
    </row>
    <row r="26" spans="1:25" ht="12.75">
      <c r="A26" s="208"/>
      <c r="B26" s="210"/>
      <c r="C26" s="210"/>
      <c r="D26" s="210"/>
      <c r="E26" s="210"/>
      <c r="F26" s="210"/>
      <c r="G26" s="210"/>
      <c r="H26" s="210"/>
      <c r="I26" s="210"/>
      <c r="J26" s="213"/>
      <c r="W26" s="210"/>
      <c r="X26" s="15"/>
      <c r="Y26" s="15"/>
    </row>
    <row r="27" spans="1:10" ht="12.75">
      <c r="A27" s="208"/>
      <c r="B27" s="210"/>
      <c r="C27" s="210"/>
      <c r="D27" s="210"/>
      <c r="E27" s="210"/>
      <c r="F27" s="210"/>
      <c r="G27" s="210"/>
      <c r="H27" s="210"/>
      <c r="I27" s="210"/>
      <c r="J27" s="213"/>
    </row>
    <row r="28" spans="1:10" ht="12.75">
      <c r="A28" s="263" t="s">
        <v>165</v>
      </c>
      <c r="B28" s="264" t="s">
        <v>166</v>
      </c>
      <c r="C28" s="210"/>
      <c r="D28" s="210"/>
      <c r="E28" s="210"/>
      <c r="F28" s="210"/>
      <c r="G28" s="210"/>
      <c r="H28" s="210"/>
      <c r="I28" s="210"/>
      <c r="J28" s="213"/>
    </row>
    <row r="29" spans="1:10" ht="12.75">
      <c r="A29" s="263"/>
      <c r="B29" s="264" t="s">
        <v>167</v>
      </c>
      <c r="C29" s="210"/>
      <c r="D29" s="210"/>
      <c r="E29" s="210"/>
      <c r="F29" s="210"/>
      <c r="G29" s="210"/>
      <c r="H29" s="210"/>
      <c r="I29" s="210"/>
      <c r="J29" s="213"/>
    </row>
    <row r="30" spans="1:10" ht="12.75">
      <c r="A30" s="263"/>
      <c r="B30" s="264" t="s">
        <v>168</v>
      </c>
      <c r="C30" s="210"/>
      <c r="D30" s="210"/>
      <c r="E30" s="210"/>
      <c r="F30" s="210"/>
      <c r="G30" s="210"/>
      <c r="H30" s="210"/>
      <c r="I30" s="210"/>
      <c r="J30" s="213"/>
    </row>
    <row r="31" spans="1:10" ht="12.75">
      <c r="A31" s="263"/>
      <c r="B31" s="264" t="s">
        <v>169</v>
      </c>
      <c r="C31" s="210"/>
      <c r="D31" s="210"/>
      <c r="E31" s="210"/>
      <c r="F31" s="210"/>
      <c r="G31" s="210"/>
      <c r="H31" s="210"/>
      <c r="I31" s="210"/>
      <c r="J31" s="213"/>
    </row>
    <row r="32" spans="1:10" ht="12.75">
      <c r="A32" s="263"/>
      <c r="B32" s="264"/>
      <c r="C32" s="210"/>
      <c r="D32" s="210"/>
      <c r="E32" s="210"/>
      <c r="F32" s="210"/>
      <c r="G32" s="210"/>
      <c r="H32" s="210"/>
      <c r="I32" s="210"/>
      <c r="J32" s="213"/>
    </row>
    <row r="33" spans="1:10" ht="12.75">
      <c r="A33" s="265" t="s">
        <v>122</v>
      </c>
      <c r="B33" s="266" t="s">
        <v>148</v>
      </c>
      <c r="C33" s="221"/>
      <c r="D33" s="221"/>
      <c r="E33" s="221"/>
      <c r="F33" s="221"/>
      <c r="G33" s="221"/>
      <c r="H33" s="221"/>
      <c r="I33" s="221"/>
      <c r="J33" s="222"/>
    </row>
    <row r="34" spans="1:10" ht="12.75">
      <c r="A34" s="263"/>
      <c r="B34" s="264" t="s">
        <v>149</v>
      </c>
      <c r="C34" s="210"/>
      <c r="D34" s="210"/>
      <c r="E34" s="210"/>
      <c r="F34" s="210"/>
      <c r="G34" s="210"/>
      <c r="H34" s="210"/>
      <c r="I34" s="210"/>
      <c r="J34" s="213"/>
    </row>
    <row r="35" spans="1:10" ht="12.75">
      <c r="A35" s="267"/>
      <c r="B35" s="264"/>
      <c r="C35" s="210"/>
      <c r="D35" s="210"/>
      <c r="E35" s="210"/>
      <c r="F35" s="210"/>
      <c r="G35" s="210"/>
      <c r="H35" s="210"/>
      <c r="I35" s="210"/>
      <c r="J35" s="213"/>
    </row>
    <row r="36" spans="1:10" ht="12.75">
      <c r="A36" s="263"/>
      <c r="B36" s="264"/>
      <c r="C36" s="210"/>
      <c r="D36" s="210"/>
      <c r="E36" s="210"/>
      <c r="F36" s="210"/>
      <c r="G36" s="210"/>
      <c r="H36" s="210"/>
      <c r="I36" s="210"/>
      <c r="J36" s="213"/>
    </row>
    <row r="37" spans="1:10" ht="12.75">
      <c r="A37" s="263" t="s">
        <v>150</v>
      </c>
      <c r="B37" s="264"/>
      <c r="C37" s="210"/>
      <c r="D37" s="210"/>
      <c r="E37" s="210"/>
      <c r="F37" s="210"/>
      <c r="G37" s="210"/>
      <c r="H37" s="210"/>
      <c r="I37" s="210"/>
      <c r="J37" s="213"/>
    </row>
    <row r="38" spans="1:10" ht="12.75">
      <c r="A38" s="263"/>
      <c r="B38" s="264"/>
      <c r="C38" s="210"/>
      <c r="D38" s="210"/>
      <c r="E38" s="210"/>
      <c r="F38" s="210"/>
      <c r="G38" s="210"/>
      <c r="H38" s="210"/>
      <c r="I38" s="210"/>
      <c r="J38" s="213"/>
    </row>
    <row r="39" spans="1:10" ht="12.75" customHeight="1">
      <c r="A39" s="263"/>
      <c r="B39" s="371" t="str">
        <f>'Item 105, page 1'!$C$53</f>
        <v>A gate obstruction charge of $1.80 (A) will be assessed per pick up for opening, unlocking, or closing gates, or moving obstructions in order to pick up solid waste.</v>
      </c>
      <c r="C39" s="372"/>
      <c r="D39" s="372"/>
      <c r="E39" s="372"/>
      <c r="F39" s="372"/>
      <c r="G39" s="372"/>
      <c r="H39" s="372"/>
      <c r="I39" s="372"/>
      <c r="J39" s="213"/>
    </row>
    <row r="40" spans="1:10" ht="12.75">
      <c r="A40" s="263"/>
      <c r="B40" s="372"/>
      <c r="C40" s="372"/>
      <c r="D40" s="372"/>
      <c r="E40" s="372"/>
      <c r="F40" s="372"/>
      <c r="G40" s="372"/>
      <c r="H40" s="372"/>
      <c r="I40" s="372"/>
      <c r="J40" s="213"/>
    </row>
    <row r="41" spans="1:10" ht="12.75">
      <c r="A41" s="263"/>
      <c r="B41" s="264"/>
      <c r="C41" s="210"/>
      <c r="D41" s="210"/>
      <c r="E41" s="210"/>
      <c r="F41" s="210"/>
      <c r="G41" s="210"/>
      <c r="H41" s="210"/>
      <c r="I41" s="210"/>
      <c r="J41" s="213"/>
    </row>
    <row r="42" spans="1:10" ht="12.75">
      <c r="A42" s="208"/>
      <c r="B42" s="264"/>
      <c r="C42" s="210"/>
      <c r="D42" s="210"/>
      <c r="E42" s="210"/>
      <c r="F42" s="210"/>
      <c r="G42" s="210"/>
      <c r="H42" s="210"/>
      <c r="I42" s="210"/>
      <c r="J42" s="213"/>
    </row>
    <row r="43" spans="1:10" ht="12.75">
      <c r="A43" s="208"/>
      <c r="B43" s="210"/>
      <c r="C43" s="210"/>
      <c r="D43" s="210"/>
      <c r="E43" s="210"/>
      <c r="F43" s="210"/>
      <c r="G43" s="210"/>
      <c r="H43" s="210"/>
      <c r="I43" s="210"/>
      <c r="J43" s="213"/>
    </row>
    <row r="44" spans="1:10" ht="12.75">
      <c r="A44" s="208"/>
      <c r="B44" s="210"/>
      <c r="C44" s="210"/>
      <c r="D44" s="210"/>
      <c r="E44" s="210"/>
      <c r="F44" s="210"/>
      <c r="G44" s="210"/>
      <c r="H44" s="210"/>
      <c r="I44" s="210"/>
      <c r="J44" s="213"/>
    </row>
    <row r="45" spans="1:10" ht="12.75">
      <c r="A45" s="208"/>
      <c r="B45" s="210"/>
      <c r="C45" s="210"/>
      <c r="D45" s="221"/>
      <c r="E45" s="221"/>
      <c r="F45" s="221"/>
      <c r="G45" s="221"/>
      <c r="H45" s="210"/>
      <c r="I45" s="210"/>
      <c r="J45" s="213"/>
    </row>
    <row r="46" spans="1:10" ht="12.75">
      <c r="A46" s="208"/>
      <c r="B46" s="210"/>
      <c r="C46" s="210"/>
      <c r="D46" s="210"/>
      <c r="E46" s="210"/>
      <c r="F46" s="210"/>
      <c r="G46" s="210"/>
      <c r="H46" s="210"/>
      <c r="I46" s="210"/>
      <c r="J46" s="213"/>
    </row>
    <row r="47" spans="1:10" ht="12.75">
      <c r="A47" s="208"/>
      <c r="B47" s="210"/>
      <c r="C47" s="210"/>
      <c r="D47" s="210"/>
      <c r="E47" s="210"/>
      <c r="F47" s="210"/>
      <c r="G47" s="210"/>
      <c r="H47" s="210"/>
      <c r="I47" s="210"/>
      <c r="J47" s="213"/>
    </row>
    <row r="48" spans="1:10" ht="12.75">
      <c r="A48" s="208"/>
      <c r="B48" s="210"/>
      <c r="C48" s="210"/>
      <c r="D48" s="210"/>
      <c r="E48" s="210"/>
      <c r="F48" s="210"/>
      <c r="G48" s="210"/>
      <c r="H48" s="210"/>
      <c r="I48" s="210"/>
      <c r="J48" s="213"/>
    </row>
    <row r="49" spans="1:10" ht="12.75">
      <c r="A49" s="208"/>
      <c r="B49" s="210"/>
      <c r="C49" s="210"/>
      <c r="D49" s="210"/>
      <c r="E49" s="210"/>
      <c r="F49" s="210"/>
      <c r="G49" s="210"/>
      <c r="H49" s="210"/>
      <c r="I49" s="210"/>
      <c r="J49" s="213"/>
    </row>
    <row r="50" spans="1:10" ht="12.75">
      <c r="A50" s="208"/>
      <c r="B50" s="210"/>
      <c r="C50" s="210"/>
      <c r="D50" s="210"/>
      <c r="E50" s="210"/>
      <c r="F50" s="210"/>
      <c r="G50" s="210"/>
      <c r="H50" s="210"/>
      <c r="I50" s="210"/>
      <c r="J50" s="213"/>
    </row>
    <row r="51" spans="1:10" ht="12.75">
      <c r="A51" s="208"/>
      <c r="B51" s="210"/>
      <c r="C51" s="210"/>
      <c r="D51" s="210"/>
      <c r="E51" s="210"/>
      <c r="F51" s="210"/>
      <c r="G51" s="210"/>
      <c r="H51" s="210"/>
      <c r="I51" s="210"/>
      <c r="J51" s="213"/>
    </row>
    <row r="52" spans="1:10" ht="12.75">
      <c r="A52" s="208"/>
      <c r="B52" s="210"/>
      <c r="C52" s="210"/>
      <c r="D52" s="210"/>
      <c r="E52" s="210"/>
      <c r="F52" s="210"/>
      <c r="G52" s="210"/>
      <c r="H52" s="210"/>
      <c r="I52" s="210"/>
      <c r="J52" s="213"/>
    </row>
    <row r="53" spans="1:10" ht="12.75">
      <c r="A53" s="216"/>
      <c r="B53" s="217"/>
      <c r="C53" s="217"/>
      <c r="D53" s="217"/>
      <c r="E53" s="217"/>
      <c r="F53" s="217"/>
      <c r="G53" s="217"/>
      <c r="H53" s="217"/>
      <c r="I53" s="217"/>
      <c r="J53" s="219"/>
    </row>
    <row r="54" spans="1:10" ht="12.75">
      <c r="A54" s="208" t="s">
        <v>59</v>
      </c>
      <c r="B54" s="7" t="str">
        <f>+'Check Sheet'!$B$52</f>
        <v>Sarah Russell, Business Unit Finance Manager</v>
      </c>
      <c r="C54" s="210"/>
      <c r="D54" s="210"/>
      <c r="E54" s="210"/>
      <c r="F54" s="210"/>
      <c r="G54" s="210"/>
      <c r="H54" s="210"/>
      <c r="I54" s="210"/>
      <c r="J54" s="213"/>
    </row>
    <row r="55" spans="1:10" ht="12.75">
      <c r="A55" s="208"/>
      <c r="B55" s="210"/>
      <c r="C55" s="210"/>
      <c r="D55" s="210"/>
      <c r="E55" s="210"/>
      <c r="F55" s="210"/>
      <c r="J55" s="213"/>
    </row>
    <row r="56" spans="1:10" ht="12.75">
      <c r="A56" s="216" t="s">
        <v>60</v>
      </c>
      <c r="B56" s="388">
        <f>+'Check Sheet'!$B$54</f>
        <v>43592</v>
      </c>
      <c r="C56" s="388">
        <f>+'[1]Check Sheet'!C56</f>
        <v>0</v>
      </c>
      <c r="D56" s="217"/>
      <c r="E56" s="217"/>
      <c r="F56" s="217"/>
      <c r="H56" s="232" t="s">
        <v>61</v>
      </c>
      <c r="I56" s="389">
        <f>+'Check Sheet'!$I$54</f>
        <v>43678</v>
      </c>
      <c r="J56" s="390">
        <f>+'[1]Check Sheet'!I56</f>
        <v>0</v>
      </c>
    </row>
    <row r="57" spans="1:10" ht="12.75">
      <c r="A57" s="391" t="s">
        <v>62</v>
      </c>
      <c r="B57" s="392"/>
      <c r="C57" s="392"/>
      <c r="D57" s="392"/>
      <c r="E57" s="392"/>
      <c r="F57" s="392"/>
      <c r="G57" s="392"/>
      <c r="H57" s="392"/>
      <c r="I57" s="392"/>
      <c r="J57" s="393"/>
    </row>
    <row r="58" spans="1:10" ht="12.75">
      <c r="A58" s="208"/>
      <c r="B58" s="210"/>
      <c r="C58" s="210"/>
      <c r="D58" s="210"/>
      <c r="E58" s="210"/>
      <c r="F58" s="210"/>
      <c r="G58" s="210"/>
      <c r="H58" s="210"/>
      <c r="I58" s="210"/>
      <c r="J58" s="213"/>
    </row>
    <row r="59" spans="1:10" ht="12.75">
      <c r="A59" s="208" t="s">
        <v>63</v>
      </c>
      <c r="B59" s="210"/>
      <c r="C59" s="210"/>
      <c r="D59" s="210"/>
      <c r="E59" s="210"/>
      <c r="F59" s="210"/>
      <c r="G59" s="210"/>
      <c r="H59" s="210"/>
      <c r="I59" s="210"/>
      <c r="J59" s="213"/>
    </row>
    <row r="60" spans="1:10" ht="12.75">
      <c r="A60" s="216"/>
      <c r="B60" s="217"/>
      <c r="C60" s="217"/>
      <c r="D60" s="217"/>
      <c r="E60" s="217"/>
      <c r="F60" s="217"/>
      <c r="G60" s="217"/>
      <c r="H60" s="217"/>
      <c r="I60" s="217"/>
      <c r="J60" s="219"/>
    </row>
  </sheetData>
  <sheetProtection/>
  <mergeCells count="8">
    <mergeCell ref="A57:J57"/>
    <mergeCell ref="A7:J7"/>
    <mergeCell ref="A8:J8"/>
    <mergeCell ref="A9:J9"/>
    <mergeCell ref="D15:J15"/>
    <mergeCell ref="B39:I40"/>
    <mergeCell ref="B56:C56"/>
    <mergeCell ref="I56:J5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AI58"/>
  <sheetViews>
    <sheetView showGridLines="0" zoomScale="80" zoomScaleNormal="80" zoomScalePageLayoutView="0" workbookViewId="0" topLeftCell="A19">
      <selection activeCell="B33" sqref="B33"/>
    </sheetView>
  </sheetViews>
  <sheetFormatPr defaultColWidth="9.140625" defaultRowHeight="12.75"/>
  <cols>
    <col min="1" max="1" width="10.28125" style="207" customWidth="1"/>
    <col min="2" max="3" width="9.140625" style="207" customWidth="1"/>
    <col min="4" max="4" width="12.421875" style="207" customWidth="1"/>
    <col min="5" max="10" width="11.7109375" style="207" customWidth="1"/>
    <col min="11" max="16384" width="9.140625" style="207" customWidth="1"/>
  </cols>
  <sheetData>
    <row r="1" spans="1:10" ht="12.75">
      <c r="A1" s="204"/>
      <c r="B1" s="205"/>
      <c r="C1" s="205"/>
      <c r="D1" s="205"/>
      <c r="E1" s="205"/>
      <c r="F1" s="205"/>
      <c r="G1" s="205"/>
      <c r="H1" s="205"/>
      <c r="I1" s="205"/>
      <c r="J1" s="206"/>
    </row>
    <row r="2" spans="1:10" ht="12.75">
      <c r="A2" s="208" t="s">
        <v>0</v>
      </c>
      <c r="B2" s="209">
        <v>26</v>
      </c>
      <c r="C2" s="210"/>
      <c r="D2" s="210"/>
      <c r="E2" s="210"/>
      <c r="F2" s="210"/>
      <c r="G2" s="210"/>
      <c r="H2" s="211" t="s">
        <v>235</v>
      </c>
      <c r="I2" s="212" t="s">
        <v>389</v>
      </c>
      <c r="J2" s="213"/>
    </row>
    <row r="3" spans="1:10" ht="12.75">
      <c r="A3" s="208"/>
      <c r="B3" s="210"/>
      <c r="C3" s="210"/>
      <c r="D3" s="210"/>
      <c r="E3" s="210"/>
      <c r="F3" s="210"/>
      <c r="G3" s="210"/>
      <c r="H3" s="210"/>
      <c r="I3" s="210"/>
      <c r="J3" s="213"/>
    </row>
    <row r="4" spans="1:10" ht="12.75">
      <c r="A4" s="208" t="s">
        <v>2</v>
      </c>
      <c r="B4" s="210"/>
      <c r="C4" s="210"/>
      <c r="D4" s="215" t="s">
        <v>75</v>
      </c>
      <c r="E4" s="210"/>
      <c r="F4" s="210"/>
      <c r="G4" s="210"/>
      <c r="H4" s="210"/>
      <c r="I4" s="210"/>
      <c r="J4" s="213"/>
    </row>
    <row r="5" spans="1:10" ht="12.75">
      <c r="A5" s="216" t="s">
        <v>3</v>
      </c>
      <c r="B5" s="217"/>
      <c r="C5" s="217"/>
      <c r="D5" s="218" t="s">
        <v>76</v>
      </c>
      <c r="E5" s="217"/>
      <c r="F5" s="217"/>
      <c r="G5" s="217"/>
      <c r="H5" s="217"/>
      <c r="I5" s="217"/>
      <c r="J5" s="219"/>
    </row>
    <row r="6" spans="1:13" ht="12.75">
      <c r="A6" s="208"/>
      <c r="B6" s="210"/>
      <c r="C6" s="210"/>
      <c r="D6" s="210"/>
      <c r="E6" s="210"/>
      <c r="F6" s="210"/>
      <c r="G6" s="210"/>
      <c r="H6" s="210"/>
      <c r="I6" s="210"/>
      <c r="J6" s="213"/>
      <c r="L6" s="207" t="s">
        <v>97</v>
      </c>
      <c r="M6" s="16">
        <f>'Item 107'!$M$6</f>
        <v>0.1796</v>
      </c>
    </row>
    <row r="7" spans="1:10" ht="12.75">
      <c r="A7" s="444" t="s">
        <v>390</v>
      </c>
      <c r="B7" s="407"/>
      <c r="C7" s="407"/>
      <c r="D7" s="407"/>
      <c r="E7" s="407"/>
      <c r="F7" s="407"/>
      <c r="G7" s="407"/>
      <c r="H7" s="407"/>
      <c r="I7" s="407"/>
      <c r="J7" s="408"/>
    </row>
    <row r="8" spans="1:10" ht="12.75">
      <c r="A8" s="445" t="s">
        <v>391</v>
      </c>
      <c r="B8" s="441"/>
      <c r="C8" s="441"/>
      <c r="D8" s="441"/>
      <c r="E8" s="441"/>
      <c r="F8" s="441"/>
      <c r="G8" s="441"/>
      <c r="H8" s="441"/>
      <c r="I8" s="441"/>
      <c r="J8" s="412"/>
    </row>
    <row r="9" spans="1:10" ht="12.75">
      <c r="A9" s="445" t="s">
        <v>177</v>
      </c>
      <c r="B9" s="441"/>
      <c r="C9" s="441"/>
      <c r="D9" s="441"/>
      <c r="E9" s="441"/>
      <c r="F9" s="441"/>
      <c r="G9" s="441"/>
      <c r="H9" s="441"/>
      <c r="I9" s="441"/>
      <c r="J9" s="412"/>
    </row>
    <row r="10" spans="1:10" ht="12.75">
      <c r="A10" s="208"/>
      <c r="B10" s="210"/>
      <c r="C10" s="210"/>
      <c r="D10" s="210"/>
      <c r="E10" s="210"/>
      <c r="F10" s="210"/>
      <c r="G10" s="210"/>
      <c r="H10" s="210"/>
      <c r="I10" s="210"/>
      <c r="J10" s="213"/>
    </row>
    <row r="11" spans="1:10" ht="12.75">
      <c r="A11" s="208" t="s">
        <v>392</v>
      </c>
      <c r="B11" s="210"/>
      <c r="C11" s="210"/>
      <c r="D11" s="210"/>
      <c r="E11" s="210"/>
      <c r="F11" s="210"/>
      <c r="G11" s="210"/>
      <c r="H11" s="210"/>
      <c r="I11" s="210"/>
      <c r="J11" s="213"/>
    </row>
    <row r="12" spans="1:10" ht="12.75">
      <c r="A12" s="208"/>
      <c r="B12" s="210"/>
      <c r="C12" s="210"/>
      <c r="D12" s="210"/>
      <c r="E12" s="210"/>
      <c r="F12" s="210"/>
      <c r="G12" s="210"/>
      <c r="H12" s="210"/>
      <c r="I12" s="210"/>
      <c r="J12" s="213"/>
    </row>
    <row r="13" spans="1:35" ht="12.75">
      <c r="A13" s="208"/>
      <c r="B13" s="211"/>
      <c r="C13" s="211"/>
      <c r="D13" s="442" t="s">
        <v>156</v>
      </c>
      <c r="E13" s="443"/>
      <c r="F13" s="443"/>
      <c r="G13" s="443"/>
      <c r="H13" s="443"/>
      <c r="I13" s="443"/>
      <c r="J13" s="448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</row>
    <row r="14" spans="1:35" ht="12.75">
      <c r="A14" s="249" t="s">
        <v>157</v>
      </c>
      <c r="B14" s="250"/>
      <c r="C14" s="251"/>
      <c r="D14" s="246" t="s">
        <v>178</v>
      </c>
      <c r="E14" s="246" t="s">
        <v>179</v>
      </c>
      <c r="F14" s="246" t="s">
        <v>180</v>
      </c>
      <c r="G14" s="246" t="s">
        <v>181</v>
      </c>
      <c r="H14" s="246" t="s">
        <v>182</v>
      </c>
      <c r="I14" s="246" t="s">
        <v>183</v>
      </c>
      <c r="J14" s="246" t="s">
        <v>184</v>
      </c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</row>
    <row r="15" spans="1:35" ht="12.75">
      <c r="A15" s="252" t="s">
        <v>159</v>
      </c>
      <c r="B15" s="248"/>
      <c r="C15" s="228"/>
      <c r="D15" s="154" t="str">
        <f>+TEXT(L15,"$0.00")&amp;" (A)"</f>
        <v>$46.48 (A)</v>
      </c>
      <c r="E15" s="154" t="str">
        <f aca="true" t="shared" si="0" ref="E15:J15">+TEXT(M15,"$0.00")&amp;" (A)"</f>
        <v>$56.81 (A)</v>
      </c>
      <c r="F15" s="154" t="str">
        <f t="shared" si="0"/>
        <v>$67.14 (A)</v>
      </c>
      <c r="G15" s="154" t="str">
        <f t="shared" si="0"/>
        <v>$80.06 (A)</v>
      </c>
      <c r="H15" s="154" t="str">
        <f t="shared" si="0"/>
        <v>$90.39 (A)</v>
      </c>
      <c r="I15" s="154" t="str">
        <f>+TEXT(Q15,"$0.00")&amp;" (N)"</f>
        <v>$109.75 (N)</v>
      </c>
      <c r="J15" s="154" t="str">
        <f t="shared" si="0"/>
        <v>$109.75 (A)</v>
      </c>
      <c r="L15" s="207">
        <v>46.48028498565741</v>
      </c>
      <c r="M15" s="207">
        <v>56.811822674584505</v>
      </c>
      <c r="N15" s="207">
        <v>67.14336036351162</v>
      </c>
      <c r="O15" s="207">
        <v>80.05778247467049</v>
      </c>
      <c r="P15" s="207">
        <v>90.38932016359759</v>
      </c>
      <c r="Q15" s="207">
        <v>109.74931871582136</v>
      </c>
      <c r="R15" s="207">
        <v>109.74931871582136</v>
      </c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</row>
    <row r="16" spans="1:35" ht="12.75">
      <c r="A16" s="252" t="s">
        <v>160</v>
      </c>
      <c r="B16" s="248"/>
      <c r="C16" s="228"/>
      <c r="D16" s="154" t="str">
        <f>+TEXT(L16,"$0.00")&amp;" (A)"</f>
        <v>$172.51 (A)</v>
      </c>
      <c r="E16" s="270" t="str">
        <f>D16</f>
        <v>$172.51 (A)</v>
      </c>
      <c r="F16" s="270" t="str">
        <f>E16</f>
        <v>$172.51 (A)</v>
      </c>
      <c r="G16" s="270" t="str">
        <f>F16</f>
        <v>$172.51 (A)</v>
      </c>
      <c r="H16" s="270" t="str">
        <f>G16</f>
        <v>$172.51 (A)</v>
      </c>
      <c r="I16" s="154" t="str">
        <f>+TEXT(L16,"$0.00")&amp;" (N)"</f>
        <v>$172.51 (N)</v>
      </c>
      <c r="J16" s="302" t="str">
        <f>D16</f>
        <v>$172.51 (A)</v>
      </c>
      <c r="L16" s="207">
        <v>172.51</v>
      </c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</row>
    <row r="17" spans="1:32" ht="12.75">
      <c r="A17" s="252" t="s">
        <v>161</v>
      </c>
      <c r="B17" s="248"/>
      <c r="C17" s="228"/>
      <c r="D17" s="270" t="str">
        <f aca="true" t="shared" si="1" ref="D17:J17">D16</f>
        <v>$172.51 (A)</v>
      </c>
      <c r="E17" s="270" t="str">
        <f t="shared" si="1"/>
        <v>$172.51 (A)</v>
      </c>
      <c r="F17" s="270" t="str">
        <f t="shared" si="1"/>
        <v>$172.51 (A)</v>
      </c>
      <c r="G17" s="270" t="str">
        <f t="shared" si="1"/>
        <v>$172.51 (A)</v>
      </c>
      <c r="H17" s="270" t="str">
        <f t="shared" si="1"/>
        <v>$172.51 (A)</v>
      </c>
      <c r="I17" s="270" t="str">
        <f t="shared" si="1"/>
        <v>$172.51 (N)</v>
      </c>
      <c r="J17" s="270" t="str">
        <f t="shared" si="1"/>
        <v>$172.51 (A)</v>
      </c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1:32" ht="12.75">
      <c r="A18" s="255" t="s">
        <v>162</v>
      </c>
      <c r="B18" s="256"/>
      <c r="C18" s="257"/>
      <c r="D18" s="154" t="str">
        <f>+TEXT(L18,"$0.00")&amp;" (A)"</f>
        <v>$180.26 (A)</v>
      </c>
      <c r="E18" s="270" t="str">
        <f aca="true" t="shared" si="2" ref="E18:J18">D18</f>
        <v>$180.26 (A)</v>
      </c>
      <c r="F18" s="270" t="str">
        <f t="shared" si="2"/>
        <v>$180.26 (A)</v>
      </c>
      <c r="G18" s="270" t="str">
        <f t="shared" si="2"/>
        <v>$180.26 (A)</v>
      </c>
      <c r="H18" s="270" t="str">
        <f t="shared" si="2"/>
        <v>$180.26 (A)</v>
      </c>
      <c r="I18" s="154" t="str">
        <f>+TEXT(L18,"$0.00")&amp;" (N)"</f>
        <v>$180.26 (N)</v>
      </c>
      <c r="J18" s="270" t="str">
        <f t="shared" si="2"/>
        <v>$180.26 (N)</v>
      </c>
      <c r="L18" s="207">
        <v>180.26</v>
      </c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</row>
    <row r="19" spans="1:32" ht="12.75">
      <c r="A19" s="259" t="s">
        <v>163</v>
      </c>
      <c r="B19" s="248"/>
      <c r="C19" s="228"/>
      <c r="D19" s="210"/>
      <c r="E19" s="210"/>
      <c r="F19" s="210"/>
      <c r="G19" s="210"/>
      <c r="H19" s="210"/>
      <c r="I19" s="210"/>
      <c r="J19" s="213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</row>
    <row r="20" spans="1:32" ht="12.75">
      <c r="A20" s="252" t="s">
        <v>116</v>
      </c>
      <c r="B20" s="248"/>
      <c r="C20" s="228"/>
      <c r="D20" s="154" t="str">
        <f>+TEXT(L20,"$0.00")&amp;" (A)"</f>
        <v>$109.75 (A)</v>
      </c>
      <c r="E20" s="270" t="str">
        <f>D20</f>
        <v>$109.75 (A)</v>
      </c>
      <c r="F20" s="270" t="str">
        <f aca="true" t="shared" si="3" ref="F20:H21">E20</f>
        <v>$109.75 (A)</v>
      </c>
      <c r="G20" s="270" t="str">
        <f t="shared" si="3"/>
        <v>$109.75 (A)</v>
      </c>
      <c r="H20" s="270" t="str">
        <f t="shared" si="3"/>
        <v>$109.75 (A)</v>
      </c>
      <c r="I20" s="154" t="str">
        <f>+TEXT(L20,"$0.00")&amp;" (N)"</f>
        <v>$109.75 (N)</v>
      </c>
      <c r="J20" s="302" t="str">
        <f>D20</f>
        <v>$109.75 (A)</v>
      </c>
      <c r="L20" s="207">
        <v>109.75</v>
      </c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1:32" ht="12.75">
      <c r="A21" s="252" t="s">
        <v>117</v>
      </c>
      <c r="B21" s="248"/>
      <c r="C21" s="228"/>
      <c r="D21" s="154" t="str">
        <f>+TEXT(L21,"$0.00")&amp;" (A)"</f>
        <v>$180.26 (A)</v>
      </c>
      <c r="E21" s="270" t="str">
        <f>D21</f>
        <v>$180.26 (A)</v>
      </c>
      <c r="F21" s="270" t="str">
        <f t="shared" si="3"/>
        <v>$180.26 (A)</v>
      </c>
      <c r="G21" s="270" t="str">
        <f t="shared" si="3"/>
        <v>$180.26 (A)</v>
      </c>
      <c r="H21" s="270" t="str">
        <f t="shared" si="3"/>
        <v>$180.26 (A)</v>
      </c>
      <c r="I21" s="154" t="str">
        <f>+TEXT(L21,"$0.00")&amp;" (N)"</f>
        <v>$180.26 (N)</v>
      </c>
      <c r="J21" s="302" t="str">
        <f>D21</f>
        <v>$180.26 (A)</v>
      </c>
      <c r="L21" s="207">
        <v>180.26</v>
      </c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1:24" ht="12.75">
      <c r="A22" s="252" t="s">
        <v>164</v>
      </c>
      <c r="B22" s="248"/>
      <c r="C22" s="228"/>
      <c r="D22" s="154" t="str">
        <f>+TEXT(L22,"$0.00")&amp;" (A)"</f>
        <v>$4.13 (A)</v>
      </c>
      <c r="E22" s="154" t="str">
        <f aca="true" t="shared" si="4" ref="E22:J22">+TEXT(M22,"$0.00")&amp;" (A)"</f>
        <v>$4.13 (A)</v>
      </c>
      <c r="F22" s="154" t="str">
        <f t="shared" si="4"/>
        <v>$4.13 (A)</v>
      </c>
      <c r="G22" s="154" t="str">
        <f t="shared" si="4"/>
        <v>$4.13 (A)</v>
      </c>
      <c r="H22" s="154" t="str">
        <f t="shared" si="4"/>
        <v>$4.51 (A)</v>
      </c>
      <c r="I22" s="154" t="str">
        <f>+TEXT(Q22,"$0.00")&amp;" (N)"</f>
        <v>$4.84 (N)</v>
      </c>
      <c r="J22" s="154" t="str">
        <f t="shared" si="4"/>
        <v>$4.84 (A)</v>
      </c>
      <c r="L22" s="207">
        <v>4.130288152667929</v>
      </c>
      <c r="M22" s="207">
        <v>4.130288152667929</v>
      </c>
      <c r="N22" s="207">
        <v>4.130288152667929</v>
      </c>
      <c r="O22" s="207">
        <v>4.130288152667929</v>
      </c>
      <c r="P22" s="207">
        <v>4.514230431648329</v>
      </c>
      <c r="Q22" s="207">
        <v>4.83999963805594</v>
      </c>
      <c r="R22" s="207">
        <v>4.83999963805594</v>
      </c>
      <c r="V22" s="210"/>
      <c r="W22" s="15"/>
      <c r="X22" s="15"/>
    </row>
    <row r="23" spans="1:24" ht="12.75">
      <c r="A23" s="252" t="s">
        <v>119</v>
      </c>
      <c r="B23" s="248"/>
      <c r="C23" s="228"/>
      <c r="D23" s="260" t="s">
        <v>185</v>
      </c>
      <c r="E23" s="260" t="s">
        <v>185</v>
      </c>
      <c r="F23" s="260" t="s">
        <v>185</v>
      </c>
      <c r="G23" s="260" t="s">
        <v>185</v>
      </c>
      <c r="H23" s="260" t="s">
        <v>185</v>
      </c>
      <c r="I23" s="260" t="s">
        <v>185</v>
      </c>
      <c r="J23" s="260" t="s">
        <v>185</v>
      </c>
      <c r="V23" s="210"/>
      <c r="W23" s="15"/>
      <c r="X23" s="15"/>
    </row>
    <row r="24" spans="1:24" ht="12.75">
      <c r="A24" s="208"/>
      <c r="B24" s="210"/>
      <c r="C24" s="210"/>
      <c r="D24" s="210"/>
      <c r="E24" s="210"/>
      <c r="F24" s="210"/>
      <c r="G24" s="210"/>
      <c r="H24" s="210"/>
      <c r="I24" s="210"/>
      <c r="J24" s="213"/>
      <c r="V24" s="210"/>
      <c r="W24" s="15"/>
      <c r="X24" s="15"/>
    </row>
    <row r="25" spans="1:10" ht="12.75">
      <c r="A25" s="208"/>
      <c r="B25" s="210"/>
      <c r="C25" s="210"/>
      <c r="D25" s="210"/>
      <c r="E25" s="210"/>
      <c r="F25" s="210"/>
      <c r="G25" s="210"/>
      <c r="H25" s="210"/>
      <c r="I25" s="210"/>
      <c r="J25" s="213"/>
    </row>
    <row r="26" spans="1:10" ht="12.75">
      <c r="A26" s="263" t="s">
        <v>165</v>
      </c>
      <c r="B26" s="264" t="s">
        <v>186</v>
      </c>
      <c r="C26" s="210"/>
      <c r="D26" s="210"/>
      <c r="E26" s="210"/>
      <c r="F26" s="210"/>
      <c r="G26" s="210"/>
      <c r="H26" s="210"/>
      <c r="I26" s="210"/>
      <c r="J26" s="213"/>
    </row>
    <row r="27" spans="1:10" ht="12.75">
      <c r="A27" s="274" t="s">
        <v>187</v>
      </c>
      <c r="B27" s="264" t="s">
        <v>201</v>
      </c>
      <c r="C27" s="210"/>
      <c r="D27" s="210"/>
      <c r="E27" s="210"/>
      <c r="F27" s="210"/>
      <c r="G27" s="210"/>
      <c r="H27" s="210"/>
      <c r="I27" s="210"/>
      <c r="J27" s="213"/>
    </row>
    <row r="28" spans="1:10" ht="12.75">
      <c r="A28" s="263"/>
      <c r="B28" s="264" t="s">
        <v>407</v>
      </c>
      <c r="C28" s="210"/>
      <c r="D28" s="210"/>
      <c r="E28" s="210"/>
      <c r="F28" s="210"/>
      <c r="G28" s="210"/>
      <c r="H28" s="210"/>
      <c r="I28" s="210"/>
      <c r="J28" s="213"/>
    </row>
    <row r="29" spans="1:10" ht="12.75">
      <c r="A29" s="263"/>
      <c r="B29" s="264" t="s">
        <v>188</v>
      </c>
      <c r="C29" s="210"/>
      <c r="D29" s="210"/>
      <c r="E29" s="210"/>
      <c r="F29" s="210"/>
      <c r="G29" s="210"/>
      <c r="H29" s="210"/>
      <c r="I29" s="210"/>
      <c r="J29" s="213"/>
    </row>
    <row r="30" spans="1:10" ht="12.75">
      <c r="A30" s="263" t="s">
        <v>125</v>
      </c>
      <c r="B30" s="264" t="s">
        <v>189</v>
      </c>
      <c r="C30" s="210"/>
      <c r="D30" s="210"/>
      <c r="E30" s="210"/>
      <c r="F30" s="210"/>
      <c r="G30" s="210"/>
      <c r="H30" s="210"/>
      <c r="I30" s="210"/>
      <c r="J30" s="213"/>
    </row>
    <row r="31" spans="1:10" ht="12.75">
      <c r="A31" s="242" t="s">
        <v>190</v>
      </c>
      <c r="B31" s="271" t="s">
        <v>191</v>
      </c>
      <c r="C31" s="221"/>
      <c r="D31" s="221"/>
      <c r="E31" s="221"/>
      <c r="F31" s="221"/>
      <c r="G31" s="221"/>
      <c r="H31" s="221"/>
      <c r="I31" s="221"/>
      <c r="J31" s="222"/>
    </row>
    <row r="32" spans="1:10" ht="12.75">
      <c r="A32" s="263"/>
      <c r="B32" s="264" t="s">
        <v>192</v>
      </c>
      <c r="C32" s="210"/>
      <c r="D32" s="210"/>
      <c r="E32" s="210"/>
      <c r="F32" s="210"/>
      <c r="G32" s="210"/>
      <c r="H32" s="210"/>
      <c r="I32" s="210"/>
      <c r="J32" s="213"/>
    </row>
    <row r="33" spans="1:10" ht="12.75">
      <c r="A33" s="267"/>
      <c r="B33" s="264" t="s">
        <v>193</v>
      </c>
      <c r="C33" s="210"/>
      <c r="D33" s="210"/>
      <c r="E33" s="210"/>
      <c r="F33" s="210"/>
      <c r="G33" s="210"/>
      <c r="H33" s="210"/>
      <c r="I33" s="210"/>
      <c r="J33" s="213"/>
    </row>
    <row r="34" spans="1:10" ht="12.75">
      <c r="A34" s="263"/>
      <c r="B34" s="264" t="s">
        <v>194</v>
      </c>
      <c r="C34" s="210"/>
      <c r="D34" s="210"/>
      <c r="E34" s="210"/>
      <c r="F34" s="210"/>
      <c r="G34" s="210"/>
      <c r="H34" s="210"/>
      <c r="I34" s="210"/>
      <c r="J34" s="213"/>
    </row>
    <row r="35" spans="1:10" ht="12.75">
      <c r="A35" s="263" t="s">
        <v>190</v>
      </c>
      <c r="B35" s="264" t="s">
        <v>195</v>
      </c>
      <c r="C35" s="210"/>
      <c r="D35" s="210"/>
      <c r="E35" s="210"/>
      <c r="F35" s="210"/>
      <c r="G35" s="210"/>
      <c r="H35" s="210"/>
      <c r="I35" s="210"/>
      <c r="J35" s="213"/>
    </row>
    <row r="36" spans="1:10" ht="12.75">
      <c r="A36" s="263"/>
      <c r="B36" s="264" t="s">
        <v>393</v>
      </c>
      <c r="C36" s="210"/>
      <c r="D36" s="210"/>
      <c r="E36" s="210"/>
      <c r="F36" s="210"/>
      <c r="G36" s="210"/>
      <c r="H36" s="210"/>
      <c r="I36" s="210"/>
      <c r="J36" s="213"/>
    </row>
    <row r="37" spans="1:10" ht="12.75">
      <c r="A37" s="263"/>
      <c r="B37" s="264" t="s">
        <v>197</v>
      </c>
      <c r="C37" s="210"/>
      <c r="D37" s="210"/>
      <c r="E37" s="210"/>
      <c r="F37" s="210"/>
      <c r="G37" s="210"/>
      <c r="H37" s="210"/>
      <c r="I37" s="210"/>
      <c r="J37" s="213"/>
    </row>
    <row r="38" spans="1:10" ht="12.75">
      <c r="A38" s="263" t="s">
        <v>126</v>
      </c>
      <c r="B38" s="264" t="s">
        <v>394</v>
      </c>
      <c r="C38" s="210"/>
      <c r="D38" s="210"/>
      <c r="E38" s="210"/>
      <c r="F38" s="210"/>
      <c r="G38" s="210"/>
      <c r="H38" s="210"/>
      <c r="I38" s="210"/>
      <c r="J38" s="213"/>
    </row>
    <row r="39" spans="1:10" ht="12.75">
      <c r="A39" s="263"/>
      <c r="B39" s="264" t="s">
        <v>375</v>
      </c>
      <c r="C39" s="210"/>
      <c r="D39" s="210"/>
      <c r="E39" s="210"/>
      <c r="F39" s="210"/>
      <c r="G39" s="210"/>
      <c r="H39" s="210"/>
      <c r="I39" s="210"/>
      <c r="J39" s="213"/>
    </row>
    <row r="40" spans="1:10" ht="12.75">
      <c r="A40" s="208"/>
      <c r="B40" s="264" t="s">
        <v>376</v>
      </c>
      <c r="C40" s="210"/>
      <c r="D40" s="210"/>
      <c r="E40" s="210"/>
      <c r="F40" s="210"/>
      <c r="G40" s="210"/>
      <c r="H40" s="210"/>
      <c r="I40" s="210"/>
      <c r="J40" s="213"/>
    </row>
    <row r="41" spans="1:10" ht="12.75">
      <c r="A41" s="208"/>
      <c r="B41" s="264"/>
      <c r="C41" s="210"/>
      <c r="D41" s="210"/>
      <c r="E41" s="210"/>
      <c r="F41" s="210"/>
      <c r="G41" s="210"/>
      <c r="H41" s="210"/>
      <c r="I41" s="210"/>
      <c r="J41" s="213"/>
    </row>
    <row r="42" spans="1:10" ht="12.75">
      <c r="A42" s="208"/>
      <c r="B42" s="210"/>
      <c r="C42" s="210"/>
      <c r="D42" s="210"/>
      <c r="E42" s="210"/>
      <c r="F42" s="210"/>
      <c r="G42" s="210"/>
      <c r="H42" s="210"/>
      <c r="I42" s="210"/>
      <c r="J42" s="213"/>
    </row>
    <row r="43" spans="1:10" ht="12.75">
      <c r="A43" s="208" t="s">
        <v>395</v>
      </c>
      <c r="B43" s="210"/>
      <c r="C43" s="210"/>
      <c r="D43" s="221"/>
      <c r="E43" s="221"/>
      <c r="F43" s="221"/>
      <c r="G43" s="221"/>
      <c r="H43" s="210"/>
      <c r="I43" s="210"/>
      <c r="J43" s="213"/>
    </row>
    <row r="44" spans="1:10" ht="12.75">
      <c r="A44" s="208"/>
      <c r="B44" s="210"/>
      <c r="C44" s="210"/>
      <c r="D44" s="210"/>
      <c r="E44" s="210"/>
      <c r="F44" s="210"/>
      <c r="G44" s="210"/>
      <c r="H44" s="210"/>
      <c r="I44" s="210"/>
      <c r="J44" s="213"/>
    </row>
    <row r="45" spans="1:11" ht="12.75">
      <c r="A45" s="208"/>
      <c r="B45" s="210" t="s">
        <v>441</v>
      </c>
      <c r="C45" s="210"/>
      <c r="D45" s="210"/>
      <c r="E45" s="210"/>
      <c r="F45" s="210"/>
      <c r="G45" s="210"/>
      <c r="H45" s="210"/>
      <c r="I45" s="210"/>
      <c r="J45" s="213"/>
      <c r="K45" s="230"/>
    </row>
    <row r="46" spans="1:10" ht="12.75">
      <c r="A46" s="208"/>
      <c r="B46" s="210"/>
      <c r="C46" s="210"/>
      <c r="D46" s="210"/>
      <c r="E46" s="210"/>
      <c r="F46" s="210"/>
      <c r="G46" s="210"/>
      <c r="H46" s="210"/>
      <c r="I46" s="210"/>
      <c r="J46" s="213"/>
    </row>
    <row r="47" spans="2:10" ht="12.75" customHeight="1">
      <c r="B47" s="371" t="str">
        <f>'Item 105, page 1'!$C$53</f>
        <v>A gate obstruction charge of $1.80 (A) will be assessed per pick up for opening, unlocking, or closing gates, or moving obstructions in order to pick up solid waste.</v>
      </c>
      <c r="C47" s="372"/>
      <c r="D47" s="372"/>
      <c r="E47" s="372"/>
      <c r="F47" s="372"/>
      <c r="G47" s="372"/>
      <c r="H47" s="372"/>
      <c r="I47" s="372"/>
      <c r="J47" s="213"/>
    </row>
    <row r="48" spans="1:10" ht="12.75">
      <c r="A48" s="208"/>
      <c r="B48" s="372"/>
      <c r="C48" s="372"/>
      <c r="D48" s="372"/>
      <c r="E48" s="372"/>
      <c r="F48" s="372"/>
      <c r="G48" s="372"/>
      <c r="H48" s="372"/>
      <c r="I48" s="372"/>
      <c r="J48" s="213"/>
    </row>
    <row r="49" spans="1:10" ht="12.75">
      <c r="A49" s="208"/>
      <c r="B49" s="210"/>
      <c r="C49" s="210"/>
      <c r="D49" s="210"/>
      <c r="E49" s="210"/>
      <c r="F49" s="210"/>
      <c r="G49" s="210"/>
      <c r="H49" s="210"/>
      <c r="I49" s="210"/>
      <c r="J49" s="213"/>
    </row>
    <row r="50" spans="1:10" ht="12.75">
      <c r="A50" s="208"/>
      <c r="C50" s="210"/>
      <c r="D50" s="210"/>
      <c r="E50" s="210"/>
      <c r="F50" s="210"/>
      <c r="G50" s="210"/>
      <c r="H50" s="210"/>
      <c r="I50" s="210"/>
      <c r="J50" s="213"/>
    </row>
    <row r="51" spans="1:10" ht="12.75">
      <c r="A51" s="216"/>
      <c r="B51" s="217"/>
      <c r="C51" s="217"/>
      <c r="D51" s="217"/>
      <c r="E51" s="217"/>
      <c r="F51" s="217"/>
      <c r="G51" s="217"/>
      <c r="H51" s="217"/>
      <c r="I51" s="217"/>
      <c r="J51" s="219"/>
    </row>
    <row r="52" spans="1:10" ht="12.75">
      <c r="A52" s="208" t="s">
        <v>59</v>
      </c>
      <c r="B52" s="7" t="str">
        <f>+'Check Sheet'!$B$52</f>
        <v>Sarah Russell, Business Unit Finance Manager</v>
      </c>
      <c r="C52" s="210"/>
      <c r="D52" s="210"/>
      <c r="E52" s="210"/>
      <c r="F52" s="210"/>
      <c r="G52" s="210"/>
      <c r="H52" s="210"/>
      <c r="I52" s="210"/>
      <c r="J52" s="213"/>
    </row>
    <row r="53" spans="1:10" ht="12.75">
      <c r="A53" s="208"/>
      <c r="B53" s="210"/>
      <c r="C53" s="210"/>
      <c r="D53" s="210"/>
      <c r="E53" s="210"/>
      <c r="F53" s="210"/>
      <c r="J53" s="213"/>
    </row>
    <row r="54" spans="1:10" ht="12.75">
      <c r="A54" s="216" t="s">
        <v>60</v>
      </c>
      <c r="B54" s="388">
        <f>+'Check Sheet'!$B$54</f>
        <v>43592</v>
      </c>
      <c r="C54" s="388">
        <f>+'[1]Check Sheet'!C54</f>
        <v>0</v>
      </c>
      <c r="D54" s="217"/>
      <c r="E54" s="217"/>
      <c r="F54" s="217"/>
      <c r="H54" s="232" t="s">
        <v>61</v>
      </c>
      <c r="I54" s="389">
        <f>+'Check Sheet'!$I$54</f>
        <v>43678</v>
      </c>
      <c r="J54" s="390">
        <f>+'[1]Check Sheet'!I54</f>
        <v>0</v>
      </c>
    </row>
    <row r="55" spans="1:10" ht="12.75">
      <c r="A55" s="391" t="s">
        <v>62</v>
      </c>
      <c r="B55" s="392"/>
      <c r="C55" s="392"/>
      <c r="D55" s="392"/>
      <c r="E55" s="392"/>
      <c r="F55" s="392"/>
      <c r="G55" s="392"/>
      <c r="H55" s="392"/>
      <c r="I55" s="392"/>
      <c r="J55" s="393"/>
    </row>
    <row r="56" spans="1:10" ht="12.75">
      <c r="A56" s="208"/>
      <c r="B56" s="210"/>
      <c r="C56" s="210"/>
      <c r="D56" s="210"/>
      <c r="E56" s="210"/>
      <c r="F56" s="210"/>
      <c r="G56" s="210"/>
      <c r="H56" s="210"/>
      <c r="I56" s="210"/>
      <c r="J56" s="213"/>
    </row>
    <row r="57" spans="1:10" ht="12.75">
      <c r="A57" s="208" t="s">
        <v>63</v>
      </c>
      <c r="B57" s="210"/>
      <c r="C57" s="210"/>
      <c r="D57" s="210"/>
      <c r="E57" s="210"/>
      <c r="F57" s="210"/>
      <c r="G57" s="210"/>
      <c r="H57" s="210"/>
      <c r="I57" s="210"/>
      <c r="J57" s="213"/>
    </row>
    <row r="58" spans="1:10" ht="12.75">
      <c r="A58" s="216"/>
      <c r="B58" s="217"/>
      <c r="C58" s="217"/>
      <c r="D58" s="217"/>
      <c r="E58" s="217"/>
      <c r="F58" s="217"/>
      <c r="G58" s="217"/>
      <c r="H58" s="217"/>
      <c r="I58" s="217"/>
      <c r="J58" s="219"/>
    </row>
  </sheetData>
  <sheetProtection/>
  <mergeCells count="8">
    <mergeCell ref="A55:J55"/>
    <mergeCell ref="A7:J7"/>
    <mergeCell ref="A8:J8"/>
    <mergeCell ref="A9:J9"/>
    <mergeCell ref="D13:J13"/>
    <mergeCell ref="B47:I48"/>
    <mergeCell ref="B54:C54"/>
    <mergeCell ref="I54:J54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6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O53"/>
  <sheetViews>
    <sheetView showGridLines="0" zoomScale="80" zoomScaleNormal="80" zoomScalePageLayoutView="0" workbookViewId="0" topLeftCell="A1">
      <selection activeCell="B33" sqref="B33"/>
    </sheetView>
  </sheetViews>
  <sheetFormatPr defaultColWidth="9.140625" defaultRowHeight="12.75"/>
  <cols>
    <col min="1" max="1" width="10.00390625" style="207" customWidth="1"/>
    <col min="2" max="3" width="9.140625" style="207" customWidth="1"/>
    <col min="4" max="10" width="12.28125" style="207" customWidth="1"/>
    <col min="11" max="14" width="9.140625" style="207" customWidth="1"/>
    <col min="15" max="15" width="10.140625" style="207" bestFit="1" customWidth="1"/>
    <col min="16" max="16384" width="9.140625" style="207" customWidth="1"/>
  </cols>
  <sheetData>
    <row r="1" spans="1:10" ht="12.75">
      <c r="A1" s="204"/>
      <c r="B1" s="205"/>
      <c r="C1" s="205"/>
      <c r="D1" s="205"/>
      <c r="E1" s="205"/>
      <c r="F1" s="205"/>
      <c r="G1" s="205"/>
      <c r="H1" s="205"/>
      <c r="I1" s="205"/>
      <c r="J1" s="206"/>
    </row>
    <row r="2" spans="1:10" ht="12.75">
      <c r="A2" s="208" t="s">
        <v>0</v>
      </c>
      <c r="B2" s="209">
        <v>26</v>
      </c>
      <c r="C2" s="210"/>
      <c r="D2" s="210"/>
      <c r="E2" s="210"/>
      <c r="F2" s="210"/>
      <c r="G2" s="210"/>
      <c r="H2" s="211" t="s">
        <v>235</v>
      </c>
      <c r="I2" s="264" t="s">
        <v>396</v>
      </c>
      <c r="J2" s="213"/>
    </row>
    <row r="3" spans="1:10" ht="12.75">
      <c r="A3" s="208"/>
      <c r="B3" s="210"/>
      <c r="C3" s="210"/>
      <c r="D3" s="210"/>
      <c r="E3" s="210"/>
      <c r="F3" s="210"/>
      <c r="G3" s="210"/>
      <c r="H3" s="210"/>
      <c r="I3" s="210"/>
      <c r="J3" s="213"/>
    </row>
    <row r="4" spans="1:10" ht="12.75">
      <c r="A4" s="208" t="s">
        <v>2</v>
      </c>
      <c r="B4" s="210"/>
      <c r="C4" s="210"/>
      <c r="D4" s="215" t="s">
        <v>75</v>
      </c>
      <c r="E4" s="210"/>
      <c r="F4" s="210"/>
      <c r="G4" s="210"/>
      <c r="H4" s="210"/>
      <c r="I4" s="210"/>
      <c r="J4" s="213"/>
    </row>
    <row r="5" spans="1:10" ht="12.75">
      <c r="A5" s="216" t="s">
        <v>3</v>
      </c>
      <c r="B5" s="217"/>
      <c r="C5" s="217"/>
      <c r="D5" s="218" t="s">
        <v>76</v>
      </c>
      <c r="E5" s="217"/>
      <c r="F5" s="217"/>
      <c r="G5" s="217"/>
      <c r="H5" s="217"/>
      <c r="I5" s="217"/>
      <c r="J5" s="219"/>
    </row>
    <row r="6" spans="1:13" ht="12.75">
      <c r="A6" s="208"/>
      <c r="B6" s="210"/>
      <c r="C6" s="210"/>
      <c r="D6" s="210"/>
      <c r="E6" s="210"/>
      <c r="F6" s="210"/>
      <c r="G6" s="210"/>
      <c r="H6" s="210"/>
      <c r="I6" s="210"/>
      <c r="J6" s="213"/>
      <c r="L6" s="207" t="s">
        <v>97</v>
      </c>
      <c r="M6" s="16">
        <f>'Item 107'!$M$6</f>
        <v>0.1796</v>
      </c>
    </row>
    <row r="7" spans="1:10" ht="12.75">
      <c r="A7" s="444" t="s">
        <v>397</v>
      </c>
      <c r="B7" s="407"/>
      <c r="C7" s="407"/>
      <c r="D7" s="407"/>
      <c r="E7" s="407"/>
      <c r="F7" s="407"/>
      <c r="G7" s="407"/>
      <c r="H7" s="407"/>
      <c r="I7" s="407"/>
      <c r="J7" s="408"/>
    </row>
    <row r="8" spans="1:10" ht="12.75">
      <c r="A8" s="445" t="s">
        <v>387</v>
      </c>
      <c r="B8" s="441"/>
      <c r="C8" s="441"/>
      <c r="D8" s="441"/>
      <c r="E8" s="441"/>
      <c r="F8" s="441"/>
      <c r="G8" s="441"/>
      <c r="H8" s="441"/>
      <c r="I8" s="441"/>
      <c r="J8" s="412"/>
    </row>
    <row r="9" spans="1:10" ht="12.75">
      <c r="A9" s="445" t="s">
        <v>177</v>
      </c>
      <c r="B9" s="441"/>
      <c r="C9" s="441"/>
      <c r="D9" s="441"/>
      <c r="E9" s="441"/>
      <c r="F9" s="441"/>
      <c r="G9" s="441"/>
      <c r="H9" s="441"/>
      <c r="I9" s="441"/>
      <c r="J9" s="412"/>
    </row>
    <row r="10" spans="1:10" ht="12.75">
      <c r="A10" s="208"/>
      <c r="B10" s="210"/>
      <c r="C10" s="210"/>
      <c r="D10" s="210"/>
      <c r="E10" s="210"/>
      <c r="F10" s="210"/>
      <c r="G10" s="210"/>
      <c r="H10" s="210"/>
      <c r="I10" s="210"/>
      <c r="J10" s="213"/>
    </row>
    <row r="11" spans="1:10" ht="12.75">
      <c r="A11" s="208" t="s">
        <v>398</v>
      </c>
      <c r="B11" s="210"/>
      <c r="C11" s="210"/>
      <c r="D11" s="210"/>
      <c r="E11" s="210"/>
      <c r="F11" s="210"/>
      <c r="G11" s="210"/>
      <c r="H11" s="210"/>
      <c r="I11" s="210"/>
      <c r="J11" s="213"/>
    </row>
    <row r="12" spans="1:10" ht="12.75">
      <c r="A12" s="208"/>
      <c r="B12" s="210"/>
      <c r="C12" s="210"/>
      <c r="D12" s="210"/>
      <c r="E12" s="210"/>
      <c r="F12" s="210"/>
      <c r="G12" s="210"/>
      <c r="H12" s="210"/>
      <c r="I12" s="210"/>
      <c r="J12" s="213"/>
    </row>
    <row r="13" spans="1:10" ht="12.75">
      <c r="A13" s="208"/>
      <c r="B13" s="211"/>
      <c r="C13" s="211"/>
      <c r="D13" s="442" t="s">
        <v>156</v>
      </c>
      <c r="E13" s="443"/>
      <c r="F13" s="443"/>
      <c r="G13" s="443"/>
      <c r="H13" s="443"/>
      <c r="I13" s="443"/>
      <c r="J13" s="448"/>
    </row>
    <row r="14" spans="1:10" ht="12.75">
      <c r="A14" s="249" t="s">
        <v>157</v>
      </c>
      <c r="B14" s="250"/>
      <c r="C14" s="251"/>
      <c r="D14" s="246" t="s">
        <v>178</v>
      </c>
      <c r="E14" s="246" t="s">
        <v>179</v>
      </c>
      <c r="F14" s="246" t="s">
        <v>180</v>
      </c>
      <c r="G14" s="246" t="s">
        <v>181</v>
      </c>
      <c r="H14" s="246" t="s">
        <v>182</v>
      </c>
      <c r="I14" s="246" t="s">
        <v>183</v>
      </c>
      <c r="J14" s="246" t="s">
        <v>184</v>
      </c>
    </row>
    <row r="15" spans="1:12" ht="12.75">
      <c r="A15" s="252" t="s">
        <v>160</v>
      </c>
      <c r="B15" s="248"/>
      <c r="C15" s="228"/>
      <c r="D15" s="154" t="str">
        <f>+TEXT(L15,"$0.00")&amp;" (A)"</f>
        <v>$207.95 (A)</v>
      </c>
      <c r="E15" s="270" t="str">
        <f aca="true" t="shared" si="0" ref="E15:J15">D15</f>
        <v>$207.95 (A)</v>
      </c>
      <c r="F15" s="270" t="str">
        <f t="shared" si="0"/>
        <v>$207.95 (A)</v>
      </c>
      <c r="G15" s="270" t="str">
        <f t="shared" si="0"/>
        <v>$207.95 (A)</v>
      </c>
      <c r="H15" s="270" t="str">
        <f t="shared" si="0"/>
        <v>$207.95 (A)</v>
      </c>
      <c r="I15" s="270" t="str">
        <f t="shared" si="0"/>
        <v>$207.95 (A)</v>
      </c>
      <c r="J15" s="270" t="str">
        <f t="shared" si="0"/>
        <v>$207.95 (A)</v>
      </c>
      <c r="L15" s="207">
        <v>207.95</v>
      </c>
    </row>
    <row r="16" spans="1:10" ht="12.75">
      <c r="A16" s="252" t="s">
        <v>161</v>
      </c>
      <c r="B16" s="248"/>
      <c r="C16" s="228"/>
      <c r="D16" s="270" t="str">
        <f aca="true" t="shared" si="1" ref="D16:J16">D15</f>
        <v>$207.95 (A)</v>
      </c>
      <c r="E16" s="270" t="str">
        <f t="shared" si="1"/>
        <v>$207.95 (A)</v>
      </c>
      <c r="F16" s="270" t="str">
        <f t="shared" si="1"/>
        <v>$207.95 (A)</v>
      </c>
      <c r="G16" s="270" t="str">
        <f t="shared" si="1"/>
        <v>$207.95 (A)</v>
      </c>
      <c r="H16" s="270" t="str">
        <f t="shared" si="1"/>
        <v>$207.95 (A)</v>
      </c>
      <c r="I16" s="270" t="str">
        <f t="shared" si="1"/>
        <v>$207.95 (A)</v>
      </c>
      <c r="J16" s="270" t="str">
        <f t="shared" si="1"/>
        <v>$207.95 (A)</v>
      </c>
    </row>
    <row r="17" spans="1:10" ht="12.75">
      <c r="A17" s="259" t="s">
        <v>163</v>
      </c>
      <c r="B17" s="248"/>
      <c r="C17" s="228"/>
      <c r="D17" s="210"/>
      <c r="E17" s="210"/>
      <c r="F17" s="210"/>
      <c r="G17" s="210"/>
      <c r="H17" s="210"/>
      <c r="I17" s="210"/>
      <c r="J17" s="213"/>
    </row>
    <row r="18" spans="1:10" ht="12.75">
      <c r="A18" s="252" t="s">
        <v>117</v>
      </c>
      <c r="B18" s="248"/>
      <c r="C18" s="228"/>
      <c r="D18" s="262" t="s">
        <v>185</v>
      </c>
      <c r="E18" s="262" t="s">
        <v>185</v>
      </c>
      <c r="F18" s="262" t="s">
        <v>185</v>
      </c>
      <c r="G18" s="262" t="s">
        <v>185</v>
      </c>
      <c r="H18" s="262" t="s">
        <v>185</v>
      </c>
      <c r="I18" s="262" t="s">
        <v>185</v>
      </c>
      <c r="J18" s="262" t="s">
        <v>185</v>
      </c>
    </row>
    <row r="19" spans="1:10" ht="12.75">
      <c r="A19" s="208"/>
      <c r="B19" s="210"/>
      <c r="C19" s="210"/>
      <c r="D19" s="210"/>
      <c r="E19" s="210"/>
      <c r="F19" s="210"/>
      <c r="G19" s="210"/>
      <c r="H19" s="210"/>
      <c r="I19" s="210"/>
      <c r="J19" s="213"/>
    </row>
    <row r="20" spans="1:10" ht="12.75">
      <c r="A20" s="208"/>
      <c r="B20" s="210"/>
      <c r="C20" s="210"/>
      <c r="D20" s="210"/>
      <c r="E20" s="210"/>
      <c r="F20" s="210"/>
      <c r="G20" s="210"/>
      <c r="H20" s="210"/>
      <c r="I20" s="210"/>
      <c r="J20" s="213"/>
    </row>
    <row r="21" spans="1:10" ht="12.75">
      <c r="A21" s="263" t="s">
        <v>165</v>
      </c>
      <c r="B21" s="264" t="s">
        <v>186</v>
      </c>
      <c r="C21" s="210"/>
      <c r="D21" s="210"/>
      <c r="E21" s="210"/>
      <c r="F21" s="210"/>
      <c r="G21" s="210"/>
      <c r="H21" s="210"/>
      <c r="I21" s="210"/>
      <c r="J21" s="213"/>
    </row>
    <row r="22" spans="1:10" ht="12.75">
      <c r="A22" s="274" t="s">
        <v>187</v>
      </c>
      <c r="B22" s="264" t="s">
        <v>201</v>
      </c>
      <c r="C22" s="210"/>
      <c r="D22" s="210"/>
      <c r="E22" s="210"/>
      <c r="F22" s="210"/>
      <c r="G22" s="210"/>
      <c r="H22" s="210"/>
      <c r="I22" s="210"/>
      <c r="J22" s="213"/>
    </row>
    <row r="23" spans="1:10" ht="12.75">
      <c r="A23" s="263"/>
      <c r="B23" s="264" t="s">
        <v>407</v>
      </c>
      <c r="C23" s="210"/>
      <c r="D23" s="210"/>
      <c r="E23" s="210"/>
      <c r="F23" s="210"/>
      <c r="G23" s="210"/>
      <c r="H23" s="210"/>
      <c r="I23" s="210"/>
      <c r="J23" s="213" t="s">
        <v>190</v>
      </c>
    </row>
    <row r="24" spans="1:10" ht="12.75">
      <c r="A24" s="263"/>
      <c r="B24" s="264" t="s">
        <v>202</v>
      </c>
      <c r="C24" s="210"/>
      <c r="D24" s="210"/>
      <c r="E24" s="210"/>
      <c r="F24" s="210"/>
      <c r="G24" s="210"/>
      <c r="H24" s="210"/>
      <c r="I24" s="210"/>
      <c r="J24" s="213"/>
    </row>
    <row r="25" spans="1:10" ht="12.75">
      <c r="A25" s="263" t="s">
        <v>203</v>
      </c>
      <c r="B25" s="264" t="s">
        <v>204</v>
      </c>
      <c r="C25" s="210"/>
      <c r="D25" s="210"/>
      <c r="E25" s="210"/>
      <c r="F25" s="210"/>
      <c r="G25" s="210"/>
      <c r="H25" s="210"/>
      <c r="I25" s="210"/>
      <c r="J25" s="213"/>
    </row>
    <row r="26" spans="1:10" ht="12.75">
      <c r="A26" s="242" t="s">
        <v>190</v>
      </c>
      <c r="B26" s="271" t="s">
        <v>399</v>
      </c>
      <c r="C26" s="221"/>
      <c r="D26" s="221"/>
      <c r="E26" s="221"/>
      <c r="F26" s="221"/>
      <c r="G26" s="221"/>
      <c r="H26" s="221"/>
      <c r="I26" s="221"/>
      <c r="J26" s="222"/>
    </row>
    <row r="27" spans="1:10" ht="12.75">
      <c r="A27" s="263"/>
      <c r="B27" s="264" t="s">
        <v>190</v>
      </c>
      <c r="C27" s="210"/>
      <c r="D27" s="210"/>
      <c r="E27" s="210"/>
      <c r="F27" s="210"/>
      <c r="G27" s="210"/>
      <c r="H27" s="210"/>
      <c r="I27" s="210"/>
      <c r="J27" s="213"/>
    </row>
    <row r="28" spans="1:10" ht="12.75">
      <c r="A28" s="267"/>
      <c r="B28" s="264"/>
      <c r="C28" s="210"/>
      <c r="D28" s="210"/>
      <c r="E28" s="210"/>
      <c r="F28" s="210"/>
      <c r="G28" s="210"/>
      <c r="H28" s="210"/>
      <c r="I28" s="210"/>
      <c r="J28" s="213"/>
    </row>
    <row r="29" spans="1:10" ht="12.75">
      <c r="A29" s="263"/>
      <c r="B29" s="264"/>
      <c r="C29" s="210"/>
      <c r="D29" s="210"/>
      <c r="E29" s="210"/>
      <c r="F29" s="210"/>
      <c r="G29" s="210"/>
      <c r="H29" s="210"/>
      <c r="I29" s="210"/>
      <c r="J29" s="213"/>
    </row>
    <row r="30" spans="1:10" ht="12.75">
      <c r="A30" s="208" t="s">
        <v>395</v>
      </c>
      <c r="B30" s="210"/>
      <c r="C30" s="210"/>
      <c r="D30" s="210"/>
      <c r="E30" s="210"/>
      <c r="F30" s="210"/>
      <c r="G30" s="210"/>
      <c r="H30" s="210"/>
      <c r="I30" s="210"/>
      <c r="J30" s="213"/>
    </row>
    <row r="31" spans="1:10" ht="12.75">
      <c r="A31" s="208"/>
      <c r="B31" s="210"/>
      <c r="C31" s="210"/>
      <c r="D31" s="210"/>
      <c r="E31" s="210"/>
      <c r="F31" s="210"/>
      <c r="G31" s="210"/>
      <c r="H31" s="210"/>
      <c r="I31" s="210"/>
      <c r="J31" s="213"/>
    </row>
    <row r="32" spans="1:10" ht="12.75">
      <c r="A32" s="208"/>
      <c r="B32" s="210" t="str">
        <f>'Item 260'!B45</f>
        <v>Lock rental - $10.00/mo./locking device</v>
      </c>
      <c r="C32" s="210"/>
      <c r="D32" s="210"/>
      <c r="E32" s="210"/>
      <c r="F32" s="210"/>
      <c r="G32" s="210"/>
      <c r="H32" s="210"/>
      <c r="I32" s="210"/>
      <c r="J32" s="213"/>
    </row>
    <row r="33" spans="1:10" ht="12.75">
      <c r="A33" s="208"/>
      <c r="J33" s="213"/>
    </row>
    <row r="34" spans="1:10" ht="12.75" customHeight="1">
      <c r="A34" s="263"/>
      <c r="B34" s="371" t="str">
        <f>'Item 105, page 1'!$C$53</f>
        <v>A gate obstruction charge of $1.80 (A) will be assessed per pick up for opening, unlocking, or closing gates, or moving obstructions in order to pick up solid waste.</v>
      </c>
      <c r="C34" s="372"/>
      <c r="D34" s="372"/>
      <c r="E34" s="372"/>
      <c r="F34" s="372"/>
      <c r="G34" s="372"/>
      <c r="H34" s="372"/>
      <c r="I34" s="372"/>
      <c r="J34" s="213"/>
    </row>
    <row r="35" spans="1:10" ht="12.75">
      <c r="A35" s="208"/>
      <c r="B35" s="372"/>
      <c r="C35" s="372"/>
      <c r="D35" s="372"/>
      <c r="E35" s="372"/>
      <c r="F35" s="372"/>
      <c r="G35" s="372"/>
      <c r="H35" s="372"/>
      <c r="I35" s="372"/>
      <c r="J35" s="213"/>
    </row>
    <row r="36" spans="1:10" ht="12.75">
      <c r="A36" s="208"/>
      <c r="B36" s="210"/>
      <c r="C36" s="210"/>
      <c r="D36" s="210"/>
      <c r="E36" s="210"/>
      <c r="F36" s="210"/>
      <c r="G36" s="210"/>
      <c r="H36" s="210"/>
      <c r="I36" s="210"/>
      <c r="J36" s="213"/>
    </row>
    <row r="37" spans="1:10" ht="12.75">
      <c r="A37" s="208"/>
      <c r="J37" s="213"/>
    </row>
    <row r="38" spans="1:10" ht="12.75">
      <c r="A38" s="208"/>
      <c r="J38" s="213"/>
    </row>
    <row r="39" spans="1:10" ht="12.75">
      <c r="A39" s="208"/>
      <c r="B39" s="210"/>
      <c r="C39" s="210"/>
      <c r="D39" s="210"/>
      <c r="E39" s="210"/>
      <c r="F39" s="210"/>
      <c r="G39" s="210"/>
      <c r="H39" s="210"/>
      <c r="I39" s="210"/>
      <c r="J39" s="213"/>
    </row>
    <row r="40" spans="1:10" ht="12.75">
      <c r="A40" s="208"/>
      <c r="B40" s="210"/>
      <c r="C40" s="210"/>
      <c r="D40" s="210"/>
      <c r="E40" s="210"/>
      <c r="F40" s="210"/>
      <c r="G40" s="210"/>
      <c r="H40" s="210"/>
      <c r="I40" s="210"/>
      <c r="J40" s="213"/>
    </row>
    <row r="41" spans="1:10" ht="12.75">
      <c r="A41" s="208"/>
      <c r="B41" s="210"/>
      <c r="C41" s="210"/>
      <c r="D41" s="210"/>
      <c r="E41" s="210"/>
      <c r="F41" s="210"/>
      <c r="G41" s="210"/>
      <c r="H41" s="210"/>
      <c r="I41" s="210"/>
      <c r="J41" s="213"/>
    </row>
    <row r="42" spans="1:10" ht="12.75">
      <c r="A42" s="208"/>
      <c r="B42" s="210"/>
      <c r="C42" s="210"/>
      <c r="D42" s="210"/>
      <c r="E42" s="210"/>
      <c r="F42" s="210"/>
      <c r="G42" s="210"/>
      <c r="H42" s="210"/>
      <c r="I42" s="210"/>
      <c r="J42" s="213"/>
    </row>
    <row r="43" spans="1:10" ht="12.75">
      <c r="A43" s="208"/>
      <c r="B43" s="210"/>
      <c r="C43" s="210"/>
      <c r="D43" s="210"/>
      <c r="E43" s="210"/>
      <c r="F43" s="210"/>
      <c r="G43" s="210"/>
      <c r="H43" s="210"/>
      <c r="I43" s="210"/>
      <c r="J43" s="213"/>
    </row>
    <row r="44" spans="1:10" ht="12.75">
      <c r="A44" s="208"/>
      <c r="B44" s="210"/>
      <c r="C44" s="210"/>
      <c r="D44" s="210"/>
      <c r="E44" s="210"/>
      <c r="F44" s="210"/>
      <c r="G44" s="210"/>
      <c r="H44" s="210"/>
      <c r="I44" s="210"/>
      <c r="J44" s="213"/>
    </row>
    <row r="45" spans="1:10" ht="12.75">
      <c r="A45" s="208"/>
      <c r="B45" s="210"/>
      <c r="C45" s="210"/>
      <c r="D45" s="210"/>
      <c r="E45" s="210"/>
      <c r="F45" s="210"/>
      <c r="G45" s="210"/>
      <c r="H45" s="210"/>
      <c r="I45" s="210"/>
      <c r="J45" s="213"/>
    </row>
    <row r="46" spans="1:10" ht="12.75">
      <c r="A46" s="216"/>
      <c r="B46" s="217"/>
      <c r="C46" s="217"/>
      <c r="D46" s="217"/>
      <c r="E46" s="217"/>
      <c r="F46" s="217"/>
      <c r="G46" s="217"/>
      <c r="H46" s="217"/>
      <c r="I46" s="217"/>
      <c r="J46" s="219"/>
    </row>
    <row r="47" spans="1:10" ht="12.75">
      <c r="A47" s="208" t="s">
        <v>59</v>
      </c>
      <c r="B47" s="7" t="str">
        <f>+'Check Sheet'!$B$52</f>
        <v>Sarah Russell, Business Unit Finance Manager</v>
      </c>
      <c r="C47" s="210"/>
      <c r="D47" s="210"/>
      <c r="E47" s="210"/>
      <c r="F47" s="210"/>
      <c r="G47" s="210"/>
      <c r="H47" s="210"/>
      <c r="I47" s="210"/>
      <c r="J47" s="213"/>
    </row>
    <row r="48" spans="1:15" ht="12.75">
      <c r="A48" s="208"/>
      <c r="B48" s="210"/>
      <c r="C48" s="210"/>
      <c r="D48" s="210"/>
      <c r="E48" s="210"/>
      <c r="F48" s="210"/>
      <c r="J48" s="213"/>
      <c r="O48" s="275"/>
    </row>
    <row r="49" spans="1:15" ht="12.75">
      <c r="A49" s="216" t="s">
        <v>60</v>
      </c>
      <c r="B49" s="388">
        <f>+'Check Sheet'!$B$54</f>
        <v>43592</v>
      </c>
      <c r="C49" s="388">
        <f>+'[1]Check Sheet'!C49</f>
        <v>0</v>
      </c>
      <c r="D49" s="217"/>
      <c r="E49" s="217"/>
      <c r="F49" s="217"/>
      <c r="H49" s="232" t="s">
        <v>61</v>
      </c>
      <c r="I49" s="389">
        <f>+'Check Sheet'!$I$54</f>
        <v>43678</v>
      </c>
      <c r="J49" s="390">
        <f>+'[1]Check Sheet'!I49</f>
        <v>0</v>
      </c>
      <c r="O49" s="275"/>
    </row>
    <row r="50" spans="1:15" ht="12.75">
      <c r="A50" s="391" t="s">
        <v>62</v>
      </c>
      <c r="B50" s="392"/>
      <c r="C50" s="392"/>
      <c r="D50" s="392"/>
      <c r="E50" s="392"/>
      <c r="F50" s="392"/>
      <c r="G50" s="392"/>
      <c r="H50" s="392"/>
      <c r="I50" s="392"/>
      <c r="J50" s="393"/>
      <c r="O50" s="276"/>
    </row>
    <row r="51" spans="1:10" ht="12.75">
      <c r="A51" s="208"/>
      <c r="B51" s="210"/>
      <c r="C51" s="210"/>
      <c r="D51" s="210"/>
      <c r="E51" s="210"/>
      <c r="F51" s="210"/>
      <c r="G51" s="210"/>
      <c r="H51" s="210"/>
      <c r="I51" s="210"/>
      <c r="J51" s="213"/>
    </row>
    <row r="52" spans="1:10" ht="12.75">
      <c r="A52" s="208" t="s">
        <v>63</v>
      </c>
      <c r="B52" s="210"/>
      <c r="C52" s="210"/>
      <c r="D52" s="210"/>
      <c r="E52" s="210"/>
      <c r="F52" s="210"/>
      <c r="G52" s="210"/>
      <c r="H52" s="210"/>
      <c r="I52" s="210"/>
      <c r="J52" s="213"/>
    </row>
    <row r="53" spans="1:10" ht="12.75">
      <c r="A53" s="216"/>
      <c r="B53" s="217"/>
      <c r="C53" s="217"/>
      <c r="D53" s="217"/>
      <c r="E53" s="217"/>
      <c r="F53" s="217"/>
      <c r="G53" s="217"/>
      <c r="H53" s="217"/>
      <c r="I53" s="217"/>
      <c r="J53" s="219"/>
    </row>
  </sheetData>
  <sheetProtection/>
  <mergeCells count="8">
    <mergeCell ref="A50:J50"/>
    <mergeCell ref="A7:J7"/>
    <mergeCell ref="A8:J8"/>
    <mergeCell ref="A9:J9"/>
    <mergeCell ref="D13:J13"/>
    <mergeCell ref="B34:I35"/>
    <mergeCell ref="B49:C49"/>
    <mergeCell ref="I49:J49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Q57"/>
  <sheetViews>
    <sheetView showGridLines="0" zoomScale="85" zoomScaleNormal="85" zoomScalePageLayoutView="0" workbookViewId="0" topLeftCell="A1">
      <selection activeCell="B33" sqref="B33"/>
    </sheetView>
  </sheetViews>
  <sheetFormatPr defaultColWidth="9.140625" defaultRowHeight="12.75"/>
  <cols>
    <col min="1" max="1" width="10.00390625" style="15" customWidth="1"/>
    <col min="2" max="2" width="10.28125" style="15" customWidth="1"/>
    <col min="3" max="4" width="9.140625" style="15" customWidth="1"/>
    <col min="5" max="5" width="10.28125" style="15" customWidth="1"/>
    <col min="6" max="8" width="9.140625" style="15" customWidth="1"/>
    <col min="9" max="9" width="12.7109375" style="15" customWidth="1"/>
    <col min="10" max="10" width="10.8515625" style="15" customWidth="1"/>
    <col min="11" max="11" width="9.140625" style="15" customWidth="1"/>
    <col min="12" max="12" width="9.140625" style="168" customWidth="1"/>
    <col min="13" max="16384" width="9.140625" style="15" customWidth="1"/>
  </cols>
  <sheetData>
    <row r="1" spans="1:10" ht="12.75">
      <c r="A1" s="101"/>
      <c r="B1" s="102"/>
      <c r="C1" s="102"/>
      <c r="D1" s="102"/>
      <c r="E1" s="102"/>
      <c r="F1" s="102"/>
      <c r="G1" s="102"/>
      <c r="H1" s="102"/>
      <c r="I1" s="102"/>
      <c r="J1" s="103"/>
    </row>
    <row r="2" spans="1:10" ht="12.75">
      <c r="A2" s="104" t="s">
        <v>0</v>
      </c>
      <c r="B2" s="147">
        <v>26</v>
      </c>
      <c r="C2" s="105"/>
      <c r="D2" s="105"/>
      <c r="E2" s="105"/>
      <c r="F2" s="105"/>
      <c r="G2" s="105"/>
      <c r="H2" s="113" t="s">
        <v>235</v>
      </c>
      <c r="I2" s="106" t="s">
        <v>247</v>
      </c>
      <c r="J2" s="107"/>
    </row>
    <row r="3" spans="1:10" ht="12.75">
      <c r="A3" s="104"/>
      <c r="B3" s="105"/>
      <c r="C3" s="105"/>
      <c r="D3" s="105"/>
      <c r="E3" s="105"/>
      <c r="F3" s="105"/>
      <c r="G3" s="105"/>
      <c r="H3" s="105"/>
      <c r="I3" s="105"/>
      <c r="J3" s="107"/>
    </row>
    <row r="4" spans="1:10" ht="12.75">
      <c r="A4" s="104" t="s">
        <v>2</v>
      </c>
      <c r="B4" s="105"/>
      <c r="C4" s="105"/>
      <c r="D4" s="139" t="s">
        <v>75</v>
      </c>
      <c r="E4" s="105"/>
      <c r="F4" s="105"/>
      <c r="G4" s="105"/>
      <c r="H4" s="105"/>
      <c r="I4" s="105"/>
      <c r="J4" s="107"/>
    </row>
    <row r="5" spans="1:10" ht="12.75">
      <c r="A5" s="108" t="s">
        <v>3</v>
      </c>
      <c r="B5" s="109"/>
      <c r="C5" s="109"/>
      <c r="D5" s="140" t="s">
        <v>76</v>
      </c>
      <c r="E5" s="109"/>
      <c r="F5" s="109"/>
      <c r="G5" s="109"/>
      <c r="H5" s="109"/>
      <c r="I5" s="109"/>
      <c r="J5" s="110"/>
    </row>
    <row r="6" spans="1:13" ht="12.75">
      <c r="A6" s="104"/>
      <c r="B6" s="105"/>
      <c r="C6" s="105"/>
      <c r="D6" s="105"/>
      <c r="E6" s="105"/>
      <c r="F6" s="105"/>
      <c r="G6" s="105"/>
      <c r="H6" s="105"/>
      <c r="I6" s="105"/>
      <c r="J6" s="107"/>
      <c r="L6" s="168" t="s">
        <v>97</v>
      </c>
      <c r="M6" s="165">
        <f>+'Item 52'!M6</f>
        <v>0.1796</v>
      </c>
    </row>
    <row r="7" spans="1:10" ht="12.75">
      <c r="A7" s="307" t="s">
        <v>248</v>
      </c>
      <c r="B7" s="308"/>
      <c r="C7" s="308"/>
      <c r="D7" s="308"/>
      <c r="E7" s="308"/>
      <c r="F7" s="308"/>
      <c r="G7" s="308"/>
      <c r="H7" s="308"/>
      <c r="I7" s="308"/>
      <c r="J7" s="309"/>
    </row>
    <row r="8" spans="1:10" ht="12.75">
      <c r="A8" s="104"/>
      <c r="B8" s="105"/>
      <c r="C8" s="105"/>
      <c r="D8" s="105"/>
      <c r="E8" s="105"/>
      <c r="F8" s="105"/>
      <c r="G8" s="105"/>
      <c r="H8" s="105"/>
      <c r="I8" s="105"/>
      <c r="J8" s="107"/>
    </row>
    <row r="9" spans="1:10" ht="12.75">
      <c r="A9" s="104"/>
      <c r="B9" s="310"/>
      <c r="C9" s="310"/>
      <c r="D9" s="310"/>
      <c r="E9" s="310"/>
      <c r="F9" s="310"/>
      <c r="G9" s="310"/>
      <c r="H9" s="310"/>
      <c r="I9" s="310"/>
      <c r="J9" s="107"/>
    </row>
    <row r="10" spans="1:10" ht="12.75">
      <c r="A10" s="104"/>
      <c r="B10" s="166"/>
      <c r="C10" s="166"/>
      <c r="D10" s="167"/>
      <c r="E10" s="166"/>
      <c r="F10" s="166"/>
      <c r="G10" s="166"/>
      <c r="H10" s="166"/>
      <c r="I10" s="166"/>
      <c r="J10" s="107"/>
    </row>
    <row r="11" spans="1:10" ht="12.75">
      <c r="A11" s="104"/>
      <c r="B11" s="320" t="s">
        <v>249</v>
      </c>
      <c r="C11" s="320"/>
      <c r="D11" s="320"/>
      <c r="E11" s="320"/>
      <c r="F11" s="320"/>
      <c r="G11" s="320"/>
      <c r="H11" s="320"/>
      <c r="I11" s="320"/>
      <c r="J11" s="107"/>
    </row>
    <row r="12" spans="1:10" ht="12.75">
      <c r="A12" s="104"/>
      <c r="B12" s="320"/>
      <c r="C12" s="320"/>
      <c r="D12" s="320"/>
      <c r="E12" s="320"/>
      <c r="F12" s="320"/>
      <c r="G12" s="320"/>
      <c r="H12" s="320"/>
      <c r="I12" s="320"/>
      <c r="J12" s="107"/>
    </row>
    <row r="13" spans="1:10" ht="12.75">
      <c r="A13" s="104"/>
      <c r="B13" s="320"/>
      <c r="C13" s="320"/>
      <c r="D13" s="320"/>
      <c r="E13" s="320"/>
      <c r="F13" s="320"/>
      <c r="G13" s="320"/>
      <c r="H13" s="320"/>
      <c r="I13" s="320"/>
      <c r="J13" s="107"/>
    </row>
    <row r="14" spans="1:10" ht="12.75">
      <c r="A14" s="104"/>
      <c r="B14" s="106"/>
      <c r="C14" s="106"/>
      <c r="D14" s="106"/>
      <c r="E14" s="173"/>
      <c r="F14" s="106"/>
      <c r="G14" s="106"/>
      <c r="H14" s="106"/>
      <c r="I14" s="106"/>
      <c r="J14" s="107"/>
    </row>
    <row r="15" spans="1:10" ht="12.75" customHeight="1">
      <c r="A15" s="104"/>
      <c r="B15" s="106"/>
      <c r="C15" s="320" t="s">
        <v>250</v>
      </c>
      <c r="D15" s="320"/>
      <c r="E15" s="320"/>
      <c r="F15" s="320"/>
      <c r="G15" s="320"/>
      <c r="H15" s="320"/>
      <c r="I15" s="106"/>
      <c r="J15" s="107"/>
    </row>
    <row r="16" spans="1:10" ht="12.75">
      <c r="A16" s="104"/>
      <c r="B16" s="106"/>
      <c r="C16" s="320"/>
      <c r="D16" s="320"/>
      <c r="E16" s="320"/>
      <c r="F16" s="320"/>
      <c r="G16" s="320"/>
      <c r="H16" s="320"/>
      <c r="I16" s="106"/>
      <c r="J16" s="107"/>
    </row>
    <row r="17" spans="1:10" ht="12.75">
      <c r="A17" s="104"/>
      <c r="B17" s="106"/>
      <c r="C17" s="320"/>
      <c r="D17" s="320"/>
      <c r="E17" s="320"/>
      <c r="F17" s="320"/>
      <c r="G17" s="320"/>
      <c r="H17" s="320"/>
      <c r="I17" s="106"/>
      <c r="J17" s="107"/>
    </row>
    <row r="18" spans="1:10" ht="12.75">
      <c r="A18" s="131"/>
      <c r="B18" s="106"/>
      <c r="C18" s="320"/>
      <c r="D18" s="320"/>
      <c r="E18" s="320"/>
      <c r="F18" s="320"/>
      <c r="G18" s="320"/>
      <c r="H18" s="320"/>
      <c r="I18" s="106"/>
      <c r="J18" s="112"/>
    </row>
    <row r="19" spans="1:17" ht="12.75">
      <c r="A19" s="131"/>
      <c r="B19" s="106"/>
      <c r="C19" s="167" t="str">
        <f>+TEXT($L19*(1+$M$6)+M19,"$0.00")&amp;" (A)"</f>
        <v>$4.38 (A)</v>
      </c>
      <c r="D19" s="174" t="s">
        <v>251</v>
      </c>
      <c r="E19" s="172"/>
      <c r="F19" s="172"/>
      <c r="G19" s="172"/>
      <c r="H19" s="172"/>
      <c r="I19" s="106"/>
      <c r="J19" s="112"/>
      <c r="L19" s="170">
        <v>3.71</v>
      </c>
      <c r="M19" s="171"/>
      <c r="N19" s="171"/>
      <c r="O19" s="171"/>
      <c r="P19" s="171"/>
      <c r="Q19" s="171"/>
    </row>
    <row r="20" spans="1:10" ht="12.75">
      <c r="A20" s="131"/>
      <c r="B20" s="106"/>
      <c r="C20" s="172"/>
      <c r="D20" s="172"/>
      <c r="E20" s="172"/>
      <c r="F20" s="172"/>
      <c r="G20" s="172"/>
      <c r="H20" s="172"/>
      <c r="I20" s="106"/>
      <c r="J20" s="112"/>
    </row>
    <row r="21" spans="1:10" ht="12.75">
      <c r="A21" s="104"/>
      <c r="B21" s="321" t="s">
        <v>252</v>
      </c>
      <c r="C21" s="321"/>
      <c r="D21" s="321"/>
      <c r="E21" s="321"/>
      <c r="F21" s="321"/>
      <c r="G21" s="321"/>
      <c r="H21" s="321"/>
      <c r="I21" s="321"/>
      <c r="J21" s="107"/>
    </row>
    <row r="22" spans="1:10" ht="12.75">
      <c r="A22" s="104"/>
      <c r="B22" s="106"/>
      <c r="C22" s="175"/>
      <c r="D22" s="175"/>
      <c r="E22" s="175"/>
      <c r="F22" s="175"/>
      <c r="G22" s="175"/>
      <c r="H22" s="175"/>
      <c r="I22" s="106"/>
      <c r="J22" s="107"/>
    </row>
    <row r="23" spans="1:10" ht="12.75">
      <c r="A23" s="104"/>
      <c r="B23" s="106"/>
      <c r="C23" s="106"/>
      <c r="D23" s="106"/>
      <c r="E23" s="106"/>
      <c r="F23" s="106"/>
      <c r="G23" s="106"/>
      <c r="H23" s="106"/>
      <c r="I23" s="106"/>
      <c r="J23" s="107"/>
    </row>
    <row r="24" spans="1:10" ht="12.75">
      <c r="A24" s="307" t="s">
        <v>253</v>
      </c>
      <c r="B24" s="308"/>
      <c r="C24" s="308"/>
      <c r="D24" s="308"/>
      <c r="E24" s="308"/>
      <c r="F24" s="308"/>
      <c r="G24" s="308"/>
      <c r="H24" s="308"/>
      <c r="I24" s="308"/>
      <c r="J24" s="309"/>
    </row>
    <row r="25" spans="1:10" ht="12.75">
      <c r="A25" s="104"/>
      <c r="B25" s="106"/>
      <c r="C25" s="106"/>
      <c r="D25" s="106"/>
      <c r="E25" s="106"/>
      <c r="F25" s="106"/>
      <c r="G25" s="106"/>
      <c r="H25" s="106"/>
      <c r="I25" s="106"/>
      <c r="J25" s="107"/>
    </row>
    <row r="26" spans="1:10" ht="12.75">
      <c r="A26" s="104"/>
      <c r="B26" s="320" t="s">
        <v>254</v>
      </c>
      <c r="C26" s="320"/>
      <c r="D26" s="320"/>
      <c r="E26" s="320"/>
      <c r="F26" s="320"/>
      <c r="G26" s="320"/>
      <c r="H26" s="320"/>
      <c r="I26" s="320"/>
      <c r="J26" s="107"/>
    </row>
    <row r="27" spans="1:10" ht="12.75">
      <c r="A27" s="104"/>
      <c r="B27" s="320"/>
      <c r="C27" s="320"/>
      <c r="D27" s="320"/>
      <c r="E27" s="320"/>
      <c r="F27" s="320"/>
      <c r="G27" s="320"/>
      <c r="H27" s="320"/>
      <c r="I27" s="320"/>
      <c r="J27" s="107"/>
    </row>
    <row r="28" spans="1:10" ht="12.75">
      <c r="A28" s="104"/>
      <c r="B28" s="106"/>
      <c r="C28" s="106"/>
      <c r="D28" s="106"/>
      <c r="E28" s="106"/>
      <c r="F28" s="106"/>
      <c r="G28" s="106"/>
      <c r="H28" s="106"/>
      <c r="I28" s="106"/>
      <c r="J28" s="107"/>
    </row>
    <row r="29" spans="1:10" ht="12.75">
      <c r="A29" s="104"/>
      <c r="B29" s="106"/>
      <c r="C29" s="176" t="s">
        <v>255</v>
      </c>
      <c r="D29" s="176"/>
      <c r="E29" s="176"/>
      <c r="F29" s="176"/>
      <c r="G29" s="176" t="s">
        <v>256</v>
      </c>
      <c r="H29" s="176"/>
      <c r="I29" s="106"/>
      <c r="J29" s="107"/>
    </row>
    <row r="30" spans="1:10" ht="12.75">
      <c r="A30" s="104"/>
      <c r="B30" s="106"/>
      <c r="C30" s="176" t="s">
        <v>257</v>
      </c>
      <c r="D30" s="176"/>
      <c r="E30" s="176"/>
      <c r="F30" s="176"/>
      <c r="G30" s="176" t="s">
        <v>258</v>
      </c>
      <c r="H30" s="176"/>
      <c r="I30" s="106"/>
      <c r="J30" s="107"/>
    </row>
    <row r="31" spans="1:10" ht="12.75">
      <c r="A31" s="104"/>
      <c r="B31" s="106"/>
      <c r="C31" s="176" t="s">
        <v>259</v>
      </c>
      <c r="D31" s="176"/>
      <c r="E31" s="176"/>
      <c r="F31" s="176"/>
      <c r="G31" s="176" t="s">
        <v>260</v>
      </c>
      <c r="H31" s="176"/>
      <c r="I31" s="106"/>
      <c r="J31" s="107"/>
    </row>
    <row r="32" spans="1:10" ht="12.75">
      <c r="A32" s="104"/>
      <c r="B32" s="106"/>
      <c r="C32" s="176" t="s">
        <v>261</v>
      </c>
      <c r="D32" s="176"/>
      <c r="E32" s="176"/>
      <c r="F32" s="176"/>
      <c r="G32" s="176" t="s">
        <v>262</v>
      </c>
      <c r="H32" s="176"/>
      <c r="I32" s="106"/>
      <c r="J32" s="107"/>
    </row>
    <row r="33" spans="1:10" ht="12.75">
      <c r="A33" s="161"/>
      <c r="B33" s="177"/>
      <c r="C33" s="176" t="s">
        <v>263</v>
      </c>
      <c r="D33" s="176"/>
      <c r="E33" s="176"/>
      <c r="F33" s="176"/>
      <c r="G33" s="176"/>
      <c r="H33" s="176"/>
      <c r="I33" s="177"/>
      <c r="J33" s="112"/>
    </row>
    <row r="34" spans="1:10" ht="12.75">
      <c r="A34" s="104"/>
      <c r="B34" s="106"/>
      <c r="C34" s="176"/>
      <c r="D34" s="176"/>
      <c r="E34" s="176"/>
      <c r="F34" s="176"/>
      <c r="G34" s="176"/>
      <c r="H34" s="176"/>
      <c r="I34" s="106"/>
      <c r="J34" s="107"/>
    </row>
    <row r="35" spans="1:10" ht="12.75">
      <c r="A35" s="149"/>
      <c r="B35" s="106"/>
      <c r="C35" s="106"/>
      <c r="D35" s="106"/>
      <c r="E35" s="106"/>
      <c r="F35" s="106"/>
      <c r="G35" s="106"/>
      <c r="H35" s="106"/>
      <c r="I35" s="106"/>
      <c r="J35" s="107"/>
    </row>
    <row r="36" spans="1:10" ht="12.75">
      <c r="A36" s="104"/>
      <c r="B36" s="320" t="s">
        <v>264</v>
      </c>
      <c r="C36" s="320"/>
      <c r="D36" s="320"/>
      <c r="E36" s="320"/>
      <c r="F36" s="320"/>
      <c r="G36" s="320"/>
      <c r="H36" s="320"/>
      <c r="I36" s="320"/>
      <c r="J36" s="107"/>
    </row>
    <row r="37" spans="1:10" ht="12.75">
      <c r="A37" s="104"/>
      <c r="B37" s="320"/>
      <c r="C37" s="320"/>
      <c r="D37" s="320"/>
      <c r="E37" s="320"/>
      <c r="F37" s="320"/>
      <c r="G37" s="320"/>
      <c r="H37" s="320"/>
      <c r="I37" s="320"/>
      <c r="J37" s="107"/>
    </row>
    <row r="38" spans="1:10" ht="12.75">
      <c r="A38" s="104"/>
      <c r="B38" s="106"/>
      <c r="C38" s="106"/>
      <c r="D38" s="106"/>
      <c r="E38" s="106"/>
      <c r="F38" s="106"/>
      <c r="G38" s="106"/>
      <c r="H38" s="106"/>
      <c r="I38" s="106"/>
      <c r="J38" s="107"/>
    </row>
    <row r="39" spans="1:10" ht="12.75">
      <c r="A39" s="104"/>
      <c r="B39" s="320" t="s">
        <v>265</v>
      </c>
      <c r="C39" s="320"/>
      <c r="D39" s="320"/>
      <c r="E39" s="320"/>
      <c r="F39" s="320"/>
      <c r="G39" s="320"/>
      <c r="H39" s="320"/>
      <c r="I39" s="320"/>
      <c r="J39" s="107"/>
    </row>
    <row r="40" spans="1:10" ht="12.75">
      <c r="A40" s="104"/>
      <c r="B40" s="320"/>
      <c r="C40" s="320"/>
      <c r="D40" s="320"/>
      <c r="E40" s="320"/>
      <c r="F40" s="320"/>
      <c r="G40" s="320"/>
      <c r="H40" s="320"/>
      <c r="I40" s="320"/>
      <c r="J40" s="107"/>
    </row>
    <row r="41" spans="1:10" ht="12.75">
      <c r="A41" s="104"/>
      <c r="B41" s="106"/>
      <c r="C41" s="106"/>
      <c r="D41" s="106"/>
      <c r="E41" s="106"/>
      <c r="F41" s="106"/>
      <c r="G41" s="106"/>
      <c r="H41" s="106"/>
      <c r="I41" s="106"/>
      <c r="J41" s="107"/>
    </row>
    <row r="42" spans="1:14" ht="12.75">
      <c r="A42" s="104"/>
      <c r="C42" s="106" t="s">
        <v>266</v>
      </c>
      <c r="D42" s="106"/>
      <c r="E42" s="178" t="str">
        <f>N42</f>
        <v>$77.29 (A)</v>
      </c>
      <c r="F42" s="106"/>
      <c r="G42" s="106"/>
      <c r="H42" s="106"/>
      <c r="I42" s="106"/>
      <c r="J42" s="107"/>
      <c r="L42" s="170">
        <v>65.52</v>
      </c>
      <c r="N42" s="179" t="str">
        <f>+TEXT($L42*(1+$M$6)+O42,"$0.00")&amp;" (A)"</f>
        <v>$77.29 (A)</v>
      </c>
    </row>
    <row r="43" spans="1:14" ht="12.75">
      <c r="A43" s="104"/>
      <c r="C43" s="106" t="s">
        <v>267</v>
      </c>
      <c r="D43" s="106"/>
      <c r="E43" s="178" t="str">
        <f>N43</f>
        <v>$309.15 (A)</v>
      </c>
      <c r="F43" s="106"/>
      <c r="G43" s="106"/>
      <c r="H43" s="106"/>
      <c r="I43" s="106"/>
      <c r="J43" s="107"/>
      <c r="L43" s="170">
        <v>262.08</v>
      </c>
      <c r="N43" s="179" t="str">
        <f>+TEXT($L43*(1+$M$6),"$0.00")&amp;" (A)"</f>
        <v>$309.15 (A)</v>
      </c>
    </row>
    <row r="44" spans="1:10" ht="12.75">
      <c r="A44" s="104"/>
      <c r="B44" s="106"/>
      <c r="C44" s="106"/>
      <c r="D44" s="106"/>
      <c r="E44" s="106"/>
      <c r="F44" s="106"/>
      <c r="G44" s="106"/>
      <c r="H44" s="106"/>
      <c r="I44" s="106"/>
      <c r="J44" s="107"/>
    </row>
    <row r="45" spans="1:10" ht="12.75">
      <c r="A45" s="104"/>
      <c r="B45" s="106"/>
      <c r="C45" s="106"/>
      <c r="D45" s="106"/>
      <c r="E45" s="106"/>
      <c r="F45" s="106"/>
      <c r="G45" s="106"/>
      <c r="H45" s="106"/>
      <c r="I45" s="106"/>
      <c r="J45" s="107"/>
    </row>
    <row r="46" spans="1:10" ht="12.75">
      <c r="A46" s="104"/>
      <c r="B46" s="106"/>
      <c r="C46" s="106"/>
      <c r="D46" s="106"/>
      <c r="E46" s="106"/>
      <c r="F46" s="106"/>
      <c r="G46" s="106"/>
      <c r="H46" s="106"/>
      <c r="I46" s="106"/>
      <c r="J46" s="107"/>
    </row>
    <row r="47" spans="1:10" ht="12.75">
      <c r="A47" s="104"/>
      <c r="B47" s="105"/>
      <c r="C47" s="105"/>
      <c r="D47" s="105"/>
      <c r="E47" s="105"/>
      <c r="F47" s="105"/>
      <c r="G47" s="105"/>
      <c r="H47" s="105"/>
      <c r="I47" s="105"/>
      <c r="J47" s="107"/>
    </row>
    <row r="48" spans="1:10" ht="12.75">
      <c r="A48" s="104"/>
      <c r="B48" s="105"/>
      <c r="C48" s="105"/>
      <c r="D48" s="105"/>
      <c r="E48" s="105"/>
      <c r="F48" s="105"/>
      <c r="G48" s="105"/>
      <c r="H48" s="105"/>
      <c r="I48" s="105"/>
      <c r="J48" s="107"/>
    </row>
    <row r="49" spans="1:10" ht="12.75">
      <c r="A49" s="104"/>
      <c r="B49" s="105"/>
      <c r="C49" s="105"/>
      <c r="D49" s="105"/>
      <c r="E49" s="105"/>
      <c r="F49" s="105"/>
      <c r="G49" s="105"/>
      <c r="H49" s="105"/>
      <c r="I49" s="105"/>
      <c r="J49" s="107"/>
    </row>
    <row r="50" spans="1:10" ht="12.75">
      <c r="A50" s="108"/>
      <c r="B50" s="109"/>
      <c r="C50" s="109"/>
      <c r="D50" s="109"/>
      <c r="E50" s="109"/>
      <c r="F50" s="109"/>
      <c r="G50" s="109"/>
      <c r="H50" s="109"/>
      <c r="I50" s="109"/>
      <c r="J50" s="110"/>
    </row>
    <row r="51" spans="1:10" ht="12.75">
      <c r="A51" s="104" t="s">
        <v>59</v>
      </c>
      <c r="B51" s="105" t="str">
        <f>'Check Sheet'!B52</f>
        <v>Sarah Russell, Business Unit Finance Manager</v>
      </c>
      <c r="C51" s="105"/>
      <c r="D51" s="105"/>
      <c r="E51" s="105"/>
      <c r="F51" s="105"/>
      <c r="G51" s="105"/>
      <c r="H51" s="105"/>
      <c r="I51" s="105"/>
      <c r="J51" s="107"/>
    </row>
    <row r="52" spans="1:10" ht="12.75">
      <c r="A52" s="104"/>
      <c r="B52" s="105"/>
      <c r="C52" s="105"/>
      <c r="D52" s="105"/>
      <c r="E52" s="105"/>
      <c r="F52" s="105"/>
      <c r="J52" s="107"/>
    </row>
    <row r="53" spans="1:10" ht="12.75">
      <c r="A53" s="108" t="s">
        <v>60</v>
      </c>
      <c r="B53" s="317">
        <f>'Item 100, page 1'!B56</f>
        <v>43592</v>
      </c>
      <c r="C53" s="317">
        <f>+'[1]Check Sheet'!C54</f>
        <v>0</v>
      </c>
      <c r="D53" s="109"/>
      <c r="E53" s="109"/>
      <c r="F53" s="109"/>
      <c r="H53" s="169" t="s">
        <v>61</v>
      </c>
      <c r="I53" s="318">
        <f>'Item 100, page 1'!J56</f>
        <v>43678</v>
      </c>
      <c r="J53" s="319">
        <f>+'[1]Check Sheet'!I54</f>
        <v>0</v>
      </c>
    </row>
    <row r="54" spans="1:10" ht="12.75">
      <c r="A54" s="314" t="s">
        <v>62</v>
      </c>
      <c r="B54" s="315"/>
      <c r="C54" s="315"/>
      <c r="D54" s="315"/>
      <c r="E54" s="315"/>
      <c r="F54" s="315"/>
      <c r="G54" s="315"/>
      <c r="H54" s="315"/>
      <c r="I54" s="315"/>
      <c r="J54" s="316"/>
    </row>
    <row r="55" spans="1:10" ht="12.75">
      <c r="A55" s="104"/>
      <c r="B55" s="105"/>
      <c r="C55" s="105"/>
      <c r="D55" s="105"/>
      <c r="E55" s="105"/>
      <c r="F55" s="105"/>
      <c r="G55" s="105"/>
      <c r="H55" s="105"/>
      <c r="I55" s="105"/>
      <c r="J55" s="107"/>
    </row>
    <row r="56" spans="1:10" ht="12.75">
      <c r="A56" s="104" t="s">
        <v>63</v>
      </c>
      <c r="B56" s="105"/>
      <c r="C56" s="105"/>
      <c r="D56" s="105"/>
      <c r="E56" s="105"/>
      <c r="F56" s="105"/>
      <c r="G56" s="105"/>
      <c r="H56" s="105"/>
      <c r="I56" s="105"/>
      <c r="J56" s="107"/>
    </row>
    <row r="57" spans="1:10" ht="12.75">
      <c r="A57" s="108"/>
      <c r="B57" s="109"/>
      <c r="C57" s="109"/>
      <c r="D57" s="109"/>
      <c r="E57" s="109"/>
      <c r="F57" s="109"/>
      <c r="G57" s="109"/>
      <c r="H57" s="109"/>
      <c r="I57" s="109"/>
      <c r="J57" s="110"/>
    </row>
    <row r="62" ht="12" customHeight="1"/>
  </sheetData>
  <sheetProtection/>
  <mergeCells count="12">
    <mergeCell ref="B26:I27"/>
    <mergeCell ref="B36:I37"/>
    <mergeCell ref="B39:I40"/>
    <mergeCell ref="B53:C53"/>
    <mergeCell ref="I53:J53"/>
    <mergeCell ref="A54:J54"/>
    <mergeCell ref="A7:J7"/>
    <mergeCell ref="B9:I9"/>
    <mergeCell ref="B11:I13"/>
    <mergeCell ref="C15:H18"/>
    <mergeCell ref="B21:I21"/>
    <mergeCell ref="A24:J24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Q58"/>
  <sheetViews>
    <sheetView showGridLines="0" zoomScale="85" zoomScaleNormal="85" zoomScalePageLayoutView="0" workbookViewId="0" topLeftCell="A1">
      <selection activeCell="B33" sqref="B33"/>
    </sheetView>
  </sheetViews>
  <sheetFormatPr defaultColWidth="9.140625" defaultRowHeight="12.75"/>
  <cols>
    <col min="1" max="1" width="10.00390625" style="15" customWidth="1"/>
    <col min="2" max="4" width="9.140625" style="15" customWidth="1"/>
    <col min="5" max="5" width="10.28125" style="15" customWidth="1"/>
    <col min="6" max="8" width="9.140625" style="15" customWidth="1"/>
    <col min="9" max="9" width="11.8515625" style="15" customWidth="1"/>
    <col min="10" max="10" width="10.8515625" style="15" customWidth="1"/>
    <col min="11" max="16384" width="9.140625" style="15" customWidth="1"/>
  </cols>
  <sheetData>
    <row r="1" spans="1:10" ht="12.75">
      <c r="A1" s="101"/>
      <c r="B1" s="102"/>
      <c r="C1" s="102"/>
      <c r="D1" s="102"/>
      <c r="E1" s="102"/>
      <c r="F1" s="102"/>
      <c r="G1" s="102"/>
      <c r="H1" s="102"/>
      <c r="I1" s="102"/>
      <c r="J1" s="103"/>
    </row>
    <row r="2" spans="1:10" ht="12.75">
      <c r="A2" s="104" t="s">
        <v>0</v>
      </c>
      <c r="B2" s="147">
        <v>26</v>
      </c>
      <c r="C2" s="105"/>
      <c r="D2" s="105"/>
      <c r="E2" s="105"/>
      <c r="F2" s="105"/>
      <c r="G2" s="105"/>
      <c r="H2" s="113" t="s">
        <v>228</v>
      </c>
      <c r="I2" s="106" t="s">
        <v>268</v>
      </c>
      <c r="J2" s="107"/>
    </row>
    <row r="3" spans="1:10" ht="12.75">
      <c r="A3" s="104"/>
      <c r="B3" s="105"/>
      <c r="C3" s="105"/>
      <c r="D3" s="105"/>
      <c r="E3" s="105"/>
      <c r="F3" s="105"/>
      <c r="G3" s="105"/>
      <c r="H3" s="105"/>
      <c r="I3" s="105"/>
      <c r="J3" s="107"/>
    </row>
    <row r="4" spans="1:10" ht="12.75">
      <c r="A4" s="104" t="s">
        <v>2</v>
      </c>
      <c r="B4" s="105"/>
      <c r="C4" s="105"/>
      <c r="D4" s="139" t="s">
        <v>75</v>
      </c>
      <c r="E4" s="105"/>
      <c r="F4" s="105"/>
      <c r="G4" s="105"/>
      <c r="H4" s="105"/>
      <c r="I4" s="105"/>
      <c r="J4" s="107"/>
    </row>
    <row r="5" spans="1:10" ht="12.75">
      <c r="A5" s="108" t="s">
        <v>3</v>
      </c>
      <c r="B5" s="109"/>
      <c r="C5" s="109"/>
      <c r="D5" s="140" t="s">
        <v>76</v>
      </c>
      <c r="E5" s="109"/>
      <c r="F5" s="109"/>
      <c r="G5" s="109"/>
      <c r="H5" s="109"/>
      <c r="I5" s="109"/>
      <c r="J5" s="110"/>
    </row>
    <row r="6" spans="1:13" ht="12.75">
      <c r="A6" s="104"/>
      <c r="B6" s="105"/>
      <c r="C6" s="105"/>
      <c r="D6" s="105"/>
      <c r="E6" s="105"/>
      <c r="F6" s="105"/>
      <c r="G6" s="105"/>
      <c r="H6" s="105"/>
      <c r="I6" s="105"/>
      <c r="J6" s="107"/>
      <c r="L6" s="15" t="s">
        <v>97</v>
      </c>
      <c r="M6" s="165">
        <f>+'Item 52'!M6</f>
        <v>0.1796</v>
      </c>
    </row>
    <row r="7" spans="1:10" ht="12.75">
      <c r="A7" s="307" t="s">
        <v>269</v>
      </c>
      <c r="B7" s="308"/>
      <c r="C7" s="308"/>
      <c r="D7" s="308"/>
      <c r="E7" s="308"/>
      <c r="F7" s="308"/>
      <c r="G7" s="308"/>
      <c r="H7" s="308"/>
      <c r="I7" s="308"/>
      <c r="J7" s="309"/>
    </row>
    <row r="8" spans="1:10" ht="12.75">
      <c r="A8" s="104"/>
      <c r="B8" s="105"/>
      <c r="C8" s="105"/>
      <c r="D8" s="105"/>
      <c r="E8" s="105"/>
      <c r="F8" s="105"/>
      <c r="G8" s="105"/>
      <c r="H8" s="105"/>
      <c r="I8" s="105"/>
      <c r="J8" s="107"/>
    </row>
    <row r="9" spans="1:10" ht="12.75">
      <c r="A9" s="104"/>
      <c r="B9" s="322" t="s">
        <v>270</v>
      </c>
      <c r="C9" s="322"/>
      <c r="D9" s="322"/>
      <c r="E9" s="322"/>
      <c r="F9" s="322"/>
      <c r="G9" s="322"/>
      <c r="H9" s="322"/>
      <c r="I9" s="322"/>
      <c r="J9" s="107"/>
    </row>
    <row r="10" spans="1:10" ht="12.75">
      <c r="A10" s="104"/>
      <c r="B10" s="322"/>
      <c r="C10" s="322"/>
      <c r="D10" s="322"/>
      <c r="E10" s="322"/>
      <c r="F10" s="322"/>
      <c r="G10" s="322"/>
      <c r="H10" s="322"/>
      <c r="I10" s="322"/>
      <c r="J10" s="107"/>
    </row>
    <row r="11" spans="1:10" ht="12.75">
      <c r="A11" s="104"/>
      <c r="B11" s="322"/>
      <c r="C11" s="322"/>
      <c r="D11" s="322"/>
      <c r="E11" s="322"/>
      <c r="F11" s="322"/>
      <c r="G11" s="322"/>
      <c r="H11" s="322"/>
      <c r="I11" s="322"/>
      <c r="J11" s="107"/>
    </row>
    <row r="12" spans="1:10" ht="12.75">
      <c r="A12" s="104"/>
      <c r="B12" s="322"/>
      <c r="C12" s="322"/>
      <c r="D12" s="322"/>
      <c r="E12" s="322"/>
      <c r="F12" s="322"/>
      <c r="G12" s="322"/>
      <c r="H12" s="322"/>
      <c r="I12" s="322"/>
      <c r="J12" s="107"/>
    </row>
    <row r="13" spans="1:10" ht="12.75">
      <c r="A13" s="104"/>
      <c r="B13" s="106"/>
      <c r="C13" s="106"/>
      <c r="D13" s="106"/>
      <c r="E13" s="106"/>
      <c r="F13" s="106"/>
      <c r="G13" s="106"/>
      <c r="H13" s="106"/>
      <c r="I13" s="106"/>
      <c r="J13" s="107"/>
    </row>
    <row r="14" spans="1:12" ht="13.5" thickBot="1">
      <c r="A14" s="104"/>
      <c r="B14" s="106"/>
      <c r="C14" s="106"/>
      <c r="D14" s="323" t="s">
        <v>271</v>
      </c>
      <c r="E14" s="324"/>
      <c r="F14" s="323" t="s">
        <v>272</v>
      </c>
      <c r="G14" s="324"/>
      <c r="H14" s="106"/>
      <c r="I14" s="106"/>
      <c r="J14" s="107"/>
      <c r="L14" s="168"/>
    </row>
    <row r="15" spans="1:17" ht="24.75" customHeight="1">
      <c r="A15" s="104"/>
      <c r="B15" s="106"/>
      <c r="C15" s="106"/>
      <c r="D15" s="325" t="s">
        <v>273</v>
      </c>
      <c r="E15" s="326"/>
      <c r="F15" s="327" t="str">
        <f>+TEXT($L15*(1+$M$6)+M15,"$0.00")&amp;" (A)"</f>
        <v>$10.31 (A)</v>
      </c>
      <c r="G15" s="328" t="str">
        <f aca="true" t="shared" si="0" ref="G15:G24">+TEXT($L15*(1+$M$6),"$0.00")&amp;" (A)"</f>
        <v>$10.31 (A)</v>
      </c>
      <c r="H15" s="106"/>
      <c r="I15" s="106"/>
      <c r="J15" s="107"/>
      <c r="L15" s="170">
        <v>8.74</v>
      </c>
      <c r="M15" s="171"/>
      <c r="N15" s="171"/>
      <c r="O15" s="171"/>
      <c r="P15" s="171"/>
      <c r="Q15" s="171"/>
    </row>
    <row r="16" spans="1:17" ht="12.75">
      <c r="A16" s="104"/>
      <c r="B16" s="106"/>
      <c r="C16" s="106"/>
      <c r="D16" s="329" t="s">
        <v>274</v>
      </c>
      <c r="E16" s="330"/>
      <c r="F16" s="327" t="str">
        <f>+TEXT($L16*(1+$M$6)+M16,"$0.00")&amp;" (A)"</f>
        <v>$10.31 (A)</v>
      </c>
      <c r="G16" s="328" t="str">
        <f t="shared" si="0"/>
        <v>$10.31 (A)</v>
      </c>
      <c r="H16" s="106"/>
      <c r="I16" s="106"/>
      <c r="J16" s="107"/>
      <c r="L16" s="170">
        <v>8.74</v>
      </c>
      <c r="M16" s="171"/>
      <c r="N16" s="171"/>
      <c r="O16" s="171"/>
      <c r="P16" s="171"/>
      <c r="Q16" s="171"/>
    </row>
    <row r="17" spans="1:17" ht="12.75">
      <c r="A17" s="104"/>
      <c r="B17" s="106"/>
      <c r="C17" s="106"/>
      <c r="D17" s="329" t="s">
        <v>275</v>
      </c>
      <c r="E17" s="330"/>
      <c r="F17" s="327" t="str">
        <f aca="true" t="shared" si="1" ref="F17:F24">+TEXT($L17*(1+$M$6)+M17,"$0.00")&amp;" (A)"</f>
        <v>$10.31 (A)</v>
      </c>
      <c r="G17" s="328" t="str">
        <f t="shared" si="0"/>
        <v>$10.31 (A)</v>
      </c>
      <c r="H17" s="106"/>
      <c r="I17" s="106"/>
      <c r="J17" s="107"/>
      <c r="L17" s="170">
        <v>8.74</v>
      </c>
      <c r="M17" s="171"/>
      <c r="N17" s="171"/>
      <c r="O17" s="171"/>
      <c r="P17" s="171"/>
      <c r="Q17" s="171"/>
    </row>
    <row r="18" spans="1:17" ht="12.75">
      <c r="A18" s="131"/>
      <c r="B18" s="106"/>
      <c r="C18" s="106"/>
      <c r="D18" s="329" t="s">
        <v>276</v>
      </c>
      <c r="E18" s="330"/>
      <c r="F18" s="327" t="str">
        <f t="shared" si="1"/>
        <v>$10.31 (A)</v>
      </c>
      <c r="G18" s="328" t="str">
        <f t="shared" si="0"/>
        <v>$10.31 (A)</v>
      </c>
      <c r="H18" s="106"/>
      <c r="I18" s="106"/>
      <c r="J18" s="112"/>
      <c r="L18" s="170">
        <v>8.74</v>
      </c>
      <c r="M18" s="171"/>
      <c r="N18" s="171"/>
      <c r="O18" s="171"/>
      <c r="P18" s="171"/>
      <c r="Q18" s="171"/>
    </row>
    <row r="19" spans="1:17" ht="12.75">
      <c r="A19" s="104"/>
      <c r="B19" s="106"/>
      <c r="C19" s="106"/>
      <c r="D19" s="329" t="s">
        <v>277</v>
      </c>
      <c r="E19" s="330"/>
      <c r="F19" s="327" t="str">
        <f>+TEXT($L19*(1+$M$6)+M19,"$0.00")&amp;" (A)"</f>
        <v>$28.33 (A)</v>
      </c>
      <c r="G19" s="328" t="str">
        <f t="shared" si="0"/>
        <v>$28.33 (A)</v>
      </c>
      <c r="H19" s="106"/>
      <c r="I19" s="106"/>
      <c r="J19" s="107"/>
      <c r="L19" s="170">
        <v>24.02</v>
      </c>
      <c r="M19" s="171"/>
      <c r="N19" s="171"/>
      <c r="O19" s="171"/>
      <c r="P19" s="171"/>
      <c r="Q19" s="171"/>
    </row>
    <row r="20" spans="1:17" ht="12.75">
      <c r="A20" s="104"/>
      <c r="B20" s="106"/>
      <c r="C20" s="106"/>
      <c r="D20" s="329" t="s">
        <v>25</v>
      </c>
      <c r="E20" s="330"/>
      <c r="F20" s="327" t="str">
        <f t="shared" si="1"/>
        <v>$14.17 (A)</v>
      </c>
      <c r="G20" s="328" t="str">
        <f t="shared" si="0"/>
        <v>$14.17 (A)</v>
      </c>
      <c r="H20" s="106"/>
      <c r="I20" s="106"/>
      <c r="J20" s="107"/>
      <c r="L20" s="170">
        <v>12.01</v>
      </c>
      <c r="M20" s="171"/>
      <c r="N20" s="171"/>
      <c r="O20" s="171"/>
      <c r="P20" s="171"/>
      <c r="Q20" s="171"/>
    </row>
    <row r="21" spans="1:17" ht="12.75">
      <c r="A21" s="104"/>
      <c r="B21" s="106"/>
      <c r="C21" s="106"/>
      <c r="D21" s="329" t="s">
        <v>278</v>
      </c>
      <c r="E21" s="330"/>
      <c r="F21" s="327" t="str">
        <f t="shared" si="1"/>
        <v>$10.31 (A)</v>
      </c>
      <c r="G21" s="328" t="str">
        <f t="shared" si="0"/>
        <v>$10.31 (A)</v>
      </c>
      <c r="H21" s="106"/>
      <c r="I21" s="106"/>
      <c r="J21" s="107"/>
      <c r="L21" s="170">
        <v>8.74</v>
      </c>
      <c r="M21" s="171"/>
      <c r="N21" s="171"/>
      <c r="O21" s="171"/>
      <c r="P21" s="171"/>
      <c r="Q21" s="171"/>
    </row>
    <row r="22" spans="1:17" ht="12.75">
      <c r="A22" s="104"/>
      <c r="B22" s="106"/>
      <c r="C22" s="106"/>
      <c r="D22" s="329" t="s">
        <v>279</v>
      </c>
      <c r="E22" s="330"/>
      <c r="F22" s="327" t="str">
        <f t="shared" si="1"/>
        <v>$10.31 (A)</v>
      </c>
      <c r="G22" s="328" t="str">
        <f t="shared" si="0"/>
        <v>$10.31 (A)</v>
      </c>
      <c r="H22" s="106"/>
      <c r="I22" s="106"/>
      <c r="J22" s="107"/>
      <c r="L22" s="170">
        <v>8.74</v>
      </c>
      <c r="M22" s="171"/>
      <c r="N22" s="171"/>
      <c r="O22" s="171"/>
      <c r="P22" s="171"/>
      <c r="Q22" s="171"/>
    </row>
    <row r="23" spans="1:17" ht="12.75">
      <c r="A23" s="104"/>
      <c r="B23" s="106"/>
      <c r="C23" s="106"/>
      <c r="D23" s="329" t="s">
        <v>280</v>
      </c>
      <c r="E23" s="330"/>
      <c r="F23" s="327" t="str">
        <f t="shared" si="1"/>
        <v>$10.31 (A)</v>
      </c>
      <c r="G23" s="328" t="str">
        <f t="shared" si="0"/>
        <v>$10.31 (A)</v>
      </c>
      <c r="H23" s="106"/>
      <c r="I23" s="106"/>
      <c r="J23" s="107"/>
      <c r="L23" s="170">
        <v>8.74</v>
      </c>
      <c r="M23" s="171"/>
      <c r="N23" s="171"/>
      <c r="O23" s="171"/>
      <c r="P23" s="171"/>
      <c r="Q23" s="171"/>
    </row>
    <row r="24" spans="1:17" ht="12.75">
      <c r="A24" s="104"/>
      <c r="B24" s="106"/>
      <c r="C24" s="106"/>
      <c r="D24" s="329" t="s">
        <v>281</v>
      </c>
      <c r="E24" s="330"/>
      <c r="F24" s="327" t="str">
        <f t="shared" si="1"/>
        <v>$14.17 (A)</v>
      </c>
      <c r="G24" s="328" t="str">
        <f t="shared" si="0"/>
        <v>$14.17 (A)</v>
      </c>
      <c r="H24" s="106"/>
      <c r="I24" s="106"/>
      <c r="J24" s="107"/>
      <c r="L24" s="170">
        <v>12.01</v>
      </c>
      <c r="M24" s="171"/>
      <c r="N24" s="171"/>
      <c r="O24" s="171"/>
      <c r="P24" s="171"/>
      <c r="Q24" s="171"/>
    </row>
    <row r="25" spans="1:12" ht="12.75">
      <c r="A25" s="104"/>
      <c r="B25" s="106"/>
      <c r="C25" s="106"/>
      <c r="D25" s="329"/>
      <c r="E25" s="330"/>
      <c r="F25" s="329"/>
      <c r="G25" s="330"/>
      <c r="H25" s="106"/>
      <c r="I25" s="106"/>
      <c r="J25" s="107"/>
      <c r="L25" s="168"/>
    </row>
    <row r="26" spans="1:12" ht="12.75">
      <c r="A26" s="104"/>
      <c r="B26" s="106"/>
      <c r="C26" s="106"/>
      <c r="D26" s="106"/>
      <c r="E26" s="106"/>
      <c r="F26" s="106"/>
      <c r="G26" s="106"/>
      <c r="H26" s="106"/>
      <c r="I26" s="106"/>
      <c r="J26" s="107"/>
      <c r="L26" s="168"/>
    </row>
    <row r="27" spans="1:12" ht="12.75">
      <c r="A27" s="104"/>
      <c r="B27" s="106"/>
      <c r="C27" s="106"/>
      <c r="D27" s="106"/>
      <c r="E27" s="106"/>
      <c r="F27" s="106"/>
      <c r="G27" s="106"/>
      <c r="H27" s="106"/>
      <c r="I27" s="106"/>
      <c r="J27" s="107"/>
      <c r="L27" s="168"/>
    </row>
    <row r="28" spans="1:12" ht="12.75">
      <c r="A28" s="104"/>
      <c r="B28" s="320" t="s">
        <v>282</v>
      </c>
      <c r="C28" s="320"/>
      <c r="D28" s="320"/>
      <c r="E28" s="320"/>
      <c r="F28" s="320"/>
      <c r="G28" s="320"/>
      <c r="H28" s="320"/>
      <c r="I28" s="320"/>
      <c r="J28" s="107"/>
      <c r="L28" s="168"/>
    </row>
    <row r="29" spans="1:12" ht="12.75">
      <c r="A29" s="104"/>
      <c r="B29" s="320"/>
      <c r="C29" s="320"/>
      <c r="D29" s="320"/>
      <c r="E29" s="320"/>
      <c r="F29" s="320"/>
      <c r="G29" s="320"/>
      <c r="H29" s="320"/>
      <c r="I29" s="320"/>
      <c r="J29" s="107"/>
      <c r="L29" s="168"/>
    </row>
    <row r="30" spans="1:10" ht="12.75">
      <c r="A30" s="104"/>
      <c r="B30" s="106"/>
      <c r="C30" s="106"/>
      <c r="D30" s="106"/>
      <c r="E30" s="106"/>
      <c r="F30" s="106"/>
      <c r="G30" s="106"/>
      <c r="H30" s="106"/>
      <c r="I30" s="106"/>
      <c r="J30" s="107"/>
    </row>
    <row r="31" spans="1:10" ht="12.75">
      <c r="A31" s="161"/>
      <c r="B31" s="177"/>
      <c r="C31" s="177"/>
      <c r="D31" s="177"/>
      <c r="E31" s="177"/>
      <c r="F31" s="177"/>
      <c r="G31" s="177"/>
      <c r="H31" s="177"/>
      <c r="I31" s="177"/>
      <c r="J31" s="112"/>
    </row>
    <row r="32" spans="1:10" ht="12.75">
      <c r="A32" s="104"/>
      <c r="B32" s="106"/>
      <c r="C32" s="106"/>
      <c r="D32" s="106"/>
      <c r="E32" s="106"/>
      <c r="F32" s="106"/>
      <c r="G32" s="106"/>
      <c r="H32" s="106"/>
      <c r="I32" s="106"/>
      <c r="J32" s="107"/>
    </row>
    <row r="33" spans="1:10" ht="12.75">
      <c r="A33" s="149"/>
      <c r="B33" s="106"/>
      <c r="C33" s="106"/>
      <c r="D33" s="106"/>
      <c r="E33" s="106"/>
      <c r="F33" s="106"/>
      <c r="G33" s="106"/>
      <c r="H33" s="106"/>
      <c r="I33" s="106"/>
      <c r="J33" s="107"/>
    </row>
    <row r="34" spans="1:10" ht="12.75">
      <c r="A34" s="104"/>
      <c r="B34" s="106"/>
      <c r="C34" s="106"/>
      <c r="D34" s="106"/>
      <c r="E34" s="106"/>
      <c r="F34" s="106"/>
      <c r="G34" s="106"/>
      <c r="H34" s="106"/>
      <c r="I34" s="106"/>
      <c r="J34" s="107"/>
    </row>
    <row r="35" spans="1:10" ht="12.75">
      <c r="A35" s="104"/>
      <c r="B35" s="106"/>
      <c r="C35" s="106"/>
      <c r="D35" s="106"/>
      <c r="E35" s="106"/>
      <c r="F35" s="106"/>
      <c r="G35" s="106"/>
      <c r="H35" s="106"/>
      <c r="I35" s="106"/>
      <c r="J35" s="107"/>
    </row>
    <row r="36" spans="1:10" ht="12.75">
      <c r="A36" s="104"/>
      <c r="B36" s="106"/>
      <c r="C36" s="106"/>
      <c r="D36" s="106"/>
      <c r="E36" s="106"/>
      <c r="F36" s="106"/>
      <c r="G36" s="106"/>
      <c r="H36" s="106"/>
      <c r="I36" s="106"/>
      <c r="J36" s="107"/>
    </row>
    <row r="37" spans="1:10" ht="12.75">
      <c r="A37" s="104"/>
      <c r="B37" s="106"/>
      <c r="C37" s="106"/>
      <c r="D37" s="106"/>
      <c r="E37" s="106"/>
      <c r="F37" s="106"/>
      <c r="G37" s="106"/>
      <c r="H37" s="106"/>
      <c r="I37" s="106"/>
      <c r="J37" s="107"/>
    </row>
    <row r="38" spans="1:10" ht="12.75">
      <c r="A38" s="104"/>
      <c r="B38" s="106"/>
      <c r="C38" s="106"/>
      <c r="D38" s="106"/>
      <c r="E38" s="106"/>
      <c r="F38" s="106"/>
      <c r="G38" s="106"/>
      <c r="H38" s="106"/>
      <c r="I38" s="106"/>
      <c r="J38" s="107"/>
    </row>
    <row r="39" spans="1:10" ht="12.75">
      <c r="A39" s="104"/>
      <c r="B39" s="106"/>
      <c r="C39" s="106"/>
      <c r="D39" s="106"/>
      <c r="E39" s="106"/>
      <c r="F39" s="106"/>
      <c r="G39" s="106"/>
      <c r="H39" s="106"/>
      <c r="I39" s="106"/>
      <c r="J39" s="107"/>
    </row>
    <row r="40" spans="1:10" ht="12.75">
      <c r="A40" s="104"/>
      <c r="B40" s="106"/>
      <c r="C40" s="106"/>
      <c r="D40" s="106"/>
      <c r="E40" s="106"/>
      <c r="F40" s="106"/>
      <c r="G40" s="106"/>
      <c r="H40" s="106"/>
      <c r="I40" s="106"/>
      <c r="J40" s="107"/>
    </row>
    <row r="41" spans="1:10" ht="12.75">
      <c r="A41" s="104"/>
      <c r="B41" s="106"/>
      <c r="C41" s="106"/>
      <c r="D41" s="106"/>
      <c r="E41" s="106"/>
      <c r="F41" s="106"/>
      <c r="G41" s="106"/>
      <c r="H41" s="106"/>
      <c r="I41" s="106"/>
      <c r="J41" s="107"/>
    </row>
    <row r="42" spans="1:10" ht="12.75">
      <c r="A42" s="104"/>
      <c r="B42" s="106"/>
      <c r="C42" s="106"/>
      <c r="D42" s="106"/>
      <c r="E42" s="106"/>
      <c r="F42" s="106"/>
      <c r="G42" s="106"/>
      <c r="H42" s="106"/>
      <c r="I42" s="106"/>
      <c r="J42" s="107"/>
    </row>
    <row r="43" spans="1:10" ht="12.75">
      <c r="A43" s="104"/>
      <c r="B43" s="106"/>
      <c r="C43" s="106"/>
      <c r="D43" s="106"/>
      <c r="E43" s="106"/>
      <c r="F43" s="106"/>
      <c r="G43" s="106"/>
      <c r="H43" s="106"/>
      <c r="I43" s="106"/>
      <c r="J43" s="107"/>
    </row>
    <row r="44" spans="1:10" ht="12.75">
      <c r="A44" s="104"/>
      <c r="B44" s="106"/>
      <c r="C44" s="106"/>
      <c r="D44" s="106"/>
      <c r="E44" s="106"/>
      <c r="F44" s="106"/>
      <c r="G44" s="106"/>
      <c r="H44" s="106"/>
      <c r="I44" s="106"/>
      <c r="J44" s="107"/>
    </row>
    <row r="45" spans="1:10" ht="12.75">
      <c r="A45" s="104"/>
      <c r="B45" s="106"/>
      <c r="C45" s="106"/>
      <c r="D45" s="106"/>
      <c r="E45" s="106"/>
      <c r="F45" s="106"/>
      <c r="G45" s="106"/>
      <c r="H45" s="106"/>
      <c r="I45" s="106"/>
      <c r="J45" s="107"/>
    </row>
    <row r="46" spans="1:10" ht="12.75">
      <c r="A46" s="104"/>
      <c r="B46" s="106"/>
      <c r="C46" s="106"/>
      <c r="D46" s="106"/>
      <c r="E46" s="106"/>
      <c r="F46" s="106"/>
      <c r="G46" s="106"/>
      <c r="H46" s="106"/>
      <c r="I46" s="106"/>
      <c r="J46" s="107"/>
    </row>
    <row r="47" spans="1:10" ht="12.75">
      <c r="A47" s="104"/>
      <c r="B47" s="106"/>
      <c r="C47" s="106"/>
      <c r="D47" s="106"/>
      <c r="E47" s="106"/>
      <c r="F47" s="106"/>
      <c r="G47" s="106"/>
      <c r="H47" s="106"/>
      <c r="I47" s="106"/>
      <c r="J47" s="107"/>
    </row>
    <row r="48" spans="1:10" ht="12.75">
      <c r="A48" s="104"/>
      <c r="B48" s="105"/>
      <c r="C48" s="105"/>
      <c r="D48" s="105"/>
      <c r="E48" s="105"/>
      <c r="F48" s="105"/>
      <c r="G48" s="105"/>
      <c r="H48" s="105"/>
      <c r="I48" s="105"/>
      <c r="J48" s="107"/>
    </row>
    <row r="49" spans="1:10" ht="12.75">
      <c r="A49" s="104"/>
      <c r="B49" s="105"/>
      <c r="C49" s="105"/>
      <c r="D49" s="105"/>
      <c r="E49" s="105"/>
      <c r="F49" s="105"/>
      <c r="G49" s="105"/>
      <c r="H49" s="105"/>
      <c r="I49" s="105"/>
      <c r="J49" s="107"/>
    </row>
    <row r="50" spans="1:10" ht="12.75">
      <c r="A50" s="104"/>
      <c r="B50" s="105"/>
      <c r="C50" s="105"/>
      <c r="D50" s="105"/>
      <c r="E50" s="105"/>
      <c r="F50" s="105"/>
      <c r="G50" s="105"/>
      <c r="H50" s="105"/>
      <c r="I50" s="105"/>
      <c r="J50" s="107"/>
    </row>
    <row r="51" spans="1:10" ht="12.75">
      <c r="A51" s="108"/>
      <c r="B51" s="109"/>
      <c r="C51" s="109"/>
      <c r="D51" s="109"/>
      <c r="E51" s="109"/>
      <c r="F51" s="109"/>
      <c r="G51" s="109"/>
      <c r="H51" s="109"/>
      <c r="I51" s="109"/>
      <c r="J51" s="110"/>
    </row>
    <row r="52" spans="1:10" ht="12.75">
      <c r="A52" s="104" t="s">
        <v>59</v>
      </c>
      <c r="B52" s="105" t="str">
        <f>'Check Sheet'!B52</f>
        <v>Sarah Russell, Business Unit Finance Manager</v>
      </c>
      <c r="C52" s="105"/>
      <c r="D52" s="105"/>
      <c r="E52" s="105"/>
      <c r="F52" s="105"/>
      <c r="G52" s="105"/>
      <c r="H52" s="105"/>
      <c r="I52" s="105"/>
      <c r="J52" s="107"/>
    </row>
    <row r="53" spans="1:10" ht="12.75">
      <c r="A53" s="104"/>
      <c r="B53" s="105"/>
      <c r="C53" s="105"/>
      <c r="D53" s="105"/>
      <c r="E53" s="105"/>
      <c r="F53" s="105"/>
      <c r="J53" s="107"/>
    </row>
    <row r="54" spans="1:10" ht="12.75">
      <c r="A54" s="108" t="s">
        <v>60</v>
      </c>
      <c r="B54" s="304">
        <f>+'Check Sheet'!$B$54</f>
        <v>43592</v>
      </c>
      <c r="C54" s="304">
        <v>0</v>
      </c>
      <c r="D54" s="109"/>
      <c r="E54" s="109"/>
      <c r="F54" s="109"/>
      <c r="H54" s="169" t="s">
        <v>61</v>
      </c>
      <c r="I54" s="318">
        <f>+'Item 100, page 1'!J56</f>
        <v>43678</v>
      </c>
      <c r="J54" s="319">
        <f>+'[1]Check Sheet'!I55</f>
        <v>43586</v>
      </c>
    </row>
    <row r="55" spans="1:10" ht="12.75">
      <c r="A55" s="314" t="s">
        <v>62</v>
      </c>
      <c r="B55" s="315"/>
      <c r="C55" s="315"/>
      <c r="D55" s="315"/>
      <c r="E55" s="315"/>
      <c r="F55" s="315"/>
      <c r="G55" s="315"/>
      <c r="H55" s="315"/>
      <c r="I55" s="315"/>
      <c r="J55" s="316"/>
    </row>
    <row r="56" spans="1:10" ht="12.75">
      <c r="A56" s="104"/>
      <c r="B56" s="105"/>
      <c r="C56" s="105"/>
      <c r="D56" s="105"/>
      <c r="E56" s="105"/>
      <c r="F56" s="105"/>
      <c r="G56" s="105"/>
      <c r="H56" s="105"/>
      <c r="I56" s="105"/>
      <c r="J56" s="107"/>
    </row>
    <row r="57" spans="1:10" ht="12.75">
      <c r="A57" s="104" t="s">
        <v>63</v>
      </c>
      <c r="B57" s="105"/>
      <c r="C57" s="105"/>
      <c r="D57" s="105"/>
      <c r="E57" s="105"/>
      <c r="F57" s="105"/>
      <c r="G57" s="105"/>
      <c r="H57" s="105"/>
      <c r="I57" s="105"/>
      <c r="J57" s="107"/>
    </row>
    <row r="58" spans="1:10" ht="12.75">
      <c r="A58" s="108"/>
      <c r="B58" s="109"/>
      <c r="C58" s="109"/>
      <c r="D58" s="109"/>
      <c r="E58" s="109"/>
      <c r="F58" s="109"/>
      <c r="G58" s="109"/>
      <c r="H58" s="109"/>
      <c r="I58" s="109"/>
      <c r="J58" s="110"/>
    </row>
    <row r="63" ht="12" customHeight="1"/>
  </sheetData>
  <sheetProtection/>
  <mergeCells count="30">
    <mergeCell ref="D25:E25"/>
    <mergeCell ref="F25:G25"/>
    <mergeCell ref="B28:I29"/>
    <mergeCell ref="B54:C54"/>
    <mergeCell ref="I54:J54"/>
    <mergeCell ref="A55:J55"/>
    <mergeCell ref="D22:E22"/>
    <mergeCell ref="F22:G22"/>
    <mergeCell ref="D23:E23"/>
    <mergeCell ref="F23:G23"/>
    <mergeCell ref="D24:E24"/>
    <mergeCell ref="F24:G24"/>
    <mergeCell ref="D19:E19"/>
    <mergeCell ref="F19:G19"/>
    <mergeCell ref="D20:E20"/>
    <mergeCell ref="F20:G20"/>
    <mergeCell ref="D21:E21"/>
    <mergeCell ref="F21:G21"/>
    <mergeCell ref="D16:E16"/>
    <mergeCell ref="F16:G16"/>
    <mergeCell ref="D17:E17"/>
    <mergeCell ref="F17:G17"/>
    <mergeCell ref="D18:E18"/>
    <mergeCell ref="F18:G18"/>
    <mergeCell ref="A7:J7"/>
    <mergeCell ref="B9:I12"/>
    <mergeCell ref="D14:E14"/>
    <mergeCell ref="F14:G14"/>
    <mergeCell ref="D15:E15"/>
    <mergeCell ref="F15:G15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U56"/>
  <sheetViews>
    <sheetView showGridLines="0" zoomScale="85" zoomScaleNormal="85" zoomScalePageLayoutView="0" workbookViewId="0" topLeftCell="A10">
      <selection activeCell="B33" sqref="B33"/>
    </sheetView>
  </sheetViews>
  <sheetFormatPr defaultColWidth="9.140625" defaultRowHeight="12.75"/>
  <cols>
    <col min="1" max="1" width="10.00390625" style="15" customWidth="1"/>
    <col min="2" max="4" width="9.140625" style="15" customWidth="1"/>
    <col min="5" max="5" width="10.28125" style="15" customWidth="1"/>
    <col min="6" max="8" width="9.140625" style="15" customWidth="1"/>
    <col min="9" max="9" width="11.8515625" style="15" customWidth="1"/>
    <col min="10" max="10" width="10.8515625" style="15" customWidth="1"/>
    <col min="11" max="16384" width="9.140625" style="15" customWidth="1"/>
  </cols>
  <sheetData>
    <row r="1" spans="1:10" ht="12.75">
      <c r="A1" s="101"/>
      <c r="B1" s="102"/>
      <c r="C1" s="102"/>
      <c r="D1" s="102"/>
      <c r="E1" s="102"/>
      <c r="F1" s="102"/>
      <c r="G1" s="102"/>
      <c r="H1" s="102"/>
      <c r="I1" s="102"/>
      <c r="J1" s="103"/>
    </row>
    <row r="2" spans="1:10" ht="12.75">
      <c r="A2" s="104" t="s">
        <v>0</v>
      </c>
      <c r="B2" s="147">
        <v>26</v>
      </c>
      <c r="C2" s="105"/>
      <c r="D2" s="105"/>
      <c r="E2" s="105"/>
      <c r="F2" s="105"/>
      <c r="G2" s="105"/>
      <c r="H2" s="113" t="s">
        <v>228</v>
      </c>
      <c r="I2" s="106" t="s">
        <v>283</v>
      </c>
      <c r="J2" s="107"/>
    </row>
    <row r="3" spans="1:10" ht="12.75">
      <c r="A3" s="104"/>
      <c r="B3" s="105"/>
      <c r="C3" s="105"/>
      <c r="D3" s="105"/>
      <c r="E3" s="105"/>
      <c r="F3" s="105"/>
      <c r="G3" s="105"/>
      <c r="H3" s="105"/>
      <c r="I3" s="105"/>
      <c r="J3" s="107"/>
    </row>
    <row r="4" spans="1:10" ht="12.75">
      <c r="A4" s="104" t="s">
        <v>2</v>
      </c>
      <c r="B4" s="105"/>
      <c r="C4" s="105"/>
      <c r="D4" s="139" t="s">
        <v>75</v>
      </c>
      <c r="E4" s="105"/>
      <c r="F4" s="105"/>
      <c r="G4" s="105"/>
      <c r="H4" s="105"/>
      <c r="I4" s="105"/>
      <c r="J4" s="107"/>
    </row>
    <row r="5" spans="1:10" ht="12.75">
      <c r="A5" s="108" t="s">
        <v>3</v>
      </c>
      <c r="B5" s="109"/>
      <c r="C5" s="109"/>
      <c r="D5" s="140" t="s">
        <v>76</v>
      </c>
      <c r="E5" s="109"/>
      <c r="F5" s="109"/>
      <c r="G5" s="109"/>
      <c r="H5" s="109"/>
      <c r="I5" s="109"/>
      <c r="J5" s="110"/>
    </row>
    <row r="6" spans="1:13" ht="12.75">
      <c r="A6" s="104"/>
      <c r="B6" s="105"/>
      <c r="C6" s="105"/>
      <c r="D6" s="105"/>
      <c r="E6" s="105"/>
      <c r="F6" s="105"/>
      <c r="G6" s="105"/>
      <c r="H6" s="105"/>
      <c r="I6" s="105"/>
      <c r="J6" s="107"/>
      <c r="L6" s="15" t="s">
        <v>97</v>
      </c>
      <c r="M6" s="165">
        <f>+'Item 70'!M6</f>
        <v>0.1796</v>
      </c>
    </row>
    <row r="7" spans="1:10" ht="12.75">
      <c r="A7" s="307" t="s">
        <v>284</v>
      </c>
      <c r="B7" s="308"/>
      <c r="C7" s="308"/>
      <c r="D7" s="308"/>
      <c r="E7" s="308"/>
      <c r="F7" s="308"/>
      <c r="G7" s="308"/>
      <c r="H7" s="308"/>
      <c r="I7" s="308"/>
      <c r="J7" s="309"/>
    </row>
    <row r="8" spans="1:10" ht="12.75">
      <c r="A8" s="104"/>
      <c r="B8" s="105"/>
      <c r="C8" s="105"/>
      <c r="D8" s="105"/>
      <c r="E8" s="105"/>
      <c r="F8" s="105"/>
      <c r="G8" s="105"/>
      <c r="H8" s="105"/>
      <c r="I8" s="105"/>
      <c r="J8" s="107"/>
    </row>
    <row r="9" spans="1:10" ht="12.75">
      <c r="A9" s="104"/>
      <c r="B9" s="322" t="s">
        <v>285</v>
      </c>
      <c r="C9" s="322"/>
      <c r="D9" s="322"/>
      <c r="E9" s="322"/>
      <c r="F9" s="322"/>
      <c r="G9" s="322"/>
      <c r="H9" s="322"/>
      <c r="I9" s="322"/>
      <c r="J9" s="107"/>
    </row>
    <row r="10" spans="1:10" ht="12.75">
      <c r="A10" s="104"/>
      <c r="B10" s="322"/>
      <c r="C10" s="322"/>
      <c r="D10" s="322"/>
      <c r="E10" s="322"/>
      <c r="F10" s="322"/>
      <c r="G10" s="322"/>
      <c r="H10" s="322"/>
      <c r="I10" s="322"/>
      <c r="J10" s="107"/>
    </row>
    <row r="11" spans="1:10" ht="12.75">
      <c r="A11" s="104"/>
      <c r="B11" s="322"/>
      <c r="C11" s="322"/>
      <c r="D11" s="322"/>
      <c r="E11" s="322"/>
      <c r="F11" s="322"/>
      <c r="G11" s="322"/>
      <c r="H11" s="322"/>
      <c r="I11" s="322"/>
      <c r="J11" s="107"/>
    </row>
    <row r="12" spans="1:10" ht="12.75">
      <c r="A12" s="104"/>
      <c r="B12" s="322"/>
      <c r="C12" s="322"/>
      <c r="D12" s="322"/>
      <c r="E12" s="322"/>
      <c r="F12" s="322"/>
      <c r="G12" s="322"/>
      <c r="H12" s="322"/>
      <c r="I12" s="322"/>
      <c r="J12" s="107"/>
    </row>
    <row r="13" spans="1:10" ht="12.75">
      <c r="A13" s="104"/>
      <c r="B13" s="322"/>
      <c r="C13" s="322"/>
      <c r="D13" s="322"/>
      <c r="E13" s="322"/>
      <c r="F13" s="322"/>
      <c r="G13" s="322"/>
      <c r="H13" s="322"/>
      <c r="I13" s="322"/>
      <c r="J13" s="107"/>
    </row>
    <row r="14" spans="1:10" ht="12.75">
      <c r="A14" s="104"/>
      <c r="B14" s="322"/>
      <c r="C14" s="322"/>
      <c r="D14" s="322"/>
      <c r="E14" s="322"/>
      <c r="F14" s="322"/>
      <c r="G14" s="322"/>
      <c r="H14" s="322"/>
      <c r="I14" s="322"/>
      <c r="J14" s="107"/>
    </row>
    <row r="15" spans="1:10" ht="12.75">
      <c r="A15" s="104"/>
      <c r="B15" s="180"/>
      <c r="C15" s="181"/>
      <c r="D15" s="181"/>
      <c r="E15" s="181"/>
      <c r="F15" s="331" t="s">
        <v>27</v>
      </c>
      <c r="G15" s="331"/>
      <c r="H15" s="331"/>
      <c r="I15" s="332"/>
      <c r="J15" s="107"/>
    </row>
    <row r="16" spans="1:10" ht="12.75">
      <c r="A16" s="104"/>
      <c r="B16" s="333" t="s">
        <v>286</v>
      </c>
      <c r="C16" s="334"/>
      <c r="D16" s="334"/>
      <c r="E16" s="334"/>
      <c r="F16" s="335" t="s">
        <v>287</v>
      </c>
      <c r="G16" s="335"/>
      <c r="H16" s="335" t="s">
        <v>288</v>
      </c>
      <c r="I16" s="336"/>
      <c r="J16" s="107"/>
    </row>
    <row r="17" spans="1:21" ht="12.75" customHeight="1">
      <c r="A17" s="104"/>
      <c r="B17" s="337" t="s">
        <v>289</v>
      </c>
      <c r="C17" s="337"/>
      <c r="D17" s="337"/>
      <c r="E17" s="337"/>
      <c r="F17" s="338" t="str">
        <f>+TEXT($L17*(1+$M$6)+M17,"$0.00")&amp;" (A)"</f>
        <v>$1.18 (A)</v>
      </c>
      <c r="G17" s="338" t="str">
        <f>+TEXT($L17*(1+$M$6),"$0.00")&amp;" (A)"</f>
        <v>$1.18 (A)</v>
      </c>
      <c r="H17" s="338" t="str">
        <f>+TEXT($N17*(1+$M$6)+O17,"$0.00")&amp;" (A)"</f>
        <v>$0.31 (A)</v>
      </c>
      <c r="I17" s="338" t="str">
        <f>+TEXT($L17*(1+$M$6),"$0.00")&amp;" (A)"</f>
        <v>$1.18 (A)</v>
      </c>
      <c r="J17" s="107"/>
      <c r="L17" s="170">
        <v>1</v>
      </c>
      <c r="M17" s="170"/>
      <c r="N17" s="170">
        <v>0.26</v>
      </c>
      <c r="O17" s="184"/>
      <c r="P17" s="171"/>
      <c r="Q17" s="171"/>
      <c r="R17" s="171"/>
      <c r="S17" s="171"/>
      <c r="T17" s="171"/>
      <c r="U17" s="171"/>
    </row>
    <row r="18" spans="1:21" ht="12.75">
      <c r="A18" s="131"/>
      <c r="B18" s="337"/>
      <c r="C18" s="337"/>
      <c r="D18" s="337"/>
      <c r="E18" s="337"/>
      <c r="F18" s="338" t="str">
        <f>+TEXT($L18*(1+$M$6),"$0.00")&amp;" (A)"</f>
        <v>$0.00 (A)</v>
      </c>
      <c r="G18" s="338" t="str">
        <f>+TEXT($L18*(1+$M$6),"$0.00")&amp;" (A)"</f>
        <v>$0.00 (A)</v>
      </c>
      <c r="H18" s="338" t="str">
        <f>+TEXT($L18*(1+$M$6),"$0.00")&amp;" (A)"</f>
        <v>$0.00 (A)</v>
      </c>
      <c r="I18" s="338" t="str">
        <f>+TEXT($L18*(1+$M$6),"$0.00")&amp;" (A)"</f>
        <v>$0.00 (A)</v>
      </c>
      <c r="J18" s="112"/>
      <c r="L18" s="170"/>
      <c r="M18" s="170"/>
      <c r="N18" s="170"/>
      <c r="O18" s="184"/>
      <c r="P18" s="171"/>
      <c r="Q18" s="171"/>
      <c r="R18" s="171"/>
      <c r="S18" s="171"/>
      <c r="T18" s="171"/>
      <c r="U18" s="171"/>
    </row>
    <row r="19" spans="1:21" ht="12.75">
      <c r="A19" s="131"/>
      <c r="B19" s="337"/>
      <c r="C19" s="337"/>
      <c r="D19" s="337"/>
      <c r="E19" s="337"/>
      <c r="F19" s="338" t="str">
        <f>+TEXT($L19*(1+$M$6),"$0.00")&amp;" (A)"</f>
        <v>$0.00 (A)</v>
      </c>
      <c r="G19" s="338" t="str">
        <f>+TEXT($L19*(1+$M$6),"$0.00")&amp;" (A)"</f>
        <v>$0.00 (A)</v>
      </c>
      <c r="H19" s="338" t="str">
        <f>+TEXT($L19*(1+$M$6),"$0.00")&amp;" (A)"</f>
        <v>$0.00 (A)</v>
      </c>
      <c r="I19" s="338" t="str">
        <f>+TEXT($L19*(1+$M$6),"$0.00")&amp;" (A)"</f>
        <v>$0.00 (A)</v>
      </c>
      <c r="J19" s="112"/>
      <c r="L19" s="170"/>
      <c r="M19" s="170"/>
      <c r="N19" s="170"/>
      <c r="O19" s="184"/>
      <c r="P19" s="171"/>
      <c r="Q19" s="171"/>
      <c r="R19" s="171"/>
      <c r="S19" s="171"/>
      <c r="T19" s="171"/>
      <c r="U19" s="171"/>
    </row>
    <row r="20" spans="1:21" ht="12.75">
      <c r="A20" s="104"/>
      <c r="B20" s="337" t="s">
        <v>290</v>
      </c>
      <c r="C20" s="337"/>
      <c r="D20" s="337"/>
      <c r="E20" s="337"/>
      <c r="F20" s="338" t="str">
        <f>+TEXT($L20*(1+$M$6)+M20,"$0.00")&amp;" (A)"</f>
        <v>$1.18 (A)</v>
      </c>
      <c r="G20" s="338" t="str">
        <f>+TEXT($L20*(1+$M$6),"$0.00")&amp;" (A)"</f>
        <v>$1.18 (A)</v>
      </c>
      <c r="H20" s="338" t="str">
        <f>+TEXT($N20*(1+$M$6)+O20,"$0.00")&amp;" (A)"</f>
        <v>$0.31 (A)</v>
      </c>
      <c r="I20" s="338" t="str">
        <f>+TEXT($L20*(1+$M$6),"$0.00")&amp;" (A)"</f>
        <v>$1.18 (A)</v>
      </c>
      <c r="J20" s="107"/>
      <c r="L20" s="170">
        <f>L17</f>
        <v>1</v>
      </c>
      <c r="M20" s="170">
        <f>+M17</f>
        <v>0</v>
      </c>
      <c r="N20" s="170">
        <f>N17</f>
        <v>0.26</v>
      </c>
      <c r="O20" s="184"/>
      <c r="P20" s="171"/>
      <c r="Q20" s="171"/>
      <c r="R20" s="171"/>
      <c r="S20" s="171"/>
      <c r="T20" s="171"/>
      <c r="U20" s="171"/>
    </row>
    <row r="21" spans="1:21" ht="12.75">
      <c r="A21" s="104"/>
      <c r="B21" s="337"/>
      <c r="C21" s="337"/>
      <c r="D21" s="337"/>
      <c r="E21" s="337"/>
      <c r="F21" s="338" t="str">
        <f>+TEXT($L21*(1+$M$6),"$0.00")&amp;" (A)"</f>
        <v>$0.00 (A)</v>
      </c>
      <c r="G21" s="338" t="str">
        <f>+TEXT($L21*(1+$M$6),"$0.00")&amp;" (A)"</f>
        <v>$0.00 (A)</v>
      </c>
      <c r="H21" s="338" t="str">
        <f>+TEXT($L21*(1+$M$6),"$0.00")&amp;" (A)"</f>
        <v>$0.00 (A)</v>
      </c>
      <c r="I21" s="338" t="str">
        <f>+TEXT($L21*(1+$M$6),"$0.00")&amp;" (A)"</f>
        <v>$0.00 (A)</v>
      </c>
      <c r="J21" s="107"/>
      <c r="L21" s="170"/>
      <c r="M21" s="170"/>
      <c r="N21" s="170"/>
      <c r="O21" s="184"/>
      <c r="P21" s="171"/>
      <c r="Q21" s="171"/>
      <c r="R21" s="171"/>
      <c r="S21" s="171"/>
      <c r="T21" s="171"/>
      <c r="U21" s="171"/>
    </row>
    <row r="22" spans="1:21" ht="12.75">
      <c r="A22" s="104"/>
      <c r="B22" s="106"/>
      <c r="C22" s="106"/>
      <c r="D22" s="106"/>
      <c r="E22" s="106"/>
      <c r="F22" s="106"/>
      <c r="G22" s="106"/>
      <c r="H22" s="106"/>
      <c r="I22" s="106"/>
      <c r="J22" s="107"/>
      <c r="L22" s="170"/>
      <c r="M22" s="170"/>
      <c r="N22" s="170"/>
      <c r="O22" s="184"/>
      <c r="P22" s="171"/>
      <c r="Q22" s="171"/>
      <c r="R22" s="171"/>
      <c r="S22" s="171"/>
      <c r="T22" s="171"/>
      <c r="U22" s="171"/>
    </row>
    <row r="23" spans="1:21" ht="12.75">
      <c r="A23" s="104"/>
      <c r="B23" s="106"/>
      <c r="C23" s="106"/>
      <c r="D23" s="106"/>
      <c r="E23" s="106"/>
      <c r="F23" s="106"/>
      <c r="G23" s="106"/>
      <c r="H23" s="106"/>
      <c r="I23" s="106"/>
      <c r="J23" s="107"/>
      <c r="L23" s="170"/>
      <c r="M23" s="170"/>
      <c r="N23" s="170"/>
      <c r="O23" s="184"/>
      <c r="P23" s="171"/>
      <c r="Q23" s="171"/>
      <c r="R23" s="171"/>
      <c r="S23" s="171"/>
      <c r="T23" s="171"/>
      <c r="U23" s="171"/>
    </row>
    <row r="24" spans="1:21" ht="12.75">
      <c r="A24" s="104"/>
      <c r="B24" s="320" t="s">
        <v>291</v>
      </c>
      <c r="C24" s="320"/>
      <c r="D24" s="320"/>
      <c r="E24" s="320"/>
      <c r="F24" s="320"/>
      <c r="G24" s="320"/>
      <c r="H24" s="320"/>
      <c r="I24" s="320"/>
      <c r="J24" s="107"/>
      <c r="L24" s="170"/>
      <c r="M24" s="170"/>
      <c r="N24" s="170"/>
      <c r="O24" s="184"/>
      <c r="P24" s="171"/>
      <c r="Q24" s="171"/>
      <c r="R24" s="171"/>
      <c r="S24" s="171"/>
      <c r="T24" s="171"/>
      <c r="U24" s="171"/>
    </row>
    <row r="25" spans="1:21" ht="12.75">
      <c r="A25" s="104"/>
      <c r="B25" s="320"/>
      <c r="C25" s="320"/>
      <c r="D25" s="320"/>
      <c r="E25" s="320"/>
      <c r="F25" s="320"/>
      <c r="G25" s="320"/>
      <c r="H25" s="320"/>
      <c r="I25" s="320"/>
      <c r="J25" s="107"/>
      <c r="L25" s="184"/>
      <c r="M25" s="184"/>
      <c r="N25" s="184"/>
      <c r="O25" s="184"/>
      <c r="P25" s="171"/>
      <c r="Q25" s="171"/>
      <c r="R25" s="171"/>
      <c r="S25" s="171"/>
      <c r="T25" s="171"/>
      <c r="U25" s="171"/>
    </row>
    <row r="26" spans="1:21" ht="12.75">
      <c r="A26" s="104"/>
      <c r="B26" s="320"/>
      <c r="C26" s="320"/>
      <c r="D26" s="320"/>
      <c r="E26" s="320"/>
      <c r="F26" s="320"/>
      <c r="G26" s="320"/>
      <c r="H26" s="320"/>
      <c r="I26" s="320"/>
      <c r="J26" s="107"/>
      <c r="L26" s="184"/>
      <c r="M26" s="184"/>
      <c r="N26" s="184"/>
      <c r="O26" s="184"/>
      <c r="P26" s="171"/>
      <c r="Q26" s="171"/>
      <c r="R26" s="171"/>
      <c r="S26" s="171"/>
      <c r="T26" s="171"/>
      <c r="U26" s="171"/>
    </row>
    <row r="27" spans="1:21" ht="12.75">
      <c r="A27" s="104"/>
      <c r="B27" s="320"/>
      <c r="C27" s="320"/>
      <c r="D27" s="320"/>
      <c r="E27" s="320"/>
      <c r="F27" s="320"/>
      <c r="G27" s="320"/>
      <c r="H27" s="320"/>
      <c r="I27" s="320"/>
      <c r="J27" s="107"/>
      <c r="L27" s="184"/>
      <c r="M27" s="184"/>
      <c r="N27" s="184"/>
      <c r="O27" s="184"/>
      <c r="P27" s="171"/>
      <c r="Q27" s="171"/>
      <c r="R27" s="171"/>
      <c r="S27" s="171"/>
      <c r="T27" s="171"/>
      <c r="U27" s="171"/>
    </row>
    <row r="28" spans="1:21" ht="12.75">
      <c r="A28" s="104"/>
      <c r="B28" s="106"/>
      <c r="C28" s="106"/>
      <c r="D28" s="106"/>
      <c r="E28" s="106"/>
      <c r="F28" s="106"/>
      <c r="G28" s="106"/>
      <c r="H28" s="106"/>
      <c r="I28" s="106"/>
      <c r="J28" s="107"/>
      <c r="L28" s="184"/>
      <c r="M28" s="184"/>
      <c r="N28" s="184"/>
      <c r="O28" s="184"/>
      <c r="P28" s="171"/>
      <c r="Q28" s="171"/>
      <c r="R28" s="171"/>
      <c r="S28" s="171"/>
      <c r="T28" s="171"/>
      <c r="U28" s="171"/>
    </row>
    <row r="29" spans="1:21" ht="12.75">
      <c r="A29" s="104"/>
      <c r="B29" s="106"/>
      <c r="C29" s="106"/>
      <c r="D29" s="106"/>
      <c r="E29" s="106"/>
      <c r="F29" s="106"/>
      <c r="G29" s="106"/>
      <c r="H29" s="106"/>
      <c r="I29" s="106"/>
      <c r="J29" s="107"/>
      <c r="L29" s="184"/>
      <c r="M29" s="184"/>
      <c r="N29" s="184"/>
      <c r="O29" s="184"/>
      <c r="P29" s="171"/>
      <c r="Q29" s="171"/>
      <c r="R29" s="171"/>
      <c r="S29" s="171"/>
      <c r="T29" s="171"/>
      <c r="U29" s="171"/>
    </row>
    <row r="30" spans="1:21" ht="12.75">
      <c r="A30" s="161"/>
      <c r="B30" s="180"/>
      <c r="C30" s="181"/>
      <c r="D30" s="181"/>
      <c r="E30" s="181"/>
      <c r="F30" s="331" t="s">
        <v>27</v>
      </c>
      <c r="G30" s="331"/>
      <c r="H30" s="331"/>
      <c r="I30" s="332"/>
      <c r="J30" s="112"/>
      <c r="L30" s="184"/>
      <c r="M30" s="184"/>
      <c r="N30" s="184"/>
      <c r="O30" s="184"/>
      <c r="P30" s="171"/>
      <c r="Q30" s="171"/>
      <c r="R30" s="171"/>
      <c r="S30" s="171"/>
      <c r="T30" s="171"/>
      <c r="U30" s="171"/>
    </row>
    <row r="31" spans="1:21" ht="12.75">
      <c r="A31" s="104"/>
      <c r="B31" s="333" t="s">
        <v>292</v>
      </c>
      <c r="C31" s="334"/>
      <c r="D31" s="334"/>
      <c r="E31" s="334"/>
      <c r="F31" s="335" t="s">
        <v>287</v>
      </c>
      <c r="G31" s="335"/>
      <c r="H31" s="335" t="s">
        <v>288</v>
      </c>
      <c r="I31" s="336"/>
      <c r="J31" s="107"/>
      <c r="L31" s="184"/>
      <c r="M31" s="184"/>
      <c r="N31" s="184"/>
      <c r="O31" s="184"/>
      <c r="P31" s="171"/>
      <c r="Q31" s="171"/>
      <c r="R31" s="171"/>
      <c r="S31" s="171"/>
      <c r="T31" s="171"/>
      <c r="U31" s="171"/>
    </row>
    <row r="32" spans="1:21" ht="12.75">
      <c r="A32" s="149"/>
      <c r="B32" s="339" t="s">
        <v>293</v>
      </c>
      <c r="C32" s="339"/>
      <c r="D32" s="339"/>
      <c r="E32" s="339"/>
      <c r="F32" s="338" t="str">
        <f>+TEXT($L32*(1+$M$6)+M32,"$0.00")&amp;" (A)"</f>
        <v>$7.73 (A)</v>
      </c>
      <c r="G32" s="338" t="str">
        <f>+TEXT($L32*(1+$M$6),"$0.00")&amp;" (A)"</f>
        <v>$7.73 (A)</v>
      </c>
      <c r="H32" s="338" t="str">
        <f>+TEXT($N32*(1+$M$6)+O32,"$0.00")&amp;" (A)"</f>
        <v>$1.53 (A)</v>
      </c>
      <c r="I32" s="338" t="str">
        <f>+TEXT($L32*(1+$M$6),"$0.00")&amp;" (A)"</f>
        <v>$7.73 (A)</v>
      </c>
      <c r="J32" s="107"/>
      <c r="L32" s="170">
        <v>6.55</v>
      </c>
      <c r="M32" s="170"/>
      <c r="N32" s="170">
        <v>1.3</v>
      </c>
      <c r="O32" s="184">
        <v>0</v>
      </c>
      <c r="P32" s="171"/>
      <c r="Q32" s="171"/>
      <c r="R32" s="171"/>
      <c r="S32" s="171"/>
      <c r="T32" s="171"/>
      <c r="U32" s="171"/>
    </row>
    <row r="33" spans="1:15" ht="12.75">
      <c r="A33" s="104"/>
      <c r="B33" s="339"/>
      <c r="C33" s="339"/>
      <c r="D33" s="339"/>
      <c r="E33" s="339"/>
      <c r="F33" s="338" t="str">
        <f>+TEXT($L33*(1+$M$6),"$0.00")&amp;" (A)"</f>
        <v>$0.00 (A)</v>
      </c>
      <c r="G33" s="338" t="str">
        <f>+TEXT($L33*(1+$M$6),"$0.00")&amp;" (A)"</f>
        <v>$0.00 (A)</v>
      </c>
      <c r="H33" s="338" t="str">
        <f>+TEXT($L33*(1+$M$6),"$0.00")&amp;" (A)"</f>
        <v>$0.00 (A)</v>
      </c>
      <c r="I33" s="338" t="str">
        <f>+TEXT($L33*(1+$M$6),"$0.00")&amp;" (A)"</f>
        <v>$0.00 (A)</v>
      </c>
      <c r="J33" s="107"/>
      <c r="L33" s="182"/>
      <c r="M33" s="182"/>
      <c r="N33" s="182"/>
      <c r="O33" s="182"/>
    </row>
    <row r="34" spans="1:15" ht="12.75">
      <c r="A34" s="104"/>
      <c r="B34" s="339"/>
      <c r="C34" s="339"/>
      <c r="D34" s="339"/>
      <c r="E34" s="339"/>
      <c r="F34" s="338"/>
      <c r="G34" s="338"/>
      <c r="H34" s="338"/>
      <c r="I34" s="338"/>
      <c r="J34" s="107"/>
      <c r="L34" s="182"/>
      <c r="M34" s="182"/>
      <c r="N34" s="182"/>
      <c r="O34" s="182"/>
    </row>
    <row r="35" spans="1:15" ht="12.75">
      <c r="A35" s="104"/>
      <c r="B35" s="339"/>
      <c r="C35" s="339"/>
      <c r="D35" s="339"/>
      <c r="E35" s="339"/>
      <c r="F35" s="338"/>
      <c r="G35" s="338"/>
      <c r="H35" s="338"/>
      <c r="I35" s="338"/>
      <c r="J35" s="107"/>
      <c r="L35" s="182"/>
      <c r="M35" s="182"/>
      <c r="N35" s="182"/>
      <c r="O35" s="182"/>
    </row>
    <row r="36" spans="1:15" ht="12.75">
      <c r="A36" s="104"/>
      <c r="B36" s="106"/>
      <c r="C36" s="106"/>
      <c r="D36" s="106"/>
      <c r="E36" s="106"/>
      <c r="F36" s="106"/>
      <c r="G36" s="106"/>
      <c r="H36" s="106"/>
      <c r="I36" s="106"/>
      <c r="J36" s="107"/>
      <c r="L36" s="182"/>
      <c r="M36" s="182"/>
      <c r="N36" s="182"/>
      <c r="O36" s="182"/>
    </row>
    <row r="37" spans="1:15" ht="12.75">
      <c r="A37" s="104"/>
      <c r="B37" s="320" t="s">
        <v>294</v>
      </c>
      <c r="C37" s="320"/>
      <c r="D37" s="320"/>
      <c r="E37" s="320"/>
      <c r="F37" s="320"/>
      <c r="G37" s="320"/>
      <c r="H37" s="320"/>
      <c r="I37" s="320"/>
      <c r="J37" s="107"/>
      <c r="L37" s="182"/>
      <c r="M37" s="182"/>
      <c r="N37" s="182"/>
      <c r="O37" s="182"/>
    </row>
    <row r="38" spans="1:15" ht="12.75">
      <c r="A38" s="104"/>
      <c r="B38" s="320"/>
      <c r="C38" s="320"/>
      <c r="D38" s="320"/>
      <c r="E38" s="320"/>
      <c r="F38" s="320"/>
      <c r="G38" s="320"/>
      <c r="H38" s="320"/>
      <c r="I38" s="320"/>
      <c r="J38" s="107"/>
      <c r="L38" s="182"/>
      <c r="M38" s="182"/>
      <c r="N38" s="182"/>
      <c r="O38" s="182"/>
    </row>
    <row r="39" spans="1:15" ht="12.75">
      <c r="A39" s="104"/>
      <c r="B39" s="320"/>
      <c r="C39" s="320"/>
      <c r="D39" s="320"/>
      <c r="E39" s="320"/>
      <c r="F39" s="320"/>
      <c r="G39" s="320"/>
      <c r="H39" s="320"/>
      <c r="I39" s="320"/>
      <c r="J39" s="107"/>
      <c r="L39" s="182"/>
      <c r="M39" s="182"/>
      <c r="N39" s="182"/>
      <c r="O39" s="182"/>
    </row>
    <row r="40" spans="1:15" ht="12.75">
      <c r="A40" s="104"/>
      <c r="B40" s="106"/>
      <c r="C40" s="106"/>
      <c r="D40" s="106"/>
      <c r="E40" s="106"/>
      <c r="F40" s="106"/>
      <c r="G40" s="106"/>
      <c r="H40" s="106"/>
      <c r="I40" s="106"/>
      <c r="J40" s="107"/>
      <c r="L40" s="182"/>
      <c r="M40" s="182"/>
      <c r="N40" s="182"/>
      <c r="O40" s="182"/>
    </row>
    <row r="41" spans="1:10" ht="12.75">
      <c r="A41" s="104"/>
      <c r="B41" s="106"/>
      <c r="C41" s="106"/>
      <c r="D41" s="106"/>
      <c r="E41" s="106"/>
      <c r="F41" s="106"/>
      <c r="G41" s="106"/>
      <c r="H41" s="106"/>
      <c r="I41" s="106"/>
      <c r="J41" s="107"/>
    </row>
    <row r="42" spans="1:10" ht="12.75">
      <c r="A42" s="104"/>
      <c r="B42" s="106"/>
      <c r="C42" s="106"/>
      <c r="D42" s="106"/>
      <c r="E42" s="106"/>
      <c r="F42" s="106"/>
      <c r="G42" s="106"/>
      <c r="H42" s="106"/>
      <c r="I42" s="106"/>
      <c r="J42" s="107"/>
    </row>
    <row r="43" spans="1:10" ht="12.75">
      <c r="A43" s="104"/>
      <c r="B43" s="106"/>
      <c r="C43" s="106"/>
      <c r="D43" s="106"/>
      <c r="E43" s="106"/>
      <c r="F43" s="106"/>
      <c r="G43" s="106"/>
      <c r="H43" s="106"/>
      <c r="I43" s="106"/>
      <c r="J43" s="107"/>
    </row>
    <row r="44" spans="1:10" ht="12.75">
      <c r="A44" s="104"/>
      <c r="B44" s="106"/>
      <c r="C44" s="106"/>
      <c r="D44" s="106"/>
      <c r="E44" s="106"/>
      <c r="F44" s="106"/>
      <c r="G44" s="106"/>
      <c r="H44" s="106"/>
      <c r="I44" s="106"/>
      <c r="J44" s="107"/>
    </row>
    <row r="45" spans="1:10" ht="12.75">
      <c r="A45" s="104"/>
      <c r="B45" s="106"/>
      <c r="C45" s="106"/>
      <c r="D45" s="106"/>
      <c r="E45" s="106"/>
      <c r="F45" s="106"/>
      <c r="G45" s="106"/>
      <c r="H45" s="106"/>
      <c r="I45" s="106"/>
      <c r="J45" s="107"/>
    </row>
    <row r="46" spans="1:10" ht="12.75">
      <c r="A46" s="104"/>
      <c r="B46" s="105"/>
      <c r="C46" s="105"/>
      <c r="D46" s="105"/>
      <c r="E46" s="105"/>
      <c r="F46" s="105"/>
      <c r="G46" s="105"/>
      <c r="H46" s="105"/>
      <c r="I46" s="105"/>
      <c r="J46" s="107"/>
    </row>
    <row r="47" spans="1:10" ht="12.75">
      <c r="A47" s="104"/>
      <c r="B47" s="105"/>
      <c r="C47" s="105"/>
      <c r="D47" s="105"/>
      <c r="E47" s="105"/>
      <c r="F47" s="105"/>
      <c r="G47" s="105"/>
      <c r="H47" s="105"/>
      <c r="I47" s="105"/>
      <c r="J47" s="107"/>
    </row>
    <row r="48" spans="1:10" ht="12.75">
      <c r="A48" s="104"/>
      <c r="B48" s="105"/>
      <c r="C48" s="105"/>
      <c r="D48" s="105"/>
      <c r="E48" s="105"/>
      <c r="F48" s="105"/>
      <c r="G48" s="105"/>
      <c r="H48" s="105"/>
      <c r="I48" s="105"/>
      <c r="J48" s="107"/>
    </row>
    <row r="49" spans="1:10" ht="12.75">
      <c r="A49" s="108"/>
      <c r="B49" s="109"/>
      <c r="C49" s="109"/>
      <c r="D49" s="109"/>
      <c r="E49" s="109"/>
      <c r="F49" s="109"/>
      <c r="G49" s="109"/>
      <c r="H49" s="109"/>
      <c r="I49" s="109"/>
      <c r="J49" s="110"/>
    </row>
    <row r="50" spans="1:10" ht="12.75">
      <c r="A50" s="104" t="s">
        <v>59</v>
      </c>
      <c r="B50" s="105" t="str">
        <f>'Check Sheet'!B52</f>
        <v>Sarah Russell, Business Unit Finance Manager</v>
      </c>
      <c r="C50" s="105"/>
      <c r="D50" s="105"/>
      <c r="E50" s="105"/>
      <c r="F50" s="105"/>
      <c r="G50" s="105"/>
      <c r="H50" s="105"/>
      <c r="I50" s="105"/>
      <c r="J50" s="107"/>
    </row>
    <row r="51" spans="1:10" ht="12.75">
      <c r="A51" s="104"/>
      <c r="B51" s="105"/>
      <c r="C51" s="105"/>
      <c r="D51" s="105"/>
      <c r="E51" s="105"/>
      <c r="F51" s="105"/>
      <c r="J51" s="107"/>
    </row>
    <row r="52" spans="1:10" ht="12.75">
      <c r="A52" s="108" t="s">
        <v>60</v>
      </c>
      <c r="B52" s="304">
        <f>+'Check Sheet'!$B$54</f>
        <v>43592</v>
      </c>
      <c r="C52" s="304">
        <v>0</v>
      </c>
      <c r="D52" s="109"/>
      <c r="E52" s="109"/>
      <c r="F52" s="109"/>
      <c r="H52" s="169" t="s">
        <v>61</v>
      </c>
      <c r="I52" s="318">
        <f>+'Item 100, page 1'!J56</f>
        <v>43678</v>
      </c>
      <c r="J52" s="319">
        <f>+'[1]Check Sheet'!I53</f>
        <v>0</v>
      </c>
    </row>
    <row r="53" spans="1:10" ht="12.75">
      <c r="A53" s="314" t="s">
        <v>62</v>
      </c>
      <c r="B53" s="315"/>
      <c r="C53" s="315"/>
      <c r="D53" s="315"/>
      <c r="E53" s="315"/>
      <c r="F53" s="315"/>
      <c r="G53" s="315"/>
      <c r="H53" s="315"/>
      <c r="I53" s="315"/>
      <c r="J53" s="316"/>
    </row>
    <row r="54" spans="1:10" ht="12.75">
      <c r="A54" s="104"/>
      <c r="B54" s="105"/>
      <c r="C54" s="105"/>
      <c r="D54" s="105"/>
      <c r="E54" s="105"/>
      <c r="F54" s="105"/>
      <c r="G54" s="105"/>
      <c r="H54" s="105"/>
      <c r="I54" s="105"/>
      <c r="J54" s="107"/>
    </row>
    <row r="55" spans="1:10" ht="12.75">
      <c r="A55" s="104" t="s">
        <v>63</v>
      </c>
      <c r="B55" s="105"/>
      <c r="C55" s="105"/>
      <c r="D55" s="105"/>
      <c r="E55" s="105"/>
      <c r="F55" s="105"/>
      <c r="G55" s="105"/>
      <c r="H55" s="105"/>
      <c r="I55" s="105"/>
      <c r="J55" s="107"/>
    </row>
    <row r="56" spans="1:10" ht="12.75">
      <c r="A56" s="108"/>
      <c r="B56" s="109"/>
      <c r="C56" s="109"/>
      <c r="D56" s="109"/>
      <c r="E56" s="109"/>
      <c r="F56" s="109"/>
      <c r="G56" s="109"/>
      <c r="H56" s="109"/>
      <c r="I56" s="109"/>
      <c r="J56" s="110"/>
    </row>
    <row r="61" ht="12" customHeight="1"/>
  </sheetData>
  <sheetProtection/>
  <mergeCells count="27">
    <mergeCell ref="A53:J53"/>
    <mergeCell ref="B34:E35"/>
    <mergeCell ref="F34:G35"/>
    <mergeCell ref="H34:I35"/>
    <mergeCell ref="B37:I39"/>
    <mergeCell ref="B52:C52"/>
    <mergeCell ref="I52:J52"/>
    <mergeCell ref="B24:I27"/>
    <mergeCell ref="F30:I30"/>
    <mergeCell ref="B31:E31"/>
    <mergeCell ref="F31:G31"/>
    <mergeCell ref="H31:I31"/>
    <mergeCell ref="B32:E33"/>
    <mergeCell ref="F32:G33"/>
    <mergeCell ref="H32:I33"/>
    <mergeCell ref="B17:E19"/>
    <mergeCell ref="F17:G19"/>
    <mergeCell ref="H17:I19"/>
    <mergeCell ref="B20:E21"/>
    <mergeCell ref="F20:G21"/>
    <mergeCell ref="H20:I21"/>
    <mergeCell ref="A7:J7"/>
    <mergeCell ref="B9:I14"/>
    <mergeCell ref="F15:I15"/>
    <mergeCell ref="B16:E16"/>
    <mergeCell ref="F16:G16"/>
    <mergeCell ref="H16:I1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S58"/>
  <sheetViews>
    <sheetView showGridLines="0" zoomScale="85" zoomScaleNormal="85" zoomScalePageLayoutView="0" workbookViewId="0" topLeftCell="A22">
      <selection activeCell="B33" sqref="B33"/>
    </sheetView>
  </sheetViews>
  <sheetFormatPr defaultColWidth="9.140625" defaultRowHeight="12.75"/>
  <cols>
    <col min="1" max="1" width="10.00390625" style="15" customWidth="1"/>
    <col min="2" max="4" width="9.140625" style="15" customWidth="1"/>
    <col min="5" max="5" width="10.28125" style="15" customWidth="1"/>
    <col min="6" max="8" width="9.140625" style="15" customWidth="1"/>
    <col min="9" max="9" width="11.8515625" style="15" customWidth="1"/>
    <col min="10" max="10" width="10.8515625" style="15" customWidth="1"/>
    <col min="11" max="16384" width="9.140625" style="15" customWidth="1"/>
  </cols>
  <sheetData>
    <row r="1" spans="1:10" ht="12.75">
      <c r="A1" s="101"/>
      <c r="B1" s="102"/>
      <c r="C1" s="102"/>
      <c r="D1" s="102"/>
      <c r="E1" s="102"/>
      <c r="F1" s="102"/>
      <c r="G1" s="102"/>
      <c r="H1" s="102"/>
      <c r="I1" s="102"/>
      <c r="J1" s="103"/>
    </row>
    <row r="2" spans="1:10" ht="12.75">
      <c r="A2" s="104" t="s">
        <v>0</v>
      </c>
      <c r="B2" s="147">
        <v>26</v>
      </c>
      <c r="C2" s="105"/>
      <c r="D2" s="105"/>
      <c r="E2" s="105"/>
      <c r="F2" s="105"/>
      <c r="G2" s="105"/>
      <c r="H2" s="113" t="s">
        <v>228</v>
      </c>
      <c r="I2" s="106" t="s">
        <v>295</v>
      </c>
      <c r="J2" s="107"/>
    </row>
    <row r="3" spans="1:10" ht="12.75">
      <c r="A3" s="104"/>
      <c r="B3" s="105"/>
      <c r="C3" s="105"/>
      <c r="D3" s="105"/>
      <c r="E3" s="105"/>
      <c r="F3" s="105"/>
      <c r="G3" s="105"/>
      <c r="H3" s="105"/>
      <c r="I3" s="105"/>
      <c r="J3" s="107"/>
    </row>
    <row r="4" spans="1:10" ht="12.75">
      <c r="A4" s="104" t="s">
        <v>2</v>
      </c>
      <c r="B4" s="105"/>
      <c r="C4" s="105"/>
      <c r="D4" s="139" t="s">
        <v>75</v>
      </c>
      <c r="E4" s="105"/>
      <c r="F4" s="105"/>
      <c r="G4" s="105"/>
      <c r="H4" s="105"/>
      <c r="I4" s="105"/>
      <c r="J4" s="107"/>
    </row>
    <row r="5" spans="1:10" ht="12.75">
      <c r="A5" s="108" t="s">
        <v>3</v>
      </c>
      <c r="B5" s="109"/>
      <c r="C5" s="109"/>
      <c r="D5" s="140" t="s">
        <v>76</v>
      </c>
      <c r="E5" s="109"/>
      <c r="F5" s="109"/>
      <c r="G5" s="109"/>
      <c r="H5" s="109"/>
      <c r="I5" s="109"/>
      <c r="J5" s="110"/>
    </row>
    <row r="6" spans="1:13" ht="12.75">
      <c r="A6" s="104"/>
      <c r="B6" s="105"/>
      <c r="C6" s="105"/>
      <c r="D6" s="105"/>
      <c r="E6" s="105"/>
      <c r="F6" s="105"/>
      <c r="G6" s="105"/>
      <c r="H6" s="105"/>
      <c r="I6" s="105"/>
      <c r="J6" s="107"/>
      <c r="L6" s="15" t="s">
        <v>97</v>
      </c>
      <c r="M6" s="165">
        <f>+'Item 80'!M6</f>
        <v>0.1796</v>
      </c>
    </row>
    <row r="7" spans="1:10" ht="12.75">
      <c r="A7" s="307" t="s">
        <v>296</v>
      </c>
      <c r="B7" s="308"/>
      <c r="C7" s="308"/>
      <c r="D7" s="308"/>
      <c r="E7" s="308"/>
      <c r="F7" s="308"/>
      <c r="G7" s="308"/>
      <c r="H7" s="308"/>
      <c r="I7" s="308"/>
      <c r="J7" s="309"/>
    </row>
    <row r="8" spans="1:10" ht="12.75">
      <c r="A8" s="104"/>
      <c r="B8" s="105"/>
      <c r="C8" s="105"/>
      <c r="D8" s="105"/>
      <c r="E8" s="105"/>
      <c r="F8" s="105"/>
      <c r="G8" s="105"/>
      <c r="H8" s="105"/>
      <c r="I8" s="105"/>
      <c r="J8" s="107"/>
    </row>
    <row r="9" spans="1:10" ht="12.75" customHeight="1">
      <c r="A9" s="104"/>
      <c r="B9" s="183"/>
      <c r="C9" s="183"/>
      <c r="D9" s="183"/>
      <c r="E9" s="183"/>
      <c r="F9" s="183"/>
      <c r="G9" s="183"/>
      <c r="H9" s="183"/>
      <c r="I9" s="183"/>
      <c r="J9" s="107"/>
    </row>
    <row r="10" spans="1:10" ht="12.75">
      <c r="A10" s="104"/>
      <c r="B10" s="180"/>
      <c r="C10" s="181"/>
      <c r="D10" s="181"/>
      <c r="E10" s="181"/>
      <c r="F10" s="331" t="s">
        <v>27</v>
      </c>
      <c r="G10" s="331"/>
      <c r="H10" s="331"/>
      <c r="I10" s="332"/>
      <c r="J10" s="107"/>
    </row>
    <row r="11" spans="1:17" ht="12.75">
      <c r="A11" s="104"/>
      <c r="B11" s="333" t="s">
        <v>23</v>
      </c>
      <c r="C11" s="334"/>
      <c r="D11" s="334"/>
      <c r="E11" s="334"/>
      <c r="F11" s="335" t="s">
        <v>287</v>
      </c>
      <c r="G11" s="335"/>
      <c r="H11" s="335" t="s">
        <v>288</v>
      </c>
      <c r="I11" s="336"/>
      <c r="J11" s="107"/>
      <c r="L11" s="182"/>
      <c r="M11" s="182"/>
      <c r="N11" s="182"/>
      <c r="O11" s="182"/>
      <c r="P11" s="182"/>
      <c r="Q11" s="182"/>
    </row>
    <row r="12" spans="1:19" ht="12.75">
      <c r="A12" s="104"/>
      <c r="B12" s="340" t="s">
        <v>297</v>
      </c>
      <c r="C12" s="341"/>
      <c r="D12" s="341"/>
      <c r="E12" s="342"/>
      <c r="F12" s="349" t="str">
        <f>+TEXT($L12*(1+$M$6)+M12,"$0.00")&amp;" (A)"</f>
        <v>$0.13 (A)</v>
      </c>
      <c r="G12" s="350" t="str">
        <f>+TEXT($L12*(1+$M$6),"$0.00")&amp;" (A)"</f>
        <v>$0.13 (A)</v>
      </c>
      <c r="H12" s="349" t="str">
        <f>+TEXT($N12*(1+$M$6)+O12,"$0.00")&amp;" (A)"</f>
        <v>$0.06 (A)</v>
      </c>
      <c r="I12" s="350" t="str">
        <f>+TEXT($L12*(1+$M$6),"$0.00")&amp;" (A)"</f>
        <v>$0.13 (A)</v>
      </c>
      <c r="J12" s="107"/>
      <c r="L12" s="170">
        <v>0.11</v>
      </c>
      <c r="M12" s="170"/>
      <c r="N12" s="170">
        <v>0.05</v>
      </c>
      <c r="O12" s="170">
        <v>0</v>
      </c>
      <c r="P12" s="185"/>
      <c r="Q12" s="170"/>
      <c r="R12" s="170"/>
      <c r="S12" s="170"/>
    </row>
    <row r="13" spans="1:19" ht="12.75">
      <c r="A13" s="104"/>
      <c r="B13" s="343"/>
      <c r="C13" s="344"/>
      <c r="D13" s="344"/>
      <c r="E13" s="345"/>
      <c r="F13" s="351" t="str">
        <f>+TEXT($L13*(1+$M$6),"$0.00")&amp;" (A)"</f>
        <v>$0.00 (A)</v>
      </c>
      <c r="G13" s="352" t="str">
        <f>+TEXT($L13*(1+$M$6),"$0.00")&amp;" (A)"</f>
        <v>$0.00 (A)</v>
      </c>
      <c r="H13" s="351" t="str">
        <f>+TEXT($L13*(1+$M$6),"$0.00")&amp;" (A)"</f>
        <v>$0.00 (A)</v>
      </c>
      <c r="I13" s="352" t="str">
        <f>+TEXT($L13*(1+$M$6),"$0.00")&amp;" (A)"</f>
        <v>$0.00 (A)</v>
      </c>
      <c r="J13" s="107"/>
      <c r="L13" s="170"/>
      <c r="M13" s="170"/>
      <c r="N13" s="170"/>
      <c r="O13" s="170"/>
      <c r="P13" s="184"/>
      <c r="Q13" s="170"/>
      <c r="R13" s="170"/>
      <c r="S13" s="170"/>
    </row>
    <row r="14" spans="1:19" ht="12.75">
      <c r="A14" s="104"/>
      <c r="B14" s="346"/>
      <c r="C14" s="347"/>
      <c r="D14" s="347"/>
      <c r="E14" s="348"/>
      <c r="F14" s="353" t="str">
        <f>+TEXT($L14*(1+$M$6),"$0.00")&amp;" (A)"</f>
        <v>$0.00 (A)</v>
      </c>
      <c r="G14" s="328" t="str">
        <f>+TEXT($L14*(1+$M$6),"$0.00")&amp;" (A)"</f>
        <v>$0.00 (A)</v>
      </c>
      <c r="H14" s="353" t="str">
        <f>+TEXT($L14*(1+$M$6),"$0.00")&amp;" (A)"</f>
        <v>$0.00 (A)</v>
      </c>
      <c r="I14" s="328" t="str">
        <f>+TEXT($L14*(1+$M$6),"$0.00")&amp;" (A)"</f>
        <v>$0.00 (A)</v>
      </c>
      <c r="J14" s="107"/>
      <c r="L14" s="170"/>
      <c r="M14" s="170"/>
      <c r="N14" s="170"/>
      <c r="O14" s="170"/>
      <c r="P14" s="184"/>
      <c r="Q14" s="170"/>
      <c r="R14" s="170"/>
      <c r="S14" s="170"/>
    </row>
    <row r="15" spans="1:19" ht="12.75">
      <c r="A15" s="104"/>
      <c r="B15" s="339" t="s">
        <v>298</v>
      </c>
      <c r="C15" s="339"/>
      <c r="D15" s="339"/>
      <c r="E15" s="339"/>
      <c r="F15" s="338" t="str">
        <f>+TEXT($L15*(1+$M$6)+M15,"$0.00")&amp;" (A)"</f>
        <v>$1.45 (A)</v>
      </c>
      <c r="G15" s="338"/>
      <c r="H15" s="338" t="str">
        <f>+TEXT($N15*(1+$M$6)+O15,"$0.00")&amp;" (A)"</f>
        <v>$0.31 (A)</v>
      </c>
      <c r="I15" s="338"/>
      <c r="J15" s="107"/>
      <c r="L15" s="170">
        <v>1.23</v>
      </c>
      <c r="M15" s="170">
        <v>0</v>
      </c>
      <c r="N15" s="170">
        <v>0.26</v>
      </c>
      <c r="O15" s="170"/>
      <c r="P15" s="184"/>
      <c r="Q15" s="170"/>
      <c r="R15" s="170"/>
      <c r="S15" s="170"/>
    </row>
    <row r="16" spans="1:19" ht="12.75">
      <c r="A16" s="104"/>
      <c r="B16" s="339"/>
      <c r="C16" s="339"/>
      <c r="D16" s="339"/>
      <c r="E16" s="339"/>
      <c r="F16" s="338"/>
      <c r="G16" s="338"/>
      <c r="H16" s="338"/>
      <c r="I16" s="338"/>
      <c r="J16" s="107"/>
      <c r="L16" s="170"/>
      <c r="M16" s="170"/>
      <c r="N16" s="170"/>
      <c r="O16" s="170"/>
      <c r="P16" s="184"/>
      <c r="Q16" s="170"/>
      <c r="R16" s="170"/>
      <c r="S16" s="170"/>
    </row>
    <row r="17" spans="1:19" ht="12.75">
      <c r="A17" s="104"/>
      <c r="B17" s="339"/>
      <c r="C17" s="339"/>
      <c r="D17" s="339"/>
      <c r="E17" s="339"/>
      <c r="F17" s="338"/>
      <c r="G17" s="338"/>
      <c r="H17" s="338"/>
      <c r="I17" s="338"/>
      <c r="J17" s="107"/>
      <c r="L17" s="170"/>
      <c r="M17" s="170"/>
      <c r="N17" s="170"/>
      <c r="O17" s="170"/>
      <c r="P17" s="184"/>
      <c r="Q17" s="170"/>
      <c r="R17" s="170"/>
      <c r="S17" s="170"/>
    </row>
    <row r="18" spans="1:19" ht="12.75">
      <c r="A18" s="104"/>
      <c r="B18" s="339"/>
      <c r="C18" s="339"/>
      <c r="D18" s="339"/>
      <c r="E18" s="339"/>
      <c r="F18" s="338"/>
      <c r="G18" s="338"/>
      <c r="H18" s="338"/>
      <c r="I18" s="338"/>
      <c r="J18" s="107"/>
      <c r="L18" s="170"/>
      <c r="M18" s="170"/>
      <c r="N18" s="170"/>
      <c r="O18" s="170"/>
      <c r="P18" s="184"/>
      <c r="Q18" s="170"/>
      <c r="R18" s="170"/>
      <c r="S18" s="170"/>
    </row>
    <row r="19" spans="1:19" ht="12.75">
      <c r="A19" s="104"/>
      <c r="B19" s="339"/>
      <c r="C19" s="339"/>
      <c r="D19" s="339"/>
      <c r="E19" s="339"/>
      <c r="F19" s="338"/>
      <c r="G19" s="338"/>
      <c r="H19" s="338"/>
      <c r="I19" s="338"/>
      <c r="J19" s="107"/>
      <c r="L19" s="170"/>
      <c r="M19" s="170"/>
      <c r="N19" s="170"/>
      <c r="O19" s="170"/>
      <c r="P19" s="184"/>
      <c r="Q19" s="170"/>
      <c r="R19" s="170"/>
      <c r="S19" s="170"/>
    </row>
    <row r="20" spans="1:19" ht="12.75">
      <c r="A20" s="104"/>
      <c r="B20" s="339" t="s">
        <v>299</v>
      </c>
      <c r="C20" s="339"/>
      <c r="D20" s="339"/>
      <c r="E20" s="339"/>
      <c r="F20" s="338" t="str">
        <f>+F15</f>
        <v>$1.45 (A)</v>
      </c>
      <c r="G20" s="338"/>
      <c r="H20" s="338" t="str">
        <f>+H15</f>
        <v>$0.31 (A)</v>
      </c>
      <c r="I20" s="338"/>
      <c r="J20" s="107"/>
      <c r="L20" s="170">
        <v>1.23</v>
      </c>
      <c r="M20" s="170"/>
      <c r="N20" s="170">
        <v>0.26</v>
      </c>
      <c r="O20" s="170"/>
      <c r="P20" s="184"/>
      <c r="Q20" s="170"/>
      <c r="R20" s="170"/>
      <c r="S20" s="170"/>
    </row>
    <row r="21" spans="1:17" ht="12.75">
      <c r="A21" s="104"/>
      <c r="B21" s="339"/>
      <c r="C21" s="339"/>
      <c r="D21" s="339"/>
      <c r="E21" s="339"/>
      <c r="F21" s="338"/>
      <c r="G21" s="338"/>
      <c r="H21" s="338"/>
      <c r="I21" s="338"/>
      <c r="J21" s="107"/>
      <c r="L21" s="168"/>
      <c r="M21" s="168"/>
      <c r="N21" s="168"/>
      <c r="O21" s="168"/>
      <c r="P21" s="182"/>
      <c r="Q21" s="182"/>
    </row>
    <row r="22" spans="1:17" ht="12.75">
      <c r="A22" s="104"/>
      <c r="B22" s="339"/>
      <c r="C22" s="339"/>
      <c r="D22" s="339"/>
      <c r="E22" s="339"/>
      <c r="F22" s="338"/>
      <c r="G22" s="338"/>
      <c r="H22" s="338"/>
      <c r="I22" s="338"/>
      <c r="J22" s="107"/>
      <c r="L22" s="168"/>
      <c r="M22" s="168"/>
      <c r="N22" s="168"/>
      <c r="O22" s="168"/>
      <c r="P22" s="182"/>
      <c r="Q22" s="182"/>
    </row>
    <row r="23" spans="1:17" ht="12.75">
      <c r="A23" s="104"/>
      <c r="B23" s="339"/>
      <c r="C23" s="339"/>
      <c r="D23" s="339"/>
      <c r="E23" s="339"/>
      <c r="F23" s="338"/>
      <c r="G23" s="338"/>
      <c r="H23" s="338"/>
      <c r="I23" s="338"/>
      <c r="J23" s="107"/>
      <c r="L23" s="168"/>
      <c r="M23" s="168"/>
      <c r="N23" s="168"/>
      <c r="O23" s="168"/>
      <c r="P23" s="182"/>
      <c r="Q23" s="182"/>
    </row>
    <row r="24" spans="1:17" ht="12.75">
      <c r="A24" s="104"/>
      <c r="B24" s="339"/>
      <c r="C24" s="339"/>
      <c r="D24" s="339"/>
      <c r="E24" s="339"/>
      <c r="F24" s="338"/>
      <c r="G24" s="338"/>
      <c r="H24" s="338"/>
      <c r="I24" s="338"/>
      <c r="J24" s="107"/>
      <c r="L24" s="168"/>
      <c r="M24" s="168"/>
      <c r="N24" s="168"/>
      <c r="O24" s="168"/>
      <c r="P24" s="182"/>
      <c r="Q24" s="182"/>
    </row>
    <row r="25" spans="1:17" ht="12.75">
      <c r="A25" s="104"/>
      <c r="B25" s="106"/>
      <c r="C25" s="106"/>
      <c r="D25" s="106"/>
      <c r="E25" s="106"/>
      <c r="F25" s="106"/>
      <c r="G25" s="106"/>
      <c r="H25" s="106"/>
      <c r="I25" s="106"/>
      <c r="J25" s="107"/>
      <c r="L25" s="168"/>
      <c r="M25" s="168"/>
      <c r="N25" s="168"/>
      <c r="O25" s="168"/>
      <c r="P25" s="182"/>
      <c r="Q25" s="182"/>
    </row>
    <row r="26" spans="1:17" ht="12.75">
      <c r="A26" s="131"/>
      <c r="B26" s="106"/>
      <c r="C26" s="106"/>
      <c r="D26" s="106"/>
      <c r="E26" s="173"/>
      <c r="F26" s="106"/>
      <c r="G26" s="106"/>
      <c r="H26" s="106"/>
      <c r="I26" s="106"/>
      <c r="J26" s="112"/>
      <c r="L26" s="168"/>
      <c r="M26" s="168"/>
      <c r="N26" s="168"/>
      <c r="O26" s="168"/>
      <c r="P26" s="182"/>
      <c r="Q26" s="182"/>
    </row>
    <row r="27" spans="1:17" ht="12.75">
      <c r="A27" s="104"/>
      <c r="B27" s="106"/>
      <c r="C27" s="106"/>
      <c r="D27" s="106"/>
      <c r="E27" s="106"/>
      <c r="F27" s="106"/>
      <c r="G27" s="106"/>
      <c r="H27" s="106"/>
      <c r="I27" s="106"/>
      <c r="J27" s="107"/>
      <c r="L27" s="168"/>
      <c r="M27" s="168"/>
      <c r="N27" s="168"/>
      <c r="O27" s="168"/>
      <c r="P27" s="182"/>
      <c r="Q27" s="182"/>
    </row>
    <row r="28" spans="1:17" ht="12.75">
      <c r="A28" s="104"/>
      <c r="B28" s="106"/>
      <c r="C28" s="106"/>
      <c r="D28" s="106"/>
      <c r="E28" s="106"/>
      <c r="F28" s="106"/>
      <c r="G28" s="106"/>
      <c r="H28" s="106"/>
      <c r="I28" s="106"/>
      <c r="J28" s="107"/>
      <c r="L28" s="168"/>
      <c r="M28" s="168"/>
      <c r="N28" s="168"/>
      <c r="O28" s="168"/>
      <c r="P28" s="182"/>
      <c r="Q28" s="182"/>
    </row>
    <row r="29" spans="1:17" ht="12.75">
      <c r="A29" s="104"/>
      <c r="B29" s="106"/>
      <c r="C29" s="106"/>
      <c r="D29" s="106"/>
      <c r="E29" s="106"/>
      <c r="F29" s="106"/>
      <c r="G29" s="106"/>
      <c r="H29" s="106"/>
      <c r="I29" s="106"/>
      <c r="J29" s="107"/>
      <c r="L29" s="168"/>
      <c r="M29" s="168"/>
      <c r="N29" s="168"/>
      <c r="O29" s="168"/>
      <c r="P29" s="182"/>
      <c r="Q29" s="182"/>
    </row>
    <row r="30" spans="1:17" ht="12.75">
      <c r="A30" s="104"/>
      <c r="B30" s="106"/>
      <c r="C30" s="106"/>
      <c r="D30" s="106"/>
      <c r="E30" s="106"/>
      <c r="F30" s="106"/>
      <c r="G30" s="106"/>
      <c r="H30" s="106"/>
      <c r="I30" s="106"/>
      <c r="J30" s="107"/>
      <c r="L30" s="168"/>
      <c r="M30" s="168"/>
      <c r="N30" s="168"/>
      <c r="O30" s="168"/>
      <c r="P30" s="182"/>
      <c r="Q30" s="182"/>
    </row>
    <row r="31" spans="1:17" ht="12.75">
      <c r="A31" s="104"/>
      <c r="B31" s="106"/>
      <c r="C31" s="106"/>
      <c r="D31" s="106"/>
      <c r="E31" s="106"/>
      <c r="F31" s="106"/>
      <c r="G31" s="106"/>
      <c r="H31" s="106"/>
      <c r="I31" s="106"/>
      <c r="J31" s="107"/>
      <c r="L31" s="168"/>
      <c r="M31" s="168"/>
      <c r="N31" s="168"/>
      <c r="O31" s="168"/>
      <c r="P31" s="182"/>
      <c r="Q31" s="182"/>
    </row>
    <row r="32" spans="1:17" ht="12.75">
      <c r="A32" s="104"/>
      <c r="B32" s="106"/>
      <c r="C32" s="106"/>
      <c r="D32" s="106"/>
      <c r="E32" s="106"/>
      <c r="F32" s="106"/>
      <c r="G32" s="106"/>
      <c r="H32" s="106"/>
      <c r="I32" s="106"/>
      <c r="J32" s="107"/>
      <c r="L32" s="168"/>
      <c r="M32" s="168"/>
      <c r="N32" s="168"/>
      <c r="O32" s="168"/>
      <c r="P32" s="182"/>
      <c r="Q32" s="182"/>
    </row>
    <row r="33" spans="1:17" ht="12.75">
      <c r="A33" s="104"/>
      <c r="B33" s="106"/>
      <c r="C33" s="106"/>
      <c r="D33" s="106"/>
      <c r="E33" s="106"/>
      <c r="F33" s="106"/>
      <c r="G33" s="106"/>
      <c r="H33" s="106"/>
      <c r="I33" s="106"/>
      <c r="J33" s="107"/>
      <c r="L33" s="168"/>
      <c r="M33" s="168"/>
      <c r="N33" s="168"/>
      <c r="O33" s="168"/>
      <c r="P33" s="182"/>
      <c r="Q33" s="182"/>
    </row>
    <row r="34" spans="1:17" ht="12.75">
      <c r="A34" s="104"/>
      <c r="B34" s="106"/>
      <c r="C34" s="106"/>
      <c r="D34" s="106"/>
      <c r="E34" s="106"/>
      <c r="F34" s="106"/>
      <c r="G34" s="106"/>
      <c r="H34" s="106"/>
      <c r="I34" s="106"/>
      <c r="J34" s="107"/>
      <c r="L34" s="168"/>
      <c r="M34" s="168"/>
      <c r="N34" s="168"/>
      <c r="O34" s="168"/>
      <c r="P34" s="182"/>
      <c r="Q34" s="182"/>
    </row>
    <row r="35" spans="1:17" ht="12.75">
      <c r="A35" s="104"/>
      <c r="B35" s="106"/>
      <c r="C35" s="106"/>
      <c r="D35" s="106"/>
      <c r="E35" s="106"/>
      <c r="F35" s="106"/>
      <c r="G35" s="106"/>
      <c r="H35" s="106"/>
      <c r="I35" s="106"/>
      <c r="J35" s="107"/>
      <c r="L35" s="168"/>
      <c r="M35" s="168"/>
      <c r="N35" s="168"/>
      <c r="O35" s="168"/>
      <c r="P35" s="182"/>
      <c r="Q35" s="182"/>
    </row>
    <row r="36" spans="1:15" ht="12.75">
      <c r="A36" s="104"/>
      <c r="B36" s="106"/>
      <c r="C36" s="106"/>
      <c r="D36" s="106"/>
      <c r="E36" s="106"/>
      <c r="F36" s="106"/>
      <c r="G36" s="106"/>
      <c r="H36" s="106"/>
      <c r="I36" s="106"/>
      <c r="J36" s="107"/>
      <c r="L36" s="168"/>
      <c r="M36" s="168"/>
      <c r="N36" s="168"/>
      <c r="O36" s="168"/>
    </row>
    <row r="37" spans="1:15" ht="12.75">
      <c r="A37" s="104"/>
      <c r="B37" s="106"/>
      <c r="C37" s="106"/>
      <c r="D37" s="106"/>
      <c r="E37" s="106"/>
      <c r="F37" s="106"/>
      <c r="G37" s="106"/>
      <c r="H37" s="106"/>
      <c r="I37" s="106"/>
      <c r="J37" s="107"/>
      <c r="L37" s="168"/>
      <c r="M37" s="168"/>
      <c r="N37" s="168"/>
      <c r="O37" s="168"/>
    </row>
    <row r="38" spans="1:15" ht="12.75">
      <c r="A38" s="104"/>
      <c r="B38" s="106"/>
      <c r="C38" s="106"/>
      <c r="D38" s="106"/>
      <c r="E38" s="106"/>
      <c r="F38" s="106"/>
      <c r="G38" s="106"/>
      <c r="H38" s="106"/>
      <c r="I38" s="106"/>
      <c r="J38" s="107"/>
      <c r="L38" s="168"/>
      <c r="M38" s="168"/>
      <c r="N38" s="168"/>
      <c r="O38" s="168"/>
    </row>
    <row r="39" spans="1:15" ht="12.75">
      <c r="A39" s="104"/>
      <c r="B39" s="106"/>
      <c r="C39" s="106"/>
      <c r="D39" s="106"/>
      <c r="E39" s="106"/>
      <c r="F39" s="106"/>
      <c r="G39" s="106"/>
      <c r="H39" s="106"/>
      <c r="I39" s="106"/>
      <c r="J39" s="107"/>
      <c r="L39" s="168"/>
      <c r="M39" s="168"/>
      <c r="N39" s="168"/>
      <c r="O39" s="168"/>
    </row>
    <row r="40" spans="1:15" ht="12.75">
      <c r="A40" s="104"/>
      <c r="B40" s="106"/>
      <c r="C40" s="106"/>
      <c r="D40" s="106"/>
      <c r="E40" s="106"/>
      <c r="F40" s="106"/>
      <c r="G40" s="106"/>
      <c r="H40" s="106"/>
      <c r="I40" s="106"/>
      <c r="J40" s="107"/>
      <c r="L40" s="168"/>
      <c r="M40" s="168"/>
      <c r="N40" s="168"/>
      <c r="O40" s="168"/>
    </row>
    <row r="41" spans="1:15" ht="12.75">
      <c r="A41" s="104"/>
      <c r="B41" s="106"/>
      <c r="C41" s="106"/>
      <c r="D41" s="106"/>
      <c r="E41" s="106"/>
      <c r="F41" s="106"/>
      <c r="G41" s="106"/>
      <c r="H41" s="106"/>
      <c r="I41" s="106"/>
      <c r="J41" s="107"/>
      <c r="L41" s="168"/>
      <c r="M41" s="168"/>
      <c r="N41" s="168"/>
      <c r="O41" s="168"/>
    </row>
    <row r="42" spans="1:15" ht="12.75">
      <c r="A42" s="104"/>
      <c r="B42" s="106"/>
      <c r="C42" s="106"/>
      <c r="D42" s="106"/>
      <c r="E42" s="106"/>
      <c r="F42" s="106"/>
      <c r="G42" s="106"/>
      <c r="H42" s="106"/>
      <c r="I42" s="106"/>
      <c r="J42" s="107"/>
      <c r="L42" s="168"/>
      <c r="M42" s="168"/>
      <c r="N42" s="168"/>
      <c r="O42" s="168"/>
    </row>
    <row r="43" spans="1:15" ht="12.75">
      <c r="A43" s="104"/>
      <c r="B43" s="106"/>
      <c r="C43" s="106"/>
      <c r="D43" s="106"/>
      <c r="E43" s="106"/>
      <c r="F43" s="106"/>
      <c r="G43" s="106"/>
      <c r="H43" s="106"/>
      <c r="I43" s="106"/>
      <c r="J43" s="107"/>
      <c r="L43" s="168"/>
      <c r="M43" s="168"/>
      <c r="N43" s="168"/>
      <c r="O43" s="168"/>
    </row>
    <row r="44" spans="1:10" ht="12.75">
      <c r="A44" s="104"/>
      <c r="B44" s="106"/>
      <c r="C44" s="106"/>
      <c r="D44" s="106"/>
      <c r="E44" s="106"/>
      <c r="F44" s="106"/>
      <c r="G44" s="106"/>
      <c r="H44" s="106"/>
      <c r="I44" s="106"/>
      <c r="J44" s="107"/>
    </row>
    <row r="45" spans="1:10" ht="12.75">
      <c r="A45" s="104"/>
      <c r="B45" s="106"/>
      <c r="C45" s="106"/>
      <c r="D45" s="106"/>
      <c r="E45" s="106"/>
      <c r="F45" s="106"/>
      <c r="G45" s="106"/>
      <c r="H45" s="106"/>
      <c r="I45" s="106"/>
      <c r="J45" s="107"/>
    </row>
    <row r="46" spans="1:10" ht="12.75">
      <c r="A46" s="104"/>
      <c r="B46" s="106"/>
      <c r="C46" s="106"/>
      <c r="D46" s="106"/>
      <c r="E46" s="106"/>
      <c r="F46" s="106"/>
      <c r="G46" s="106"/>
      <c r="H46" s="106"/>
      <c r="I46" s="106"/>
      <c r="J46" s="107"/>
    </row>
    <row r="47" spans="1:10" ht="12.75">
      <c r="A47" s="104"/>
      <c r="B47" s="106"/>
      <c r="C47" s="106"/>
      <c r="D47" s="106"/>
      <c r="E47" s="106"/>
      <c r="F47" s="106"/>
      <c r="G47" s="106"/>
      <c r="H47" s="106"/>
      <c r="I47" s="106"/>
      <c r="J47" s="107"/>
    </row>
    <row r="48" spans="1:10" ht="12.75">
      <c r="A48" s="104"/>
      <c r="B48" s="105"/>
      <c r="C48" s="105"/>
      <c r="D48" s="105"/>
      <c r="E48" s="105"/>
      <c r="F48" s="105"/>
      <c r="G48" s="105"/>
      <c r="H48" s="105"/>
      <c r="I48" s="105"/>
      <c r="J48" s="107"/>
    </row>
    <row r="49" spans="1:10" ht="12.75">
      <c r="A49" s="104"/>
      <c r="B49" s="105"/>
      <c r="C49" s="105"/>
      <c r="D49" s="105"/>
      <c r="E49" s="105"/>
      <c r="F49" s="105"/>
      <c r="G49" s="105"/>
      <c r="H49" s="105"/>
      <c r="I49" s="105"/>
      <c r="J49" s="107"/>
    </row>
    <row r="50" spans="1:10" ht="12.75">
      <c r="A50" s="104"/>
      <c r="B50" s="105"/>
      <c r="C50" s="105"/>
      <c r="D50" s="105"/>
      <c r="E50" s="105"/>
      <c r="F50" s="105"/>
      <c r="G50" s="105"/>
      <c r="H50" s="105"/>
      <c r="I50" s="105"/>
      <c r="J50" s="107"/>
    </row>
    <row r="51" spans="1:10" ht="12.75">
      <c r="A51" s="108"/>
      <c r="B51" s="109"/>
      <c r="C51" s="109"/>
      <c r="D51" s="109"/>
      <c r="E51" s="109"/>
      <c r="F51" s="109"/>
      <c r="G51" s="109"/>
      <c r="H51" s="109"/>
      <c r="I51" s="109"/>
      <c r="J51" s="110"/>
    </row>
    <row r="52" spans="1:10" ht="12.75">
      <c r="A52" s="104" t="s">
        <v>59</v>
      </c>
      <c r="B52" s="105" t="str">
        <f>'Check Sheet'!B52</f>
        <v>Sarah Russell, Business Unit Finance Manager</v>
      </c>
      <c r="C52" s="105"/>
      <c r="D52" s="105"/>
      <c r="E52" s="105"/>
      <c r="F52" s="105"/>
      <c r="G52" s="105"/>
      <c r="H52" s="105"/>
      <c r="I52" s="105"/>
      <c r="J52" s="107"/>
    </row>
    <row r="53" spans="1:10" ht="12.75">
      <c r="A53" s="104"/>
      <c r="B53" s="105"/>
      <c r="C53" s="105"/>
      <c r="D53" s="105"/>
      <c r="E53" s="105"/>
      <c r="F53" s="105"/>
      <c r="J53" s="107"/>
    </row>
    <row r="54" spans="1:10" ht="12.75">
      <c r="A54" s="108" t="s">
        <v>60</v>
      </c>
      <c r="B54" s="304">
        <f>+'Check Sheet'!$B$54</f>
        <v>43592</v>
      </c>
      <c r="C54" s="304">
        <v>0</v>
      </c>
      <c r="D54" s="109"/>
      <c r="E54" s="109"/>
      <c r="F54" s="109"/>
      <c r="H54" s="169" t="s">
        <v>61</v>
      </c>
      <c r="I54" s="318">
        <f>+'Item 100, page 1'!J56</f>
        <v>43678</v>
      </c>
      <c r="J54" s="319">
        <f>+'[1]Check Sheet'!I55</f>
        <v>43586</v>
      </c>
    </row>
    <row r="55" spans="1:10" ht="12.75">
      <c r="A55" s="314" t="s">
        <v>62</v>
      </c>
      <c r="B55" s="315"/>
      <c r="C55" s="315"/>
      <c r="D55" s="315"/>
      <c r="E55" s="315"/>
      <c r="F55" s="315"/>
      <c r="G55" s="315"/>
      <c r="H55" s="315"/>
      <c r="I55" s="315"/>
      <c r="J55" s="316"/>
    </row>
    <row r="56" spans="1:10" ht="12.75">
      <c r="A56" s="104"/>
      <c r="B56" s="105"/>
      <c r="C56" s="105"/>
      <c r="D56" s="105"/>
      <c r="E56" s="105"/>
      <c r="F56" s="105"/>
      <c r="G56" s="105"/>
      <c r="H56" s="105"/>
      <c r="I56" s="105"/>
      <c r="J56" s="107"/>
    </row>
    <row r="57" spans="1:10" ht="12.75">
      <c r="A57" s="104" t="s">
        <v>63</v>
      </c>
      <c r="B57" s="105"/>
      <c r="C57" s="105"/>
      <c r="D57" s="105"/>
      <c r="E57" s="105"/>
      <c r="F57" s="105"/>
      <c r="G57" s="105"/>
      <c r="H57" s="105"/>
      <c r="I57" s="105"/>
      <c r="J57" s="107"/>
    </row>
    <row r="58" spans="1:10" ht="12.75">
      <c r="A58" s="108"/>
      <c r="B58" s="109"/>
      <c r="C58" s="109"/>
      <c r="D58" s="109"/>
      <c r="E58" s="109"/>
      <c r="F58" s="109"/>
      <c r="G58" s="109"/>
      <c r="H58" s="109"/>
      <c r="I58" s="109"/>
      <c r="J58" s="110"/>
    </row>
    <row r="63" ht="12" customHeight="1"/>
  </sheetData>
  <sheetProtection/>
  <mergeCells count="17">
    <mergeCell ref="B54:C54"/>
    <mergeCell ref="I54:J54"/>
    <mergeCell ref="A55:J55"/>
    <mergeCell ref="B15:E19"/>
    <mergeCell ref="F15:G19"/>
    <mergeCell ref="H15:I19"/>
    <mergeCell ref="B20:E24"/>
    <mergeCell ref="F20:G24"/>
    <mergeCell ref="H20:I24"/>
    <mergeCell ref="A7:J7"/>
    <mergeCell ref="F10:I10"/>
    <mergeCell ref="B11:E11"/>
    <mergeCell ref="F11:G11"/>
    <mergeCell ref="H11:I11"/>
    <mergeCell ref="B12:E14"/>
    <mergeCell ref="F12:G14"/>
    <mergeCell ref="H12:I14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R60"/>
  <sheetViews>
    <sheetView showGridLines="0" zoomScale="85" zoomScaleNormal="85" zoomScalePageLayoutView="0" workbookViewId="0" topLeftCell="A40">
      <selection activeCell="E70" sqref="E70"/>
    </sheetView>
  </sheetViews>
  <sheetFormatPr defaultColWidth="9.140625" defaultRowHeight="12.75" outlineLevelRow="1"/>
  <cols>
    <col min="1" max="1" width="14.00390625" style="5" customWidth="1"/>
    <col min="2" max="2" width="14.140625" style="5" customWidth="1"/>
    <col min="3" max="5" width="10.7109375" style="5" customWidth="1"/>
    <col min="6" max="6" width="2.00390625" style="5" customWidth="1"/>
    <col min="7" max="7" width="9.8515625" style="5" customWidth="1"/>
    <col min="8" max="8" width="9.140625" style="5" customWidth="1"/>
    <col min="9" max="9" width="10.7109375" style="5" customWidth="1"/>
    <col min="10" max="10" width="10.28125" style="5" bestFit="1" customWidth="1"/>
    <col min="11" max="16384" width="9.140625" style="5" customWidth="1"/>
  </cols>
  <sheetData>
    <row r="1" spans="1:11" ht="12.75">
      <c r="A1" s="1" t="s">
        <v>0</v>
      </c>
      <c r="B1" s="2">
        <v>26</v>
      </c>
      <c r="C1" s="3"/>
      <c r="D1" s="3"/>
      <c r="E1" s="3"/>
      <c r="F1" s="3"/>
      <c r="G1" s="3"/>
      <c r="H1" s="97" t="s">
        <v>211</v>
      </c>
      <c r="I1" s="354" t="s">
        <v>1</v>
      </c>
      <c r="J1" s="354"/>
      <c r="K1" s="4">
        <v>21</v>
      </c>
    </row>
    <row r="2" spans="1:11" ht="12.75">
      <c r="A2" s="6"/>
      <c r="B2" s="7"/>
      <c r="C2" s="7"/>
      <c r="D2" s="7"/>
      <c r="E2" s="7"/>
      <c r="F2" s="7"/>
      <c r="G2" s="7"/>
      <c r="H2" s="7"/>
      <c r="I2" s="7"/>
      <c r="J2" s="7"/>
      <c r="K2" s="8"/>
    </row>
    <row r="3" spans="1:11" ht="12.75">
      <c r="A3" s="6" t="s">
        <v>2</v>
      </c>
      <c r="B3" s="7"/>
      <c r="C3" s="139" t="s">
        <v>75</v>
      </c>
      <c r="D3" s="7"/>
      <c r="E3" s="7"/>
      <c r="F3" s="7"/>
      <c r="G3" s="7"/>
      <c r="H3" s="7"/>
      <c r="I3" s="7"/>
      <c r="J3" s="7"/>
      <c r="K3" s="8"/>
    </row>
    <row r="4" spans="1:11" ht="12.75">
      <c r="A4" s="9" t="s">
        <v>3</v>
      </c>
      <c r="B4" s="10"/>
      <c r="C4" s="140" t="s">
        <v>76</v>
      </c>
      <c r="D4" s="10"/>
      <c r="E4" s="10"/>
      <c r="F4" s="10"/>
      <c r="G4" s="10"/>
      <c r="H4" s="10"/>
      <c r="I4" s="10"/>
      <c r="J4" s="10"/>
      <c r="K4" s="11"/>
    </row>
    <row r="5" spans="1:11" ht="12.75">
      <c r="A5" s="355" t="s">
        <v>4</v>
      </c>
      <c r="B5" s="356"/>
      <c r="C5" s="356"/>
      <c r="D5" s="356"/>
      <c r="E5" s="356"/>
      <c r="F5" s="356"/>
      <c r="G5" s="356"/>
      <c r="H5" s="356"/>
      <c r="I5" s="356"/>
      <c r="J5" s="356"/>
      <c r="K5" s="357"/>
    </row>
    <row r="6" spans="1:14" ht="12.75">
      <c r="A6" s="12" t="s">
        <v>5</v>
      </c>
      <c r="B6" s="13"/>
      <c r="C6" s="13"/>
      <c r="D6" s="13"/>
      <c r="E6" s="13"/>
      <c r="F6" s="13"/>
      <c r="G6" s="13"/>
      <c r="H6" s="13"/>
      <c r="I6" s="13"/>
      <c r="J6" s="13"/>
      <c r="K6" s="14"/>
      <c r="M6" s="15"/>
      <c r="N6" s="16"/>
    </row>
    <row r="7" spans="1:11" ht="12.75">
      <c r="A7" s="6"/>
      <c r="B7" s="7"/>
      <c r="C7" s="7"/>
      <c r="D7" s="7"/>
      <c r="E7" s="7"/>
      <c r="F7" s="7"/>
      <c r="G7" s="7"/>
      <c r="H7" s="7"/>
      <c r="I7" s="7"/>
      <c r="J7" s="7"/>
      <c r="K7" s="8"/>
    </row>
    <row r="8" spans="1:11" ht="12.75">
      <c r="A8" s="17" t="s">
        <v>6</v>
      </c>
      <c r="B8" s="7"/>
      <c r="C8" s="7"/>
      <c r="D8" s="7"/>
      <c r="E8" s="7"/>
      <c r="F8" s="7"/>
      <c r="G8" s="7"/>
      <c r="H8" s="7"/>
      <c r="I8" s="7"/>
      <c r="J8" s="7"/>
      <c r="K8" s="8"/>
    </row>
    <row r="9" spans="1:11" ht="12.75">
      <c r="A9" s="18" t="s">
        <v>7</v>
      </c>
      <c r="B9" s="7"/>
      <c r="C9" s="7"/>
      <c r="D9" s="7"/>
      <c r="E9" s="7"/>
      <c r="F9" s="7"/>
      <c r="G9" s="7"/>
      <c r="H9" s="7"/>
      <c r="I9" s="7"/>
      <c r="J9" s="7"/>
      <c r="K9" s="8"/>
    </row>
    <row r="10" spans="1:11" ht="12.75">
      <c r="A10" s="18" t="s">
        <v>8</v>
      </c>
      <c r="B10" s="7"/>
      <c r="C10" s="7"/>
      <c r="D10" s="7"/>
      <c r="E10" s="7"/>
      <c r="F10" s="7"/>
      <c r="G10" s="7"/>
      <c r="H10" s="7"/>
      <c r="I10" s="7"/>
      <c r="J10" s="7"/>
      <c r="K10" s="8"/>
    </row>
    <row r="11" spans="1:11" ht="12.75">
      <c r="A11" s="19" t="s">
        <v>9</v>
      </c>
      <c r="B11" s="7"/>
      <c r="C11" s="7"/>
      <c r="D11" s="7"/>
      <c r="E11" s="7"/>
      <c r="F11" s="7"/>
      <c r="G11" s="7"/>
      <c r="H11" s="7"/>
      <c r="I11" s="7"/>
      <c r="J11" s="7"/>
      <c r="K11" s="8"/>
    </row>
    <row r="12" spans="1:11" ht="12.75">
      <c r="A12" s="20" t="s">
        <v>10</v>
      </c>
      <c r="B12" s="21"/>
      <c r="C12" s="21"/>
      <c r="D12" s="7"/>
      <c r="E12" s="21"/>
      <c r="F12" s="21"/>
      <c r="G12" s="21"/>
      <c r="H12" s="7"/>
      <c r="I12" s="21"/>
      <c r="J12" s="21"/>
      <c r="K12" s="8"/>
    </row>
    <row r="13" spans="1:11" ht="12.75">
      <c r="A13" s="20" t="s">
        <v>11</v>
      </c>
      <c r="B13" s="21"/>
      <c r="C13" s="21"/>
      <c r="D13" s="7"/>
      <c r="E13" s="21"/>
      <c r="F13" s="21"/>
      <c r="G13" s="21"/>
      <c r="H13" s="7"/>
      <c r="I13" s="21"/>
      <c r="J13" s="21"/>
      <c r="K13" s="8"/>
    </row>
    <row r="14" spans="1:11" ht="12.75">
      <c r="A14" s="20" t="s">
        <v>12</v>
      </c>
      <c r="B14" s="7"/>
      <c r="C14" s="7"/>
      <c r="D14" s="7"/>
      <c r="E14" s="7"/>
      <c r="F14" s="7"/>
      <c r="G14" s="7"/>
      <c r="H14" s="7"/>
      <c r="I14" s="7"/>
      <c r="J14" s="7"/>
      <c r="K14" s="8"/>
    </row>
    <row r="15" spans="1:11" ht="12.75">
      <c r="A15" s="17"/>
      <c r="B15" s="7"/>
      <c r="C15" s="7"/>
      <c r="D15" s="7"/>
      <c r="E15" s="7"/>
      <c r="F15" s="7"/>
      <c r="G15" s="7"/>
      <c r="H15" s="7"/>
      <c r="I15" s="7"/>
      <c r="J15" s="7"/>
      <c r="K15" s="8"/>
    </row>
    <row r="16" spans="1:11" ht="12.75">
      <c r="A16" s="6" t="s">
        <v>13</v>
      </c>
      <c r="B16" s="7"/>
      <c r="C16" s="7"/>
      <c r="D16" s="7"/>
      <c r="E16" s="22" t="s">
        <v>14</v>
      </c>
      <c r="F16" s="7"/>
      <c r="G16" s="7"/>
      <c r="H16" s="7"/>
      <c r="I16" s="7"/>
      <c r="J16" s="7"/>
      <c r="K16" s="8"/>
    </row>
    <row r="17" spans="1:11" ht="12.75">
      <c r="A17" s="23"/>
      <c r="B17" s="13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2.75">
      <c r="A18" s="24" t="s">
        <v>15</v>
      </c>
      <c r="B18" s="24" t="s">
        <v>16</v>
      </c>
      <c r="C18" s="24" t="s">
        <v>17</v>
      </c>
      <c r="D18" s="24" t="s">
        <v>18</v>
      </c>
      <c r="E18" s="24" t="s">
        <v>19</v>
      </c>
      <c r="F18" s="25"/>
      <c r="G18" s="24"/>
      <c r="H18" s="24"/>
      <c r="I18" s="24" t="s">
        <v>20</v>
      </c>
      <c r="J18" s="24"/>
      <c r="K18" s="24"/>
    </row>
    <row r="19" spans="1:11" ht="12.75">
      <c r="A19" s="26" t="s">
        <v>21</v>
      </c>
      <c r="B19" s="26" t="s">
        <v>22</v>
      </c>
      <c r="C19" s="26" t="s">
        <v>23</v>
      </c>
      <c r="D19" s="26" t="s">
        <v>23</v>
      </c>
      <c r="E19" s="26" t="s">
        <v>24</v>
      </c>
      <c r="F19" s="25"/>
      <c r="G19" s="26"/>
      <c r="H19" s="26"/>
      <c r="I19" s="26" t="s">
        <v>25</v>
      </c>
      <c r="J19" s="26"/>
      <c r="K19" s="26"/>
    </row>
    <row r="20" spans="1:11" ht="12.75">
      <c r="A20" s="27" t="s">
        <v>26</v>
      </c>
      <c r="B20" s="27" t="s">
        <v>23</v>
      </c>
      <c r="C20" s="27" t="s">
        <v>27</v>
      </c>
      <c r="D20" s="27" t="s">
        <v>27</v>
      </c>
      <c r="E20" s="27" t="s">
        <v>28</v>
      </c>
      <c r="F20" s="25"/>
      <c r="G20" s="27"/>
      <c r="H20" s="27"/>
      <c r="I20" s="27" t="s">
        <v>29</v>
      </c>
      <c r="J20" s="27"/>
      <c r="K20" s="27"/>
    </row>
    <row r="21" spans="1:18" ht="12.75">
      <c r="A21" s="28" t="s">
        <v>30</v>
      </c>
      <c r="B21" s="28" t="s">
        <v>31</v>
      </c>
      <c r="C21" s="188" t="str">
        <f>+TEXT($P21,"$0.00")&amp;" (A)"</f>
        <v>$12.76 (A)</v>
      </c>
      <c r="D21" s="37" t="str">
        <f>+TEXT($Q21,"$0.00")&amp;" (A)"</f>
        <v>$8.77 (A)</v>
      </c>
      <c r="E21" s="37" t="str">
        <f>+TEXT($R21,"$0.00")&amp;" (A)"</f>
        <v>$11.39 (A)</v>
      </c>
      <c r="F21" s="29"/>
      <c r="G21" s="30"/>
      <c r="H21" s="30"/>
      <c r="I21" s="37" t="str">
        <f>+TEXT($L21,"$0.00")&amp;" (A)"</f>
        <v>$0.51 (A)</v>
      </c>
      <c r="J21" s="31"/>
      <c r="K21" s="31"/>
      <c r="L21" s="277">
        <v>0.5119230386405321</v>
      </c>
      <c r="M21" s="191"/>
      <c r="N21" s="282"/>
      <c r="P21" s="5">
        <v>12.763172122469632</v>
      </c>
      <c r="Q21" s="5">
        <v>8.77</v>
      </c>
      <c r="R21" s="5">
        <v>11.39</v>
      </c>
    </row>
    <row r="22" spans="1:16" ht="12.75">
      <c r="A22" s="28" t="s">
        <v>32</v>
      </c>
      <c r="B22" s="28" t="s">
        <v>31</v>
      </c>
      <c r="C22" s="188" t="str">
        <f aca="true" t="shared" si="0" ref="C22:C30">+TEXT($P22,"$0.00")&amp;" (A)"</f>
        <v>$18.46 (A)</v>
      </c>
      <c r="D22" s="37" t="str">
        <f>D21</f>
        <v>$8.77 (A)</v>
      </c>
      <c r="E22" s="37" t="str">
        <f>E21</f>
        <v>$11.39 (A)</v>
      </c>
      <c r="F22" s="29"/>
      <c r="G22" s="30"/>
      <c r="H22" s="30"/>
      <c r="I22" s="37" t="str">
        <f aca="true" t="shared" si="1" ref="I22:I29">+TEXT($L22,"$0.00")&amp;" (A)"</f>
        <v>$0.64 (A)</v>
      </c>
      <c r="J22" s="31"/>
      <c r="K22" s="31"/>
      <c r="L22" s="277">
        <v>0.6399037983006652</v>
      </c>
      <c r="M22" s="191"/>
      <c r="N22" s="282"/>
      <c r="P22" s="5">
        <v>18.46413323460283</v>
      </c>
    </row>
    <row r="23" spans="1:16" ht="12.75">
      <c r="A23" s="28" t="s">
        <v>33</v>
      </c>
      <c r="B23" s="28" t="s">
        <v>31</v>
      </c>
      <c r="C23" s="188" t="str">
        <f t="shared" si="0"/>
        <v>$31.02 (A)</v>
      </c>
      <c r="D23" s="37" t="str">
        <f aca="true" t="shared" si="2" ref="D23:D30">D22</f>
        <v>$8.77 (A)</v>
      </c>
      <c r="E23" s="37" t="str">
        <f aca="true" t="shared" si="3" ref="E23:E30">E22</f>
        <v>$11.39 (A)</v>
      </c>
      <c r="F23" s="29"/>
      <c r="G23" s="30"/>
      <c r="H23" s="30"/>
      <c r="I23" s="37" t="str">
        <f t="shared" si="1"/>
        <v>$1.28 (A)</v>
      </c>
      <c r="J23" s="31"/>
      <c r="K23" s="31"/>
      <c r="L23" s="277">
        <v>1.2798075966013305</v>
      </c>
      <c r="M23" s="191"/>
      <c r="N23" s="282"/>
      <c r="P23" s="5">
        <v>31.017882295810423</v>
      </c>
    </row>
    <row r="24" spans="1:16" ht="12.75">
      <c r="A24" s="28" t="s">
        <v>34</v>
      </c>
      <c r="B24" s="28" t="s">
        <v>31</v>
      </c>
      <c r="C24" s="188" t="str">
        <f t="shared" si="0"/>
        <v>$44.80 (A)</v>
      </c>
      <c r="D24" s="37" t="str">
        <f t="shared" si="2"/>
        <v>$8.77 (A)</v>
      </c>
      <c r="E24" s="37" t="str">
        <f t="shared" si="3"/>
        <v>$11.39 (A)</v>
      </c>
      <c r="F24" s="29"/>
      <c r="G24" s="30"/>
      <c r="H24" s="30"/>
      <c r="I24" s="37" t="str">
        <f t="shared" si="1"/>
        <v>$1.92 (A)</v>
      </c>
      <c r="J24" s="31"/>
      <c r="K24" s="31"/>
      <c r="L24" s="277">
        <v>1.9197113949019957</v>
      </c>
      <c r="M24" s="191"/>
      <c r="N24" s="282"/>
      <c r="P24" s="5">
        <v>44.804900495561114</v>
      </c>
    </row>
    <row r="25" spans="1:16" ht="12.75">
      <c r="A25" s="28" t="s">
        <v>35</v>
      </c>
      <c r="B25" s="28" t="s">
        <v>31</v>
      </c>
      <c r="C25" s="188" t="str">
        <f t="shared" si="0"/>
        <v>$59.85 (A)</v>
      </c>
      <c r="D25" s="37" t="str">
        <f t="shared" si="2"/>
        <v>$8.77 (A)</v>
      </c>
      <c r="E25" s="37" t="str">
        <f t="shared" si="3"/>
        <v>$11.39 (A)</v>
      </c>
      <c r="F25" s="29"/>
      <c r="G25" s="30"/>
      <c r="H25" s="30"/>
      <c r="I25" s="37" t="str">
        <f t="shared" si="1"/>
        <v>$2.56 (A)</v>
      </c>
      <c r="J25" s="31"/>
      <c r="K25" s="31"/>
      <c r="L25" s="277">
        <v>2.559615193202661</v>
      </c>
      <c r="M25" s="191"/>
      <c r="N25" s="282"/>
      <c r="P25" s="5">
        <v>59.84845706288403</v>
      </c>
    </row>
    <row r="26" spans="1:16" ht="12.75">
      <c r="A26" s="28" t="s">
        <v>36</v>
      </c>
      <c r="B26" s="28" t="s">
        <v>31</v>
      </c>
      <c r="C26" s="188" t="str">
        <f t="shared" si="0"/>
        <v>$72.89 (A)</v>
      </c>
      <c r="D26" s="37" t="str">
        <f t="shared" si="2"/>
        <v>$8.77 (A)</v>
      </c>
      <c r="E26" s="37" t="str">
        <f t="shared" si="3"/>
        <v>$11.39 (A)</v>
      </c>
      <c r="F26" s="29"/>
      <c r="G26" s="30"/>
      <c r="H26" s="30"/>
      <c r="I26" s="37" t="str">
        <f t="shared" si="1"/>
        <v>$3.20 (A)</v>
      </c>
      <c r="J26" s="31"/>
      <c r="K26" s="31"/>
      <c r="L26" s="277">
        <v>3.199518991503326</v>
      </c>
      <c r="M26" s="191"/>
      <c r="N26" s="282"/>
      <c r="P26" s="5">
        <v>72.89085993370304</v>
      </c>
    </row>
    <row r="27" spans="1:16" ht="12.75">
      <c r="A27" s="28" t="s">
        <v>37</v>
      </c>
      <c r="B27" s="28" t="s">
        <v>31</v>
      </c>
      <c r="C27" s="188" t="str">
        <f t="shared" si="0"/>
        <v>$18.46 (A)</v>
      </c>
      <c r="D27" s="37" t="str">
        <f t="shared" si="2"/>
        <v>$8.77 (A)</v>
      </c>
      <c r="E27" s="37" t="str">
        <f t="shared" si="3"/>
        <v>$11.39 (A)</v>
      </c>
      <c r="F27" s="29"/>
      <c r="G27" s="30"/>
      <c r="H27" s="30"/>
      <c r="I27" s="37" t="str">
        <f t="shared" si="1"/>
        <v>$1.29 (A)</v>
      </c>
      <c r="J27" s="31"/>
      <c r="K27" s="31"/>
      <c r="L27" s="277">
        <v>1.291442211115888</v>
      </c>
      <c r="M27" s="191"/>
      <c r="N27" s="282"/>
      <c r="P27" s="5">
        <v>18.46413323460283</v>
      </c>
    </row>
    <row r="28" spans="1:16" ht="12.75">
      <c r="A28" s="28" t="s">
        <v>38</v>
      </c>
      <c r="B28" s="28" t="s">
        <v>31</v>
      </c>
      <c r="C28" s="188" t="str">
        <f t="shared" si="0"/>
        <v>$27.55 (A)</v>
      </c>
      <c r="D28" s="37" t="str">
        <f t="shared" si="2"/>
        <v>$8.77 (A)</v>
      </c>
      <c r="E28" s="37" t="str">
        <f t="shared" si="3"/>
        <v>$11.39 (A)</v>
      </c>
      <c r="F28" s="29"/>
      <c r="G28" s="30"/>
      <c r="H28" s="30"/>
      <c r="I28" s="37" t="str">
        <f t="shared" si="1"/>
        <v>$1.93 (A)</v>
      </c>
      <c r="J28" s="31"/>
      <c r="K28" s="31"/>
      <c r="L28" s="277">
        <v>1.9313460094165529</v>
      </c>
      <c r="M28" s="191"/>
      <c r="N28" s="282"/>
      <c r="P28" s="5">
        <v>27.550767170472273</v>
      </c>
    </row>
    <row r="29" spans="1:16" ht="12.75">
      <c r="A29" s="28" t="s">
        <v>39</v>
      </c>
      <c r="B29" s="28" t="s">
        <v>31</v>
      </c>
      <c r="C29" s="188" t="str">
        <f t="shared" si="0"/>
        <v>$38.85 (A)</v>
      </c>
      <c r="D29" s="37" t="str">
        <f t="shared" si="2"/>
        <v>$8.77 (A)</v>
      </c>
      <c r="E29" s="37" t="str">
        <f t="shared" si="3"/>
        <v>$11.39 (A)</v>
      </c>
      <c r="F29" s="29"/>
      <c r="G29" s="30"/>
      <c r="H29" s="30"/>
      <c r="I29" s="37" t="str">
        <f t="shared" si="1"/>
        <v>$1.93 (A)</v>
      </c>
      <c r="J29" s="31"/>
      <c r="K29" s="31"/>
      <c r="L29" s="277">
        <v>1.9313460094165529</v>
      </c>
      <c r="M29" s="191"/>
      <c r="N29" s="282"/>
      <c r="P29" s="5">
        <v>38.847977864107655</v>
      </c>
    </row>
    <row r="30" spans="1:16" ht="12.75">
      <c r="A30" s="32" t="s">
        <v>32</v>
      </c>
      <c r="B30" s="32" t="s">
        <v>40</v>
      </c>
      <c r="C30" s="188" t="str">
        <f t="shared" si="0"/>
        <v>$7.11 (A)</v>
      </c>
      <c r="D30" s="37" t="str">
        <f t="shared" si="2"/>
        <v>$8.77 (A)</v>
      </c>
      <c r="E30" s="37" t="str">
        <f t="shared" si="3"/>
        <v>$11.39 (A)</v>
      </c>
      <c r="F30" s="33"/>
      <c r="G30" s="34"/>
      <c r="H30" s="34"/>
      <c r="I30" s="37" t="str">
        <f>+TEXT($L30,"$0.00")&amp;" (A)"</f>
        <v>$0.64 (A)</v>
      </c>
      <c r="J30" s="35"/>
      <c r="K30" s="35"/>
      <c r="L30" s="277">
        <v>0.6399037983006652</v>
      </c>
      <c r="M30" s="191"/>
      <c r="N30" s="282"/>
      <c r="P30" s="5">
        <v>7.108749468394662</v>
      </c>
    </row>
    <row r="31" spans="1:16" ht="12.75">
      <c r="A31" s="28" t="s">
        <v>41</v>
      </c>
      <c r="B31" s="28"/>
      <c r="C31" s="36"/>
      <c r="D31" s="37" t="str">
        <f>+TEXT($P31,"$0.00")&amp;" (A)"</f>
        <v>$10.17 (A)</v>
      </c>
      <c r="E31" s="37"/>
      <c r="F31" s="29"/>
      <c r="G31" s="30"/>
      <c r="H31" s="30"/>
      <c r="I31" s="36"/>
      <c r="J31" s="31"/>
      <c r="K31" s="31"/>
      <c r="L31" s="277">
        <v>1.7222953993856243</v>
      </c>
      <c r="M31" s="191"/>
      <c r="N31" s="282"/>
      <c r="P31" s="5">
        <v>10.170398524839813</v>
      </c>
    </row>
    <row r="32" spans="1:16" ht="12.75">
      <c r="A32" s="32" t="s">
        <v>42</v>
      </c>
      <c r="B32" s="28"/>
      <c r="C32" s="36"/>
      <c r="D32" s="38"/>
      <c r="E32" s="37" t="str">
        <f>+TEXT($P32,"$0.00")&amp;" (A)"</f>
        <v>$12.55 (A)</v>
      </c>
      <c r="F32" s="29"/>
      <c r="G32" s="30"/>
      <c r="H32" s="30"/>
      <c r="I32" s="37" t="str">
        <f>+TEXT($L31,"$0.00")&amp;" (A)"</f>
        <v>$1.72 (A)</v>
      </c>
      <c r="J32" s="31"/>
      <c r="K32" s="31"/>
      <c r="M32" s="191"/>
      <c r="N32" s="190"/>
      <c r="P32" s="5">
        <v>12.546522776981368</v>
      </c>
    </row>
    <row r="33" spans="1:11" ht="12.75" outlineLevel="1">
      <c r="A33" s="32" t="s">
        <v>208</v>
      </c>
      <c r="B33" s="39" t="s">
        <v>43</v>
      </c>
      <c r="C33" s="36"/>
      <c r="D33" s="38"/>
      <c r="E33" s="37"/>
      <c r="F33" s="40" t="s">
        <v>44</v>
      </c>
      <c r="G33" s="30"/>
      <c r="H33" s="30"/>
      <c r="I33" s="37" t="str">
        <f>TEXT(LEFT(I27,5),"$0.00")&amp;" (N)"</f>
        <v>$1.29 (N)</v>
      </c>
      <c r="J33" s="41" t="s">
        <v>45</v>
      </c>
      <c r="K33" s="31"/>
    </row>
    <row r="34" spans="1:11" ht="12.75" outlineLevel="1">
      <c r="A34" s="39" t="s">
        <v>46</v>
      </c>
      <c r="B34" s="31"/>
      <c r="C34" s="37" t="str">
        <f>LEFT(+C27,"6")&amp;"(N)"</f>
        <v>$18.46(N)</v>
      </c>
      <c r="D34" s="38"/>
      <c r="E34" s="42"/>
      <c r="F34" s="29"/>
      <c r="G34" s="30"/>
      <c r="H34" s="30"/>
      <c r="I34" s="37" t="str">
        <f>TEXT(3.94,"$0.00")&amp;"(N)"</f>
        <v>$3.94(N)</v>
      </c>
      <c r="J34" s="41" t="s">
        <v>48</v>
      </c>
      <c r="K34" s="31"/>
    </row>
    <row r="35" spans="1:11" ht="12.75" outlineLevel="1">
      <c r="A35" s="39" t="s">
        <v>49</v>
      </c>
      <c r="B35" s="31"/>
      <c r="C35" s="37" t="str">
        <f>LEFT(+C28,"6")&amp;"(N)"</f>
        <v>$27.55(N)</v>
      </c>
      <c r="D35" s="38"/>
      <c r="E35" s="42"/>
      <c r="F35" s="29"/>
      <c r="G35" s="30"/>
      <c r="H35" s="30"/>
      <c r="I35" s="37" t="str">
        <f>TEXT(8.17,"$0.00")&amp;"(N)"</f>
        <v>$8.17(N)</v>
      </c>
      <c r="J35" s="41" t="s">
        <v>48</v>
      </c>
      <c r="K35" s="31"/>
    </row>
    <row r="36" spans="1:11" ht="12.75" outlineLevel="1">
      <c r="A36" s="39" t="s">
        <v>51</v>
      </c>
      <c r="B36" s="31"/>
      <c r="C36" s="37" t="str">
        <f>LEFT(+C29,"6")&amp;"(N)"</f>
        <v>$38.85(N)</v>
      </c>
      <c r="D36" s="38"/>
      <c r="E36" s="38"/>
      <c r="F36" s="7"/>
      <c r="G36" s="31"/>
      <c r="H36" s="31"/>
      <c r="I36" s="37" t="str">
        <f>TEXT(8.43,"$0.00")&amp;"(N)"</f>
        <v>$8.43(N)</v>
      </c>
      <c r="J36" s="41" t="s">
        <v>48</v>
      </c>
      <c r="K36" s="31"/>
    </row>
    <row r="37" spans="1:11" ht="12.75">
      <c r="A37" s="43" t="s">
        <v>53</v>
      </c>
      <c r="B37" s="7"/>
      <c r="C37" s="7"/>
      <c r="D37" s="7"/>
      <c r="E37" s="7"/>
      <c r="F37" s="7"/>
      <c r="G37" s="7"/>
      <c r="H37" s="7"/>
      <c r="I37" s="7"/>
      <c r="J37" s="7"/>
      <c r="K37" s="8"/>
    </row>
    <row r="38" spans="1:11" ht="12.75">
      <c r="A38" s="6"/>
      <c r="B38" s="7"/>
      <c r="C38" s="44" t="s">
        <v>54</v>
      </c>
      <c r="D38" s="7"/>
      <c r="E38" s="7"/>
      <c r="F38" s="7"/>
      <c r="G38" s="7"/>
      <c r="H38" s="7"/>
      <c r="I38" s="7"/>
      <c r="J38" s="7"/>
      <c r="K38" s="8"/>
    </row>
    <row r="39" spans="1:11" ht="12.75">
      <c r="A39" s="6"/>
      <c r="B39" s="7"/>
      <c r="C39" s="7"/>
      <c r="D39" s="7"/>
      <c r="E39" s="7"/>
      <c r="F39" s="7"/>
      <c r="G39" s="7"/>
      <c r="H39" s="7"/>
      <c r="I39" s="7"/>
      <c r="J39" s="7"/>
      <c r="K39" s="8"/>
    </row>
    <row r="40" spans="1:11" ht="12.75">
      <c r="A40" s="6"/>
      <c r="B40" s="7"/>
      <c r="C40" s="7"/>
      <c r="D40" s="7"/>
      <c r="E40" s="7"/>
      <c r="F40" s="7"/>
      <c r="G40" s="7"/>
      <c r="H40" s="7"/>
      <c r="I40" s="7"/>
      <c r="J40" s="7"/>
      <c r="K40" s="8"/>
    </row>
    <row r="41" spans="1:11" ht="12.75">
      <c r="A41" s="6" t="s">
        <v>212</v>
      </c>
      <c r="B41" s="7"/>
      <c r="C41" s="7"/>
      <c r="D41" s="7"/>
      <c r="E41" s="7"/>
      <c r="F41" s="7"/>
      <c r="G41" s="7"/>
      <c r="H41" s="7"/>
      <c r="I41" s="7"/>
      <c r="J41" s="7"/>
      <c r="K41" s="8"/>
    </row>
    <row r="42" spans="1:11" ht="12.75">
      <c r="A42" s="19" t="s">
        <v>55</v>
      </c>
      <c r="B42" s="7"/>
      <c r="C42" s="7"/>
      <c r="D42" s="7"/>
      <c r="E42" s="7"/>
      <c r="F42" s="7"/>
      <c r="G42" s="7"/>
      <c r="H42" s="7"/>
      <c r="I42" s="7"/>
      <c r="J42" s="7"/>
      <c r="K42" s="8"/>
    </row>
    <row r="43" spans="1:13" ht="12.75">
      <c r="A43" s="187" t="s">
        <v>409</v>
      </c>
      <c r="B43" s="7"/>
      <c r="C43" s="7"/>
      <c r="D43" s="7"/>
      <c r="E43" s="7"/>
      <c r="F43" s="7"/>
      <c r="G43" s="7"/>
      <c r="H43" s="7"/>
      <c r="I43" s="7"/>
      <c r="J43" s="7"/>
      <c r="K43" s="8"/>
      <c r="M43" s="189" t="s">
        <v>401</v>
      </c>
    </row>
    <row r="44" spans="1:11" ht="12.75">
      <c r="A44" s="187" t="s">
        <v>438</v>
      </c>
      <c r="B44" s="7"/>
      <c r="C44" s="7"/>
      <c r="D44" s="7"/>
      <c r="E44" s="7"/>
      <c r="F44" s="7"/>
      <c r="G44" s="7"/>
      <c r="H44" s="7"/>
      <c r="I44" s="7"/>
      <c r="J44" s="7"/>
      <c r="K44" s="8"/>
    </row>
    <row r="45" spans="1:11" ht="12.75">
      <c r="A45" s="187"/>
      <c r="B45" s="7"/>
      <c r="C45" s="7"/>
      <c r="D45" s="13"/>
      <c r="E45" s="13"/>
      <c r="F45" s="13"/>
      <c r="G45" s="13"/>
      <c r="H45" s="13"/>
      <c r="I45" s="13"/>
      <c r="J45" s="7"/>
      <c r="K45" s="8"/>
    </row>
    <row r="46" spans="1:11" ht="12.75">
      <c r="A46" s="6"/>
      <c r="B46" s="7"/>
      <c r="C46" s="7"/>
      <c r="D46" s="7"/>
      <c r="E46" s="7"/>
      <c r="F46" s="7"/>
      <c r="G46" s="7"/>
      <c r="H46" s="7"/>
      <c r="I46" s="7"/>
      <c r="J46" s="7"/>
      <c r="K46" s="8"/>
    </row>
    <row r="47" spans="1:11" ht="12.75">
      <c r="A47" s="6"/>
      <c r="B47" s="7"/>
      <c r="C47" s="7"/>
      <c r="D47" s="7"/>
      <c r="E47" s="7"/>
      <c r="F47" s="7"/>
      <c r="G47" s="7"/>
      <c r="H47" s="7"/>
      <c r="I47" s="7"/>
      <c r="J47" s="7"/>
      <c r="K47" s="8"/>
    </row>
    <row r="48" spans="1:11" ht="12.75">
      <c r="A48" s="6"/>
      <c r="B48" s="7"/>
      <c r="C48" s="7"/>
      <c r="D48" s="7"/>
      <c r="E48" s="7"/>
      <c r="F48" s="7"/>
      <c r="G48" s="7"/>
      <c r="H48" s="7"/>
      <c r="I48" s="7"/>
      <c r="J48" s="7"/>
      <c r="K48" s="8"/>
    </row>
    <row r="49" spans="1:11" ht="12.75">
      <c r="A49" s="6"/>
      <c r="B49" s="7"/>
      <c r="C49" s="7"/>
      <c r="D49" s="7"/>
      <c r="E49" s="7"/>
      <c r="F49" s="7"/>
      <c r="G49" s="7"/>
      <c r="H49" s="7"/>
      <c r="I49" s="7"/>
      <c r="J49" s="7"/>
      <c r="K49" s="8"/>
    </row>
    <row r="50" spans="1:11" ht="12.75">
      <c r="A50" s="6"/>
      <c r="B50" s="7"/>
      <c r="C50" s="7"/>
      <c r="D50" s="7"/>
      <c r="E50" s="7"/>
      <c r="F50" s="7"/>
      <c r="G50" s="7"/>
      <c r="H50" s="7"/>
      <c r="I50" s="7"/>
      <c r="J50" s="7"/>
      <c r="K50" s="8"/>
    </row>
    <row r="51" spans="1:11" ht="12.75">
      <c r="A51" s="6"/>
      <c r="B51" s="7"/>
      <c r="C51" s="7"/>
      <c r="D51" s="7"/>
      <c r="E51" s="7"/>
      <c r="F51" s="50"/>
      <c r="G51" s="7"/>
      <c r="H51" s="7"/>
      <c r="I51" s="45" t="s">
        <v>57</v>
      </c>
      <c r="J51" s="361" t="s">
        <v>408</v>
      </c>
      <c r="K51" s="362" t="s">
        <v>58</v>
      </c>
    </row>
    <row r="52" spans="1:11" ht="12.75">
      <c r="A52" s="6"/>
      <c r="B52" s="7"/>
      <c r="C52" s="7"/>
      <c r="D52" s="7"/>
      <c r="E52" s="7"/>
      <c r="F52" s="7"/>
      <c r="G52" s="7"/>
      <c r="H52" s="7"/>
      <c r="I52" s="7"/>
      <c r="J52" s="7"/>
      <c r="K52" s="8"/>
    </row>
    <row r="53" spans="1:11" ht="12.75">
      <c r="A53" s="9"/>
      <c r="B53" s="10" t="s">
        <v>56</v>
      </c>
      <c r="C53" s="10"/>
      <c r="D53" s="10"/>
      <c r="E53" s="10"/>
      <c r="F53" s="10"/>
      <c r="G53" s="10"/>
      <c r="H53" s="10"/>
      <c r="I53" s="10"/>
      <c r="J53" s="10"/>
      <c r="K53" s="11"/>
    </row>
    <row r="54" spans="1:11" ht="12.75">
      <c r="A54" s="6" t="s">
        <v>59</v>
      </c>
      <c r="B54" s="7" t="str">
        <f>'Check Sheet'!B52</f>
        <v>Sarah Russell, Business Unit Finance Manager</v>
      </c>
      <c r="C54" s="7"/>
      <c r="D54" s="7"/>
      <c r="E54" s="7"/>
      <c r="F54" s="7"/>
      <c r="G54" s="7"/>
      <c r="H54" s="7"/>
      <c r="I54" s="7"/>
      <c r="J54" s="7"/>
      <c r="K54" s="8"/>
    </row>
    <row r="55" spans="1:11" ht="12.75">
      <c r="A55" s="6"/>
      <c r="B55" s="7"/>
      <c r="C55" s="7"/>
      <c r="D55" s="7"/>
      <c r="E55" s="7"/>
      <c r="F55" s="7"/>
      <c r="K55" s="8"/>
    </row>
    <row r="56" spans="1:11" ht="12.75">
      <c r="A56" s="9" t="s">
        <v>60</v>
      </c>
      <c r="B56" s="304">
        <f>+'Check Sheet'!$B$54</f>
        <v>43592</v>
      </c>
      <c r="C56" s="304">
        <v>0</v>
      </c>
      <c r="D56" s="10"/>
      <c r="E56" s="10"/>
      <c r="F56" s="10"/>
      <c r="H56" s="10"/>
      <c r="I56" s="46" t="s">
        <v>61</v>
      </c>
      <c r="J56" s="305">
        <f>+'Check Sheet'!I54</f>
        <v>43678</v>
      </c>
      <c r="K56" s="306">
        <v>0</v>
      </c>
    </row>
    <row r="57" spans="1:11" ht="12.75">
      <c r="A57" s="358" t="s">
        <v>62</v>
      </c>
      <c r="B57" s="359"/>
      <c r="C57" s="359"/>
      <c r="D57" s="359"/>
      <c r="E57" s="359"/>
      <c r="F57" s="359"/>
      <c r="G57" s="359"/>
      <c r="H57" s="359"/>
      <c r="I57" s="359"/>
      <c r="J57" s="359"/>
      <c r="K57" s="360"/>
    </row>
    <row r="58" spans="1:11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8"/>
    </row>
    <row r="59" spans="1:11" ht="12.75">
      <c r="A59" s="6" t="s">
        <v>63</v>
      </c>
      <c r="B59" s="7"/>
      <c r="C59" s="7"/>
      <c r="D59" s="7"/>
      <c r="E59" s="7"/>
      <c r="F59" s="7"/>
      <c r="G59" s="7"/>
      <c r="H59" s="7"/>
      <c r="I59" s="7"/>
      <c r="J59" s="7"/>
      <c r="K59" s="8"/>
    </row>
    <row r="60" spans="1:11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1"/>
    </row>
  </sheetData>
  <sheetProtection/>
  <mergeCells count="6">
    <mergeCell ref="I1:J1"/>
    <mergeCell ref="A5:K5"/>
    <mergeCell ref="B56:C56"/>
    <mergeCell ref="J56:K56"/>
    <mergeCell ref="A57:K57"/>
    <mergeCell ref="J51:K51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N61"/>
  <sheetViews>
    <sheetView showGridLines="0" zoomScale="85" zoomScaleNormal="85" zoomScalePageLayoutView="0" workbookViewId="0" topLeftCell="A1">
      <selection activeCell="B33" sqref="B33"/>
    </sheetView>
  </sheetViews>
  <sheetFormatPr defaultColWidth="9.140625" defaultRowHeight="12.75" outlineLevelRow="1"/>
  <cols>
    <col min="1" max="1" width="14.00390625" style="5" customWidth="1"/>
    <col min="2" max="2" width="14.140625" style="5" customWidth="1"/>
    <col min="3" max="5" width="10.7109375" style="5" customWidth="1"/>
    <col min="6" max="6" width="8.421875" style="5" customWidth="1"/>
    <col min="7" max="7" width="9.8515625" style="5" customWidth="1"/>
    <col min="8" max="8" width="9.140625" style="5" customWidth="1"/>
    <col min="9" max="9" width="8.57421875" style="5" customWidth="1"/>
    <col min="10" max="10" width="10.28125" style="5" bestFit="1" customWidth="1"/>
    <col min="11" max="16384" width="9.140625" style="5" customWidth="1"/>
  </cols>
  <sheetData>
    <row r="1" spans="1:11" ht="12.75">
      <c r="A1" s="1" t="s">
        <v>0</v>
      </c>
      <c r="B1" s="2">
        <v>26</v>
      </c>
      <c r="C1" s="3"/>
      <c r="D1" s="3"/>
      <c r="E1" s="3"/>
      <c r="F1" s="3"/>
      <c r="G1" s="3"/>
      <c r="H1" s="192" t="s">
        <v>302</v>
      </c>
      <c r="I1" s="354" t="s">
        <v>1</v>
      </c>
      <c r="J1" s="354"/>
      <c r="K1" s="4">
        <v>22</v>
      </c>
    </row>
    <row r="2" spans="1:11" ht="12.75">
      <c r="A2" s="6"/>
      <c r="B2" s="7"/>
      <c r="C2" s="7"/>
      <c r="D2" s="7"/>
      <c r="E2" s="7"/>
      <c r="F2" s="7"/>
      <c r="G2" s="7"/>
      <c r="H2" s="7"/>
      <c r="I2" s="7"/>
      <c r="J2" s="7"/>
      <c r="K2" s="8"/>
    </row>
    <row r="3" spans="1:11" ht="12.75">
      <c r="A3" s="6" t="s">
        <v>2</v>
      </c>
      <c r="B3" s="7"/>
      <c r="C3" s="139" t="s">
        <v>75</v>
      </c>
      <c r="D3" s="7"/>
      <c r="E3" s="7"/>
      <c r="F3" s="7"/>
      <c r="G3" s="7"/>
      <c r="H3" s="7"/>
      <c r="I3" s="7"/>
      <c r="J3" s="7"/>
      <c r="K3" s="8"/>
    </row>
    <row r="4" spans="1:11" ht="12.75">
      <c r="A4" s="9" t="s">
        <v>3</v>
      </c>
      <c r="B4" s="10"/>
      <c r="C4" s="140" t="s">
        <v>76</v>
      </c>
      <c r="D4" s="10"/>
      <c r="E4" s="10"/>
      <c r="F4" s="10"/>
      <c r="G4" s="10"/>
      <c r="H4" s="10"/>
      <c r="I4" s="10"/>
      <c r="J4" s="10"/>
      <c r="K4" s="11"/>
    </row>
    <row r="5" spans="1:11" ht="12.75">
      <c r="A5" s="7"/>
      <c r="B5" s="7"/>
      <c r="C5" s="139"/>
      <c r="D5" s="7"/>
      <c r="E5" s="7"/>
      <c r="F5" s="7"/>
      <c r="G5" s="7"/>
      <c r="H5" s="7"/>
      <c r="I5" s="7"/>
      <c r="J5" s="7"/>
      <c r="K5" s="8"/>
    </row>
    <row r="6" spans="1:11" ht="12.75">
      <c r="A6" s="363" t="s">
        <v>213</v>
      </c>
      <c r="B6" s="363"/>
      <c r="C6" s="363"/>
      <c r="D6" s="363"/>
      <c r="E6" s="363"/>
      <c r="F6" s="363"/>
      <c r="G6" s="363"/>
      <c r="H6" s="363"/>
      <c r="I6" s="363"/>
      <c r="J6" s="363"/>
      <c r="K6" s="364"/>
    </row>
    <row r="7" spans="1:14" ht="12.75">
      <c r="A7" s="12"/>
      <c r="B7" s="13"/>
      <c r="C7" s="13"/>
      <c r="D7" s="13"/>
      <c r="E7" s="13"/>
      <c r="F7" s="13"/>
      <c r="G7" s="13"/>
      <c r="H7" s="13"/>
      <c r="I7" s="13"/>
      <c r="J7" s="13"/>
      <c r="K7" s="14"/>
      <c r="M7" s="15"/>
      <c r="N7" s="16"/>
    </row>
    <row r="8" spans="1:11" ht="12.75">
      <c r="A8" s="104" t="s">
        <v>126</v>
      </c>
      <c r="B8" s="157" t="s">
        <v>214</v>
      </c>
      <c r="C8" s="105"/>
      <c r="D8" s="105"/>
      <c r="E8" s="105"/>
      <c r="F8" s="105"/>
      <c r="G8" s="105"/>
      <c r="H8" s="105"/>
      <c r="I8" s="105"/>
      <c r="J8" s="105"/>
      <c r="K8" s="8"/>
    </row>
    <row r="9" spans="1:11" ht="12.75">
      <c r="A9" s="104"/>
      <c r="B9" s="157" t="s">
        <v>215</v>
      </c>
      <c r="C9" s="105"/>
      <c r="D9" s="105"/>
      <c r="E9" s="105"/>
      <c r="F9" s="105"/>
      <c r="G9" s="105"/>
      <c r="H9" s="105"/>
      <c r="I9" s="105"/>
      <c r="J9" s="105"/>
      <c r="K9" s="8"/>
    </row>
    <row r="10" spans="1:11" ht="12.75">
      <c r="A10" s="104"/>
      <c r="B10" s="105" t="s">
        <v>216</v>
      </c>
      <c r="C10" s="105"/>
      <c r="D10" s="105"/>
      <c r="E10" s="105"/>
      <c r="F10" s="105"/>
      <c r="G10" s="105"/>
      <c r="H10" s="105"/>
      <c r="I10" s="105"/>
      <c r="J10" s="105"/>
      <c r="K10" s="8"/>
    </row>
    <row r="11" spans="1:11" ht="12.75">
      <c r="A11" s="104"/>
      <c r="B11" s="105"/>
      <c r="C11" s="105"/>
      <c r="D11" s="105"/>
      <c r="E11" s="105"/>
      <c r="F11" s="105"/>
      <c r="G11" s="105"/>
      <c r="H11" s="105"/>
      <c r="I11" s="105"/>
      <c r="J11" s="105"/>
      <c r="K11" s="8"/>
    </row>
    <row r="12" spans="1:11" ht="12.75">
      <c r="A12" s="104" t="s">
        <v>130</v>
      </c>
      <c r="B12" s="129" t="s">
        <v>217</v>
      </c>
      <c r="C12" s="113"/>
      <c r="D12" s="105"/>
      <c r="E12" s="113"/>
      <c r="F12" s="113"/>
      <c r="G12" s="105"/>
      <c r="H12" s="113"/>
      <c r="I12" s="113"/>
      <c r="J12" s="105"/>
      <c r="K12" s="8"/>
    </row>
    <row r="13" spans="1:11" ht="12.75">
      <c r="A13" s="104"/>
      <c r="B13" s="129" t="s">
        <v>218</v>
      </c>
      <c r="C13" s="113"/>
      <c r="D13" s="105"/>
      <c r="E13" s="113"/>
      <c r="F13" s="113"/>
      <c r="G13" s="105"/>
      <c r="H13" s="113"/>
      <c r="I13" s="113"/>
      <c r="J13" s="105"/>
      <c r="K13" s="8"/>
    </row>
    <row r="14" spans="1:11" ht="12.75">
      <c r="A14" s="104"/>
      <c r="B14" s="129" t="s">
        <v>219</v>
      </c>
      <c r="C14" s="105"/>
      <c r="D14" s="105"/>
      <c r="E14" s="105"/>
      <c r="F14" s="105"/>
      <c r="G14" s="105"/>
      <c r="H14" s="105"/>
      <c r="I14" s="105"/>
      <c r="J14" s="105"/>
      <c r="K14" s="8"/>
    </row>
    <row r="15" spans="1:11" ht="12.75">
      <c r="A15" s="104"/>
      <c r="B15" s="129" t="s">
        <v>220</v>
      </c>
      <c r="C15" s="105"/>
      <c r="D15" s="105"/>
      <c r="E15" s="105"/>
      <c r="F15" s="105"/>
      <c r="G15" s="105"/>
      <c r="H15" s="105"/>
      <c r="I15" s="105"/>
      <c r="J15" s="105"/>
      <c r="K15" s="8"/>
    </row>
    <row r="16" spans="1:11" ht="12.75">
      <c r="A16" s="104"/>
      <c r="B16" s="129"/>
      <c r="C16" s="105"/>
      <c r="D16" s="105"/>
      <c r="E16" s="105"/>
      <c r="F16" s="105"/>
      <c r="G16" s="105"/>
      <c r="H16" s="105"/>
      <c r="I16" s="105"/>
      <c r="J16" s="105"/>
      <c r="K16" s="8"/>
    </row>
    <row r="17" spans="1:11" ht="12.75">
      <c r="A17" s="193" t="s">
        <v>143</v>
      </c>
      <c r="B17" s="132" t="s">
        <v>221</v>
      </c>
      <c r="C17" s="111"/>
      <c r="D17" s="111"/>
      <c r="E17" s="111"/>
      <c r="F17" s="111"/>
      <c r="G17" s="111"/>
      <c r="H17" s="111"/>
      <c r="I17" s="111"/>
      <c r="J17" s="111"/>
      <c r="K17" s="8"/>
    </row>
    <row r="18" spans="1:11" ht="12.75">
      <c r="A18" s="104"/>
      <c r="B18" s="129" t="s">
        <v>222</v>
      </c>
      <c r="C18" s="105"/>
      <c r="D18" s="105"/>
      <c r="E18" s="105"/>
      <c r="F18" s="105"/>
      <c r="G18" s="105"/>
      <c r="H18" s="105"/>
      <c r="I18" s="105"/>
      <c r="J18" s="105"/>
      <c r="K18" s="14"/>
    </row>
    <row r="19" spans="1:11" ht="12.75">
      <c r="A19" s="104"/>
      <c r="B19" s="129"/>
      <c r="C19" s="105"/>
      <c r="D19" s="105"/>
      <c r="E19" s="105"/>
      <c r="F19" s="105"/>
      <c r="G19" s="105"/>
      <c r="H19" s="105"/>
      <c r="I19" s="105"/>
      <c r="J19" s="105"/>
      <c r="K19" s="163"/>
    </row>
    <row r="20" spans="1:11" ht="12.75">
      <c r="A20" s="104"/>
      <c r="B20" s="129"/>
      <c r="C20" s="101"/>
      <c r="D20" s="103"/>
      <c r="E20" s="366" t="s">
        <v>133</v>
      </c>
      <c r="F20" s="367"/>
      <c r="G20" s="105"/>
      <c r="H20" s="105"/>
      <c r="I20" s="105"/>
      <c r="J20" s="105"/>
      <c r="K20" s="163"/>
    </row>
    <row r="21" spans="1:11" ht="12.75">
      <c r="A21" s="104"/>
      <c r="B21" s="129"/>
      <c r="C21" s="368" t="s">
        <v>134</v>
      </c>
      <c r="D21" s="336"/>
      <c r="E21" s="368" t="s">
        <v>223</v>
      </c>
      <c r="F21" s="336"/>
      <c r="G21" s="105"/>
      <c r="H21" s="105"/>
      <c r="I21" s="105"/>
      <c r="J21" s="105"/>
      <c r="K21" s="163"/>
    </row>
    <row r="22" spans="1:11" ht="12.75">
      <c r="A22" s="104"/>
      <c r="B22" s="129"/>
      <c r="C22" s="158" t="s">
        <v>136</v>
      </c>
      <c r="D22" s="120"/>
      <c r="E22" s="188" t="s">
        <v>405</v>
      </c>
      <c r="F22" s="120"/>
      <c r="G22" s="105"/>
      <c r="H22" s="105"/>
      <c r="I22" s="105"/>
      <c r="J22" s="105"/>
      <c r="K22" s="8"/>
    </row>
    <row r="23" spans="1:11" ht="12.75">
      <c r="A23" s="104"/>
      <c r="B23" s="105"/>
      <c r="C23" s="158" t="s">
        <v>139</v>
      </c>
      <c r="D23" s="120"/>
      <c r="E23" s="159"/>
      <c r="F23" s="120"/>
      <c r="G23" s="105"/>
      <c r="H23" s="105"/>
      <c r="I23" s="105"/>
      <c r="J23" s="105"/>
      <c r="K23" s="8"/>
    </row>
    <row r="24" spans="1:11" ht="12.75">
      <c r="A24" s="104"/>
      <c r="B24" s="105"/>
      <c r="C24" s="158" t="s">
        <v>224</v>
      </c>
      <c r="D24" s="120"/>
      <c r="E24" s="159"/>
      <c r="F24" s="120"/>
      <c r="G24" s="105"/>
      <c r="H24" s="105"/>
      <c r="I24" s="105"/>
      <c r="J24" s="105"/>
      <c r="K24" s="8"/>
    </row>
    <row r="25" spans="1:11" ht="12.75">
      <c r="A25" s="104"/>
      <c r="B25" s="105"/>
      <c r="C25" s="158" t="s">
        <v>142</v>
      </c>
      <c r="D25" s="120"/>
      <c r="E25" s="159"/>
      <c r="F25" s="120"/>
      <c r="G25" s="105"/>
      <c r="H25" s="105"/>
      <c r="I25" s="105"/>
      <c r="J25" s="105"/>
      <c r="K25" s="8"/>
    </row>
    <row r="26" spans="1:11" ht="12.75">
      <c r="A26" s="104"/>
      <c r="B26" s="105"/>
      <c r="C26" s="158" t="s">
        <v>138</v>
      </c>
      <c r="D26" s="120"/>
      <c r="E26" s="159"/>
      <c r="F26" s="120"/>
      <c r="G26" s="105"/>
      <c r="H26" s="105"/>
      <c r="I26" s="105"/>
      <c r="J26" s="105"/>
      <c r="K26" s="8"/>
    </row>
    <row r="27" spans="1:11" ht="12.75">
      <c r="A27" s="104"/>
      <c r="B27" s="105"/>
      <c r="C27" s="158" t="s">
        <v>225</v>
      </c>
      <c r="D27" s="120"/>
      <c r="E27" s="160" t="str">
        <f>+E22</f>
        <v>$4.55 (A)</v>
      </c>
      <c r="F27" s="120"/>
      <c r="G27" s="105"/>
      <c r="H27" s="105"/>
      <c r="I27" s="105"/>
      <c r="J27" s="105"/>
      <c r="K27" s="8"/>
    </row>
    <row r="28" spans="1:11" ht="12.75">
      <c r="A28" s="104"/>
      <c r="B28" s="105"/>
      <c r="C28" s="158"/>
      <c r="D28" s="120"/>
      <c r="E28" s="159"/>
      <c r="F28" s="120"/>
      <c r="G28" s="105"/>
      <c r="H28" s="105"/>
      <c r="I28" s="105"/>
      <c r="J28" s="105"/>
      <c r="K28" s="8"/>
    </row>
    <row r="29" spans="1:11" ht="12.75">
      <c r="A29" s="104"/>
      <c r="B29" s="105"/>
      <c r="C29" s="158"/>
      <c r="D29" s="120"/>
      <c r="E29" s="159"/>
      <c r="F29" s="120"/>
      <c r="G29" s="105"/>
      <c r="H29" s="105"/>
      <c r="I29" s="105"/>
      <c r="J29" s="105"/>
      <c r="K29" s="8"/>
    </row>
    <row r="30" spans="1:11" ht="12.75">
      <c r="A30" s="161"/>
      <c r="B30" s="111"/>
      <c r="C30" s="111"/>
      <c r="D30" s="111"/>
      <c r="E30" s="111"/>
      <c r="F30" s="111"/>
      <c r="G30" s="111"/>
      <c r="H30" s="111"/>
      <c r="I30" s="111"/>
      <c r="J30" s="111"/>
      <c r="K30" s="8"/>
    </row>
    <row r="31" spans="1:11" ht="12.75">
      <c r="A31" s="104" t="s">
        <v>147</v>
      </c>
      <c r="B31" s="129" t="s">
        <v>144</v>
      </c>
      <c r="C31" s="105"/>
      <c r="D31" s="105"/>
      <c r="E31" s="105"/>
      <c r="F31" s="105"/>
      <c r="G31" s="105"/>
      <c r="H31" s="105"/>
      <c r="I31" s="105"/>
      <c r="J31" s="105"/>
      <c r="K31" s="14"/>
    </row>
    <row r="32" spans="1:11" ht="12.75">
      <c r="A32" s="149"/>
      <c r="B32" s="129" t="s">
        <v>226</v>
      </c>
      <c r="C32" s="105"/>
      <c r="D32" s="105"/>
      <c r="E32" s="105"/>
      <c r="F32" s="105"/>
      <c r="G32" s="105"/>
      <c r="H32" s="105"/>
      <c r="I32" s="105"/>
      <c r="J32" s="105"/>
      <c r="K32" s="8"/>
    </row>
    <row r="33" spans="1:11" ht="12.75">
      <c r="A33" s="104"/>
      <c r="B33" s="129" t="s">
        <v>145</v>
      </c>
      <c r="C33" s="105"/>
      <c r="D33" s="105"/>
      <c r="E33" s="105"/>
      <c r="F33" s="105"/>
      <c r="G33" s="105"/>
      <c r="H33" s="105"/>
      <c r="I33" s="105"/>
      <c r="J33" s="105"/>
      <c r="K33" s="8"/>
    </row>
    <row r="34" spans="1:11" ht="12.75" outlineLevel="1">
      <c r="A34" s="104"/>
      <c r="B34" s="129" t="s">
        <v>146</v>
      </c>
      <c r="C34" s="105"/>
      <c r="D34" s="105"/>
      <c r="E34" s="105"/>
      <c r="F34" s="105"/>
      <c r="G34" s="105"/>
      <c r="H34" s="105"/>
      <c r="I34" s="105"/>
      <c r="J34" s="105"/>
      <c r="K34" s="8"/>
    </row>
    <row r="35" spans="1:11" ht="12.75" outlineLevel="1">
      <c r="A35" s="104"/>
      <c r="B35" s="129"/>
      <c r="C35" s="105"/>
      <c r="D35" s="105"/>
      <c r="E35" s="105"/>
      <c r="F35" s="105"/>
      <c r="G35" s="105"/>
      <c r="H35" s="105"/>
      <c r="I35" s="105"/>
      <c r="J35" s="105"/>
      <c r="K35" s="8"/>
    </row>
    <row r="36" spans="1:11" ht="12.75" outlineLevel="1">
      <c r="A36" s="104" t="s">
        <v>227</v>
      </c>
      <c r="B36" s="311" t="s">
        <v>303</v>
      </c>
      <c r="C36" s="311"/>
      <c r="D36" s="311"/>
      <c r="E36" s="311"/>
      <c r="F36" s="311"/>
      <c r="G36" s="311"/>
      <c r="H36" s="194">
        <v>3.33</v>
      </c>
      <c r="I36" s="105" t="s">
        <v>304</v>
      </c>
      <c r="J36" s="105"/>
      <c r="K36" s="8"/>
    </row>
    <row r="37" spans="1:11" ht="12.75" outlineLevel="1">
      <c r="A37" s="104"/>
      <c r="B37" s="105" t="s">
        <v>305</v>
      </c>
      <c r="C37" s="105"/>
      <c r="D37" s="105"/>
      <c r="E37" s="105"/>
      <c r="F37" s="105"/>
      <c r="G37" s="105"/>
      <c r="H37" s="105"/>
      <c r="I37" s="105"/>
      <c r="J37" s="105"/>
      <c r="K37" s="8"/>
    </row>
    <row r="38" spans="1:11" ht="12.75">
      <c r="A38" s="104"/>
      <c r="B38" s="105" t="s">
        <v>306</v>
      </c>
      <c r="C38" s="105"/>
      <c r="D38" s="105"/>
      <c r="E38" s="105"/>
      <c r="F38" s="105"/>
      <c r="G38" s="105"/>
      <c r="H38" s="105"/>
      <c r="I38" s="105"/>
      <c r="J38" s="105"/>
      <c r="K38" s="8"/>
    </row>
    <row r="39" spans="1:11" ht="12.75">
      <c r="A39" s="104"/>
      <c r="B39" s="300" t="s">
        <v>434</v>
      </c>
      <c r="C39" s="105"/>
      <c r="D39" s="105"/>
      <c r="E39" s="105"/>
      <c r="F39" s="105"/>
      <c r="G39" s="105"/>
      <c r="H39" s="105"/>
      <c r="I39" s="105"/>
      <c r="J39" s="105"/>
      <c r="K39" s="8"/>
    </row>
    <row r="40" spans="1:11" ht="12.75">
      <c r="A40" s="6"/>
      <c r="B40" s="7"/>
      <c r="C40" s="7"/>
      <c r="D40" s="7"/>
      <c r="E40" s="7"/>
      <c r="F40" s="7"/>
      <c r="G40" s="7"/>
      <c r="H40" s="7"/>
      <c r="I40" s="7"/>
      <c r="J40" s="7"/>
      <c r="K40" s="8"/>
    </row>
    <row r="41" spans="1:11" ht="12.75">
      <c r="A41" s="6"/>
      <c r="B41" s="7"/>
      <c r="C41" s="7"/>
      <c r="D41" s="7"/>
      <c r="E41" s="7"/>
      <c r="F41" s="7"/>
      <c r="G41" s="7"/>
      <c r="H41" s="7"/>
      <c r="I41" s="7"/>
      <c r="J41" s="7"/>
      <c r="K41" s="8"/>
    </row>
    <row r="42" spans="1:11" ht="12.75">
      <c r="A42" s="6"/>
      <c r="B42" s="7"/>
      <c r="C42" s="7"/>
      <c r="D42" s="7"/>
      <c r="E42" s="7"/>
      <c r="F42" s="7"/>
      <c r="G42" s="7"/>
      <c r="H42" s="7"/>
      <c r="I42" s="7"/>
      <c r="J42" s="7"/>
      <c r="K42" s="8"/>
    </row>
    <row r="43" spans="1:11" ht="12.75">
      <c r="A43" s="19"/>
      <c r="B43" s="7"/>
      <c r="C43" s="7"/>
      <c r="D43" s="7"/>
      <c r="E43" s="7"/>
      <c r="F43" s="7"/>
      <c r="G43" s="7"/>
      <c r="H43" s="7"/>
      <c r="I43" s="7"/>
      <c r="J43" s="7"/>
      <c r="K43" s="8"/>
    </row>
    <row r="44" spans="1:11" ht="12.75">
      <c r="A44" s="48"/>
      <c r="B44" s="7"/>
      <c r="C44" s="7"/>
      <c r="D44" s="7"/>
      <c r="E44" s="7"/>
      <c r="F44" s="7"/>
      <c r="G44" s="7"/>
      <c r="H44" s="7"/>
      <c r="I44" s="7"/>
      <c r="J44" s="7"/>
      <c r="K44" s="8"/>
    </row>
    <row r="45" spans="1:11" ht="12.75">
      <c r="A45" s="48"/>
      <c r="B45" s="7"/>
      <c r="C45" s="7"/>
      <c r="D45" s="7"/>
      <c r="E45" s="7"/>
      <c r="F45" s="7"/>
      <c r="G45" s="7"/>
      <c r="H45" s="7"/>
      <c r="I45" s="7"/>
      <c r="J45" s="7"/>
      <c r="K45" s="8"/>
    </row>
    <row r="46" spans="1:11" ht="12.75">
      <c r="A46" s="48"/>
      <c r="B46" s="7"/>
      <c r="C46" s="7"/>
      <c r="D46" s="13"/>
      <c r="E46" s="13"/>
      <c r="F46" s="13"/>
      <c r="G46" s="13"/>
      <c r="H46" s="13"/>
      <c r="I46" s="7"/>
      <c r="J46" s="7"/>
      <c r="K46" s="8"/>
    </row>
    <row r="47" spans="1:11" ht="12.75">
      <c r="A47" s="6"/>
      <c r="B47" s="7"/>
      <c r="C47" s="7"/>
      <c r="D47" s="7"/>
      <c r="E47" s="7"/>
      <c r="F47" s="7"/>
      <c r="G47" s="7"/>
      <c r="H47" s="7"/>
      <c r="I47" s="7"/>
      <c r="J47" s="7"/>
      <c r="K47" s="8"/>
    </row>
    <row r="48" spans="1:11" ht="12.75">
      <c r="A48" s="6"/>
      <c r="B48" s="7"/>
      <c r="C48" s="7"/>
      <c r="D48" s="7"/>
      <c r="E48" s="7"/>
      <c r="F48" s="7"/>
      <c r="G48" s="7"/>
      <c r="H48" s="7"/>
      <c r="I48" s="7"/>
      <c r="J48" s="7"/>
      <c r="K48" s="8"/>
    </row>
    <row r="49" spans="1:11" ht="12.75">
      <c r="A49" s="6"/>
      <c r="B49" s="7"/>
      <c r="C49" s="7"/>
      <c r="D49" s="7"/>
      <c r="E49" s="7"/>
      <c r="F49" s="7"/>
      <c r="G49" s="7"/>
      <c r="H49" s="7"/>
      <c r="I49" s="7"/>
      <c r="J49" s="7"/>
      <c r="K49" s="8"/>
    </row>
    <row r="50" spans="1:11" ht="12.75">
      <c r="A50" s="6"/>
      <c r="B50" s="7"/>
      <c r="C50" s="7"/>
      <c r="D50" s="7"/>
      <c r="E50" s="7"/>
      <c r="F50" s="7"/>
      <c r="G50" s="7"/>
      <c r="H50" s="7"/>
      <c r="I50" s="7"/>
      <c r="J50" s="7"/>
      <c r="K50" s="8"/>
    </row>
    <row r="51" spans="1:11" ht="12.75">
      <c r="A51" s="6"/>
      <c r="B51" s="7"/>
      <c r="C51" s="7"/>
      <c r="D51" s="7"/>
      <c r="E51" s="7"/>
      <c r="F51" s="7"/>
      <c r="G51" s="7"/>
      <c r="H51" s="45"/>
      <c r="I51" s="365"/>
      <c r="J51" s="365"/>
      <c r="K51" s="8"/>
    </row>
    <row r="52" spans="1:11" ht="12.75">
      <c r="A52" s="6"/>
      <c r="B52" s="7"/>
      <c r="C52" s="7"/>
      <c r="D52" s="7"/>
      <c r="E52" s="7"/>
      <c r="F52" s="7"/>
      <c r="G52" s="7"/>
      <c r="H52" s="7"/>
      <c r="I52" s="7"/>
      <c r="J52" s="7"/>
      <c r="K52" s="8"/>
    </row>
    <row r="53" spans="1:11" ht="12.75">
      <c r="A53" s="6"/>
      <c r="B53" s="7"/>
      <c r="C53" s="7"/>
      <c r="D53" s="7"/>
      <c r="E53" s="7"/>
      <c r="F53" s="7"/>
      <c r="G53" s="7"/>
      <c r="H53" s="7"/>
      <c r="I53" s="7"/>
      <c r="J53" s="7"/>
      <c r="K53" s="8"/>
    </row>
    <row r="54" spans="1:11" ht="12.75">
      <c r="A54" s="9"/>
      <c r="B54" s="10"/>
      <c r="C54" s="10"/>
      <c r="D54" s="10"/>
      <c r="E54" s="10"/>
      <c r="F54" s="10"/>
      <c r="G54" s="10"/>
      <c r="H54" s="10"/>
      <c r="I54" s="10"/>
      <c r="J54" s="10"/>
      <c r="K54" s="11"/>
    </row>
    <row r="55" spans="1:11" ht="12.75">
      <c r="A55" s="6" t="s">
        <v>59</v>
      </c>
      <c r="B55" s="7" t="str">
        <f>'Check Sheet'!B52</f>
        <v>Sarah Russell, Business Unit Finance Manager</v>
      </c>
      <c r="C55" s="7"/>
      <c r="D55" s="7"/>
      <c r="E55" s="7"/>
      <c r="F55" s="7"/>
      <c r="G55" s="7"/>
      <c r="H55" s="7"/>
      <c r="I55" s="7"/>
      <c r="J55" s="7"/>
      <c r="K55" s="8"/>
    </row>
    <row r="56" spans="1:11" ht="12.75">
      <c r="A56" s="6"/>
      <c r="B56" s="7"/>
      <c r="C56" s="7"/>
      <c r="D56" s="7"/>
      <c r="E56" s="7"/>
      <c r="F56" s="7"/>
      <c r="K56" s="8"/>
    </row>
    <row r="57" spans="1:11" ht="12.75">
      <c r="A57" s="9" t="s">
        <v>60</v>
      </c>
      <c r="B57" s="304">
        <f>+'Check Sheet'!$B$54</f>
        <v>43592</v>
      </c>
      <c r="C57" s="304">
        <v>0</v>
      </c>
      <c r="D57" s="10"/>
      <c r="E57" s="10"/>
      <c r="F57" s="10"/>
      <c r="H57" s="10"/>
      <c r="I57" s="46" t="s">
        <v>61</v>
      </c>
      <c r="J57" s="305">
        <f>+'Check Sheet'!I54</f>
        <v>43678</v>
      </c>
      <c r="K57" s="306">
        <v>0</v>
      </c>
    </row>
    <row r="58" spans="1:11" ht="12.75">
      <c r="A58" s="358" t="s">
        <v>62</v>
      </c>
      <c r="B58" s="359"/>
      <c r="C58" s="359"/>
      <c r="D58" s="359"/>
      <c r="E58" s="359"/>
      <c r="F58" s="359"/>
      <c r="G58" s="359"/>
      <c r="H58" s="359"/>
      <c r="I58" s="359"/>
      <c r="J58" s="359"/>
      <c r="K58" s="360"/>
    </row>
    <row r="59" spans="1:11" ht="12.75">
      <c r="A59" s="6"/>
      <c r="B59" s="7"/>
      <c r="C59" s="7"/>
      <c r="D59" s="7"/>
      <c r="E59" s="7"/>
      <c r="F59" s="7"/>
      <c r="G59" s="7"/>
      <c r="H59" s="7"/>
      <c r="I59" s="7"/>
      <c r="J59" s="7"/>
      <c r="K59" s="8"/>
    </row>
    <row r="60" spans="1:11" ht="12.75">
      <c r="A60" s="6" t="s">
        <v>63</v>
      </c>
      <c r="B60" s="7"/>
      <c r="C60" s="7"/>
      <c r="D60" s="7"/>
      <c r="E60" s="7"/>
      <c r="F60" s="7"/>
      <c r="G60" s="7"/>
      <c r="H60" s="7"/>
      <c r="I60" s="7"/>
      <c r="J60" s="7"/>
      <c r="K60" s="8"/>
    </row>
    <row r="61" spans="1:11" ht="12.75">
      <c r="A61" s="9"/>
      <c r="B61" s="10"/>
      <c r="C61" s="10"/>
      <c r="D61" s="10"/>
      <c r="E61" s="10"/>
      <c r="F61" s="10"/>
      <c r="G61" s="10"/>
      <c r="H61" s="10"/>
      <c r="I61" s="10"/>
      <c r="J61" s="10"/>
      <c r="K61" s="11"/>
    </row>
  </sheetData>
  <sheetProtection/>
  <mergeCells count="10">
    <mergeCell ref="I1:J1"/>
    <mergeCell ref="A6:K6"/>
    <mergeCell ref="I51:J51"/>
    <mergeCell ref="B57:C57"/>
    <mergeCell ref="J57:K57"/>
    <mergeCell ref="A58:K58"/>
    <mergeCell ref="E20:F20"/>
    <mergeCell ref="C21:D21"/>
    <mergeCell ref="E21:F21"/>
    <mergeCell ref="B36:G3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N60"/>
  <sheetViews>
    <sheetView showGridLines="0" zoomScale="85" zoomScaleNormal="85" zoomScalePageLayoutView="0" workbookViewId="0" topLeftCell="A1">
      <selection activeCell="B33" sqref="B33"/>
    </sheetView>
  </sheetViews>
  <sheetFormatPr defaultColWidth="9.140625" defaultRowHeight="12.75" outlineLevelRow="1"/>
  <cols>
    <col min="1" max="1" width="14.00390625" style="5" customWidth="1"/>
    <col min="2" max="2" width="14.140625" style="5" customWidth="1"/>
    <col min="3" max="5" width="10.7109375" style="5" customWidth="1"/>
    <col min="6" max="6" width="2.00390625" style="5" customWidth="1"/>
    <col min="7" max="7" width="9.8515625" style="5" customWidth="1"/>
    <col min="8" max="8" width="9.140625" style="5" customWidth="1"/>
    <col min="9" max="9" width="10.7109375" style="5" customWidth="1"/>
    <col min="10" max="10" width="10.28125" style="5" bestFit="1" customWidth="1"/>
    <col min="11" max="16384" width="9.140625" style="5" customWidth="1"/>
  </cols>
  <sheetData>
    <row r="1" spans="1:11" ht="12.75">
      <c r="A1" s="1" t="s">
        <v>0</v>
      </c>
      <c r="B1" s="2">
        <v>26</v>
      </c>
      <c r="C1" s="3"/>
      <c r="D1" s="3"/>
      <c r="E1" s="3"/>
      <c r="F1" s="3"/>
      <c r="G1" s="3"/>
      <c r="H1" s="97" t="s">
        <v>228</v>
      </c>
      <c r="I1" s="354" t="s">
        <v>1</v>
      </c>
      <c r="J1" s="354"/>
      <c r="K1" s="4">
        <v>23</v>
      </c>
    </row>
    <row r="2" spans="1:11" ht="12.75">
      <c r="A2" s="6"/>
      <c r="B2" s="7"/>
      <c r="C2" s="7"/>
      <c r="D2" s="7"/>
      <c r="E2" s="7"/>
      <c r="F2" s="7"/>
      <c r="G2" s="7"/>
      <c r="H2" s="7"/>
      <c r="I2" s="7"/>
      <c r="J2" s="7"/>
      <c r="K2" s="8"/>
    </row>
    <row r="3" spans="1:11" ht="12.75">
      <c r="A3" s="6" t="s">
        <v>2</v>
      </c>
      <c r="B3" s="7"/>
      <c r="C3" s="139" t="s">
        <v>75</v>
      </c>
      <c r="D3" s="7"/>
      <c r="E3" s="7"/>
      <c r="F3" s="7"/>
      <c r="G3" s="7"/>
      <c r="H3" s="7"/>
      <c r="I3" s="7"/>
      <c r="J3" s="7"/>
      <c r="K3" s="8"/>
    </row>
    <row r="4" spans="1:11" ht="12.75">
      <c r="A4" s="9" t="s">
        <v>3</v>
      </c>
      <c r="B4" s="10"/>
      <c r="C4" s="140" t="s">
        <v>76</v>
      </c>
      <c r="D4" s="10"/>
      <c r="E4" s="10"/>
      <c r="F4" s="10"/>
      <c r="G4" s="10"/>
      <c r="H4" s="10"/>
      <c r="I4" s="10"/>
      <c r="J4" s="10"/>
      <c r="K4" s="11"/>
    </row>
    <row r="5" spans="1:11" ht="12.75">
      <c r="A5" s="355" t="s">
        <v>4</v>
      </c>
      <c r="B5" s="356"/>
      <c r="C5" s="356"/>
      <c r="D5" s="356"/>
      <c r="E5" s="356"/>
      <c r="F5" s="356"/>
      <c r="G5" s="356"/>
      <c r="H5" s="356"/>
      <c r="I5" s="356"/>
      <c r="J5" s="356"/>
      <c r="K5" s="357"/>
    </row>
    <row r="6" spans="1:14" ht="12.75">
      <c r="A6" s="12" t="s">
        <v>5</v>
      </c>
      <c r="B6" s="13"/>
      <c r="C6" s="13"/>
      <c r="D6" s="13"/>
      <c r="E6" s="13"/>
      <c r="F6" s="13"/>
      <c r="G6" s="13"/>
      <c r="H6" s="13"/>
      <c r="I6" s="13"/>
      <c r="J6" s="13"/>
      <c r="K6" s="14"/>
      <c r="M6" s="15"/>
      <c r="N6" s="16"/>
    </row>
    <row r="7" spans="1:11" ht="12.75">
      <c r="A7" s="6"/>
      <c r="B7" s="7"/>
      <c r="C7" s="7"/>
      <c r="D7" s="7"/>
      <c r="E7" s="7"/>
      <c r="F7" s="7"/>
      <c r="G7" s="7"/>
      <c r="H7" s="7"/>
      <c r="I7" s="7"/>
      <c r="J7" s="7"/>
      <c r="K7" s="8"/>
    </row>
    <row r="8" spans="1:11" ht="12.75">
      <c r="A8" s="17" t="s">
        <v>6</v>
      </c>
      <c r="B8" s="7"/>
      <c r="C8" s="7"/>
      <c r="D8" s="7"/>
      <c r="E8" s="7"/>
      <c r="F8" s="7"/>
      <c r="G8" s="7"/>
      <c r="H8" s="7"/>
      <c r="I8" s="7"/>
      <c r="J8" s="7"/>
      <c r="K8" s="8"/>
    </row>
    <row r="9" spans="1:11" ht="12.75">
      <c r="A9" s="18" t="s">
        <v>7</v>
      </c>
      <c r="B9" s="7"/>
      <c r="C9" s="7"/>
      <c r="D9" s="7"/>
      <c r="E9" s="7"/>
      <c r="F9" s="7"/>
      <c r="G9" s="7"/>
      <c r="H9" s="7"/>
      <c r="I9" s="7"/>
      <c r="J9" s="7"/>
      <c r="K9" s="8"/>
    </row>
    <row r="10" spans="1:11" ht="12.75">
      <c r="A10" s="18" t="s">
        <v>8</v>
      </c>
      <c r="B10" s="7"/>
      <c r="C10" s="7"/>
      <c r="D10" s="7"/>
      <c r="E10" s="7"/>
      <c r="F10" s="7"/>
      <c r="G10" s="7"/>
      <c r="H10" s="7"/>
      <c r="I10" s="7"/>
      <c r="J10" s="7"/>
      <c r="K10" s="8"/>
    </row>
    <row r="11" spans="1:11" ht="12.75">
      <c r="A11" s="19" t="s">
        <v>9</v>
      </c>
      <c r="B11" s="7"/>
      <c r="C11" s="7"/>
      <c r="D11" s="7"/>
      <c r="E11" s="7"/>
      <c r="F11" s="7"/>
      <c r="G11" s="7"/>
      <c r="H11" s="7"/>
      <c r="I11" s="7"/>
      <c r="J11" s="7"/>
      <c r="K11" s="8"/>
    </row>
    <row r="12" spans="1:11" ht="12.75">
      <c r="A12" s="20" t="s">
        <v>10</v>
      </c>
      <c r="B12" s="21"/>
      <c r="C12" s="21"/>
      <c r="D12" s="7"/>
      <c r="E12" s="21"/>
      <c r="F12" s="21"/>
      <c r="G12" s="21"/>
      <c r="H12" s="7"/>
      <c r="I12" s="21"/>
      <c r="J12" s="21"/>
      <c r="K12" s="8"/>
    </row>
    <row r="13" spans="1:11" ht="12.75">
      <c r="A13" s="20" t="s">
        <v>11</v>
      </c>
      <c r="B13" s="21"/>
      <c r="C13" s="21"/>
      <c r="D13" s="7"/>
      <c r="E13" s="21"/>
      <c r="F13" s="21"/>
      <c r="G13" s="21"/>
      <c r="H13" s="7"/>
      <c r="I13" s="21"/>
      <c r="J13" s="21"/>
      <c r="K13" s="8"/>
    </row>
    <row r="14" spans="1:11" ht="12.75">
      <c r="A14" s="20" t="s">
        <v>12</v>
      </c>
      <c r="B14" s="7"/>
      <c r="C14" s="7"/>
      <c r="D14" s="7"/>
      <c r="E14" s="7"/>
      <c r="F14" s="7"/>
      <c r="G14" s="7"/>
      <c r="H14" s="7"/>
      <c r="I14" s="7"/>
      <c r="J14" s="7"/>
      <c r="K14" s="8"/>
    </row>
    <row r="15" spans="1:11" ht="12.75">
      <c r="A15" s="17"/>
      <c r="B15" s="7"/>
      <c r="C15" s="7"/>
      <c r="D15" s="7"/>
      <c r="E15" s="7"/>
      <c r="F15" s="7"/>
      <c r="G15" s="7"/>
      <c r="H15" s="7"/>
      <c r="I15" s="7"/>
      <c r="J15" s="7"/>
      <c r="K15" s="8"/>
    </row>
    <row r="16" spans="1:11" ht="12.75">
      <c r="A16" s="6" t="s">
        <v>13</v>
      </c>
      <c r="B16" s="7"/>
      <c r="C16" s="7"/>
      <c r="D16" s="7"/>
      <c r="E16" s="164" t="s">
        <v>229</v>
      </c>
      <c r="F16" s="7"/>
      <c r="G16" s="7"/>
      <c r="H16" s="7"/>
      <c r="I16" s="7"/>
      <c r="J16" s="7"/>
      <c r="K16" s="8"/>
    </row>
    <row r="17" spans="1:11" ht="12.75">
      <c r="A17" s="23"/>
      <c r="B17" s="13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2.75">
      <c r="A18" s="24" t="s">
        <v>15</v>
      </c>
      <c r="B18" s="24" t="s">
        <v>16</v>
      </c>
      <c r="C18" s="24" t="s">
        <v>17</v>
      </c>
      <c r="D18" s="24" t="s">
        <v>18</v>
      </c>
      <c r="E18" s="24" t="s">
        <v>19</v>
      </c>
      <c r="F18" s="25"/>
      <c r="G18" s="24"/>
      <c r="H18" s="24"/>
      <c r="I18" s="24" t="s">
        <v>20</v>
      </c>
      <c r="J18" s="24"/>
      <c r="K18" s="24"/>
    </row>
    <row r="19" spans="1:11" ht="12.75">
      <c r="A19" s="26" t="s">
        <v>21</v>
      </c>
      <c r="B19" s="26" t="s">
        <v>22</v>
      </c>
      <c r="C19" s="26" t="s">
        <v>23</v>
      </c>
      <c r="D19" s="26" t="s">
        <v>23</v>
      </c>
      <c r="E19" s="26" t="s">
        <v>24</v>
      </c>
      <c r="F19" s="25"/>
      <c r="G19" s="26"/>
      <c r="H19" s="26"/>
      <c r="I19" s="26" t="s">
        <v>25</v>
      </c>
      <c r="J19" s="26"/>
      <c r="K19" s="26"/>
    </row>
    <row r="20" spans="1:11" ht="12.75">
      <c r="A20" s="27" t="s">
        <v>26</v>
      </c>
      <c r="B20" s="27" t="s">
        <v>23</v>
      </c>
      <c r="C20" s="27" t="s">
        <v>27</v>
      </c>
      <c r="D20" s="27" t="s">
        <v>27</v>
      </c>
      <c r="E20" s="27" t="s">
        <v>28</v>
      </c>
      <c r="F20" s="25"/>
      <c r="G20" s="27"/>
      <c r="H20" s="27"/>
      <c r="I20" s="27" t="s">
        <v>29</v>
      </c>
      <c r="J20" s="27"/>
      <c r="K20" s="27"/>
    </row>
    <row r="21" spans="1:11" ht="12.75">
      <c r="A21" s="28" t="s">
        <v>30</v>
      </c>
      <c r="B21" s="28" t="s">
        <v>31</v>
      </c>
      <c r="C21" s="188" t="s">
        <v>436</v>
      </c>
      <c r="D21" s="37"/>
      <c r="E21" s="37"/>
      <c r="F21" s="29"/>
      <c r="G21" s="30"/>
      <c r="H21" s="30"/>
      <c r="I21" s="188" t="s">
        <v>436</v>
      </c>
      <c r="J21" s="31"/>
      <c r="K21" s="31"/>
    </row>
    <row r="22" spans="1:11" ht="12.75">
      <c r="A22" s="28" t="s">
        <v>32</v>
      </c>
      <c r="B22" s="28" t="s">
        <v>31</v>
      </c>
      <c r="C22" s="188" t="s">
        <v>436</v>
      </c>
      <c r="D22" s="37"/>
      <c r="E22" s="37"/>
      <c r="F22" s="29"/>
      <c r="G22" s="30"/>
      <c r="H22" s="30"/>
      <c r="I22" s="188" t="s">
        <v>436</v>
      </c>
      <c r="J22" s="31"/>
      <c r="K22" s="31"/>
    </row>
    <row r="23" spans="1:11" ht="12.75">
      <c r="A23" s="28" t="s">
        <v>33</v>
      </c>
      <c r="B23" s="28" t="s">
        <v>31</v>
      </c>
      <c r="C23" s="188" t="s">
        <v>436</v>
      </c>
      <c r="D23" s="37"/>
      <c r="E23" s="37"/>
      <c r="F23" s="29"/>
      <c r="G23" s="30"/>
      <c r="H23" s="30"/>
      <c r="I23" s="188" t="s">
        <v>436</v>
      </c>
      <c r="J23" s="31"/>
      <c r="K23" s="31"/>
    </row>
    <row r="24" spans="1:11" ht="12.75">
      <c r="A24" s="28" t="s">
        <v>34</v>
      </c>
      <c r="B24" s="28" t="s">
        <v>31</v>
      </c>
      <c r="C24" s="188" t="s">
        <v>436</v>
      </c>
      <c r="D24" s="37"/>
      <c r="E24" s="37"/>
      <c r="F24" s="29"/>
      <c r="G24" s="30"/>
      <c r="H24" s="30"/>
      <c r="I24" s="188" t="s">
        <v>436</v>
      </c>
      <c r="J24" s="31"/>
      <c r="K24" s="31"/>
    </row>
    <row r="25" spans="1:11" ht="12.75">
      <c r="A25" s="28" t="s">
        <v>35</v>
      </c>
      <c r="B25" s="28" t="s">
        <v>31</v>
      </c>
      <c r="C25" s="188" t="s">
        <v>436</v>
      </c>
      <c r="D25" s="37"/>
      <c r="E25" s="37"/>
      <c r="F25" s="29"/>
      <c r="G25" s="30"/>
      <c r="H25" s="30"/>
      <c r="I25" s="188" t="s">
        <v>436</v>
      </c>
      <c r="J25" s="31"/>
      <c r="K25" s="31"/>
    </row>
    <row r="26" spans="1:11" ht="12.75">
      <c r="A26" s="28" t="s">
        <v>36</v>
      </c>
      <c r="B26" s="28" t="s">
        <v>31</v>
      </c>
      <c r="C26" s="188" t="s">
        <v>436</v>
      </c>
      <c r="D26" s="37"/>
      <c r="E26" s="37"/>
      <c r="F26" s="29"/>
      <c r="G26" s="30"/>
      <c r="H26" s="30"/>
      <c r="I26" s="188" t="s">
        <v>436</v>
      </c>
      <c r="J26" s="31"/>
      <c r="K26" s="31"/>
    </row>
    <row r="27" spans="1:11" ht="12.75">
      <c r="A27" s="28" t="s">
        <v>37</v>
      </c>
      <c r="B27" s="28" t="s">
        <v>31</v>
      </c>
      <c r="C27" s="188" t="s">
        <v>436</v>
      </c>
      <c r="D27" s="37"/>
      <c r="E27" s="37"/>
      <c r="F27" s="29"/>
      <c r="G27" s="30"/>
      <c r="H27" s="30"/>
      <c r="I27" s="188" t="s">
        <v>436</v>
      </c>
      <c r="J27" s="31"/>
      <c r="K27" s="31"/>
    </row>
    <row r="28" spans="1:11" ht="12.75">
      <c r="A28" s="28" t="s">
        <v>38</v>
      </c>
      <c r="B28" s="28" t="s">
        <v>31</v>
      </c>
      <c r="C28" s="188" t="s">
        <v>436</v>
      </c>
      <c r="D28" s="37"/>
      <c r="E28" s="37"/>
      <c r="F28" s="29"/>
      <c r="G28" s="30"/>
      <c r="H28" s="30"/>
      <c r="I28" s="188" t="s">
        <v>436</v>
      </c>
      <c r="J28" s="31"/>
      <c r="K28" s="31"/>
    </row>
    <row r="29" spans="1:11" ht="12.75">
      <c r="A29" s="28" t="s">
        <v>39</v>
      </c>
      <c r="B29" s="28" t="s">
        <v>31</v>
      </c>
      <c r="C29" s="188" t="s">
        <v>436</v>
      </c>
      <c r="D29" s="37"/>
      <c r="E29" s="37"/>
      <c r="F29" s="29"/>
      <c r="G29" s="30"/>
      <c r="H29" s="30"/>
      <c r="I29" s="188" t="s">
        <v>436</v>
      </c>
      <c r="J29" s="31"/>
      <c r="K29" s="31"/>
    </row>
    <row r="30" spans="1:11" ht="12.75">
      <c r="A30" s="32" t="s">
        <v>32</v>
      </c>
      <c r="B30" s="32" t="s">
        <v>40</v>
      </c>
      <c r="C30" s="188" t="s">
        <v>436</v>
      </c>
      <c r="D30" s="37"/>
      <c r="E30" s="37"/>
      <c r="F30" s="33"/>
      <c r="G30" s="34"/>
      <c r="H30" s="34"/>
      <c r="I30" s="188" t="s">
        <v>436</v>
      </c>
      <c r="J30" s="35"/>
      <c r="K30" s="35"/>
    </row>
    <row r="31" spans="1:11" ht="12.75">
      <c r="A31" s="28"/>
      <c r="B31" s="28"/>
      <c r="C31" s="36"/>
      <c r="D31" s="37"/>
      <c r="E31" s="37"/>
      <c r="F31" s="29"/>
      <c r="G31" s="30"/>
      <c r="H31" s="30"/>
      <c r="I31" s="36"/>
      <c r="J31" s="31"/>
      <c r="K31" s="31"/>
    </row>
    <row r="32" spans="1:11" ht="12.75">
      <c r="A32" s="32"/>
      <c r="B32" s="28"/>
      <c r="C32" s="36"/>
      <c r="D32" s="38"/>
      <c r="E32" s="37"/>
      <c r="F32" s="29"/>
      <c r="G32" s="30"/>
      <c r="H32" s="30"/>
      <c r="I32" s="37"/>
      <c r="J32" s="31"/>
      <c r="K32" s="31"/>
    </row>
    <row r="33" spans="1:11" ht="12.75" hidden="1" outlineLevel="1">
      <c r="A33" s="32" t="s">
        <v>208</v>
      </c>
      <c r="B33" s="39" t="s">
        <v>43</v>
      </c>
      <c r="C33" s="36"/>
      <c r="D33" s="38"/>
      <c r="E33" s="37">
        <v>8.82</v>
      </c>
      <c r="F33" s="40" t="s">
        <v>44</v>
      </c>
      <c r="G33" s="30"/>
      <c r="H33" s="30"/>
      <c r="I33" s="37">
        <v>1.13</v>
      </c>
      <c r="J33" s="41" t="s">
        <v>45</v>
      </c>
      <c r="K33" s="31"/>
    </row>
    <row r="34" spans="1:11" ht="12.75" hidden="1" outlineLevel="1">
      <c r="A34" s="39" t="s">
        <v>46</v>
      </c>
      <c r="B34" s="31"/>
      <c r="C34" s="37">
        <v>15.03</v>
      </c>
      <c r="D34" s="38"/>
      <c r="E34" s="42"/>
      <c r="F34" s="29"/>
      <c r="G34" s="30"/>
      <c r="H34" s="30"/>
      <c r="I34" s="37" t="s">
        <v>47</v>
      </c>
      <c r="J34" s="41" t="s">
        <v>48</v>
      </c>
      <c r="K34" s="31"/>
    </row>
    <row r="35" spans="1:11" ht="12.75" hidden="1" outlineLevel="1">
      <c r="A35" s="39" t="s">
        <v>49</v>
      </c>
      <c r="B35" s="31"/>
      <c r="C35" s="37">
        <v>22.53</v>
      </c>
      <c r="D35" s="38"/>
      <c r="E35" s="42"/>
      <c r="F35" s="29"/>
      <c r="G35" s="30"/>
      <c r="H35" s="30"/>
      <c r="I35" s="37" t="s">
        <v>50</v>
      </c>
      <c r="J35" s="41" t="s">
        <v>48</v>
      </c>
      <c r="K35" s="31"/>
    </row>
    <row r="36" spans="1:11" ht="12.75" hidden="1" outlineLevel="1">
      <c r="A36" s="39" t="s">
        <v>51</v>
      </c>
      <c r="B36" s="31"/>
      <c r="C36" s="37">
        <v>31.73</v>
      </c>
      <c r="D36" s="38"/>
      <c r="E36" s="38"/>
      <c r="F36" s="7"/>
      <c r="G36" s="31"/>
      <c r="H36" s="31"/>
      <c r="I36" s="37" t="s">
        <v>52</v>
      </c>
      <c r="J36" s="41" t="s">
        <v>48</v>
      </c>
      <c r="K36" s="31"/>
    </row>
    <row r="37" spans="1:11" ht="12.75" collapsed="1">
      <c r="A37" s="43" t="s">
        <v>53</v>
      </c>
      <c r="B37" s="7"/>
      <c r="C37" s="7"/>
      <c r="D37" s="7"/>
      <c r="E37" s="7"/>
      <c r="F37" s="7"/>
      <c r="G37" s="7"/>
      <c r="H37" s="7"/>
      <c r="I37" s="7"/>
      <c r="J37" s="7"/>
      <c r="K37" s="8"/>
    </row>
    <row r="38" spans="1:11" ht="12.75">
      <c r="A38" s="6"/>
      <c r="B38" s="7"/>
      <c r="C38" s="44" t="s">
        <v>54</v>
      </c>
      <c r="D38" s="7"/>
      <c r="E38" s="7"/>
      <c r="F38" s="7"/>
      <c r="G38" s="7"/>
      <c r="H38" s="7"/>
      <c r="I38" s="7"/>
      <c r="J38" s="7"/>
      <c r="K38" s="8"/>
    </row>
    <row r="39" spans="1:11" ht="12.75">
      <c r="A39" s="6"/>
      <c r="B39" s="7"/>
      <c r="C39" s="7"/>
      <c r="D39" s="7"/>
      <c r="E39" s="7"/>
      <c r="F39" s="7"/>
      <c r="G39" s="7"/>
      <c r="H39" s="7"/>
      <c r="I39" s="7"/>
      <c r="J39" s="7"/>
      <c r="K39" s="8"/>
    </row>
    <row r="40" spans="1:11" ht="12.75">
      <c r="A40" s="6"/>
      <c r="B40" s="7"/>
      <c r="C40" s="7"/>
      <c r="D40" s="7"/>
      <c r="E40" s="7"/>
      <c r="F40" s="7"/>
      <c r="G40" s="7"/>
      <c r="H40" s="7"/>
      <c r="I40" s="7"/>
      <c r="J40" s="7"/>
      <c r="K40" s="8"/>
    </row>
    <row r="41" spans="1:11" ht="12.75">
      <c r="A41" s="48" t="s">
        <v>230</v>
      </c>
      <c r="B41" s="7"/>
      <c r="C41" s="7"/>
      <c r="D41" s="7"/>
      <c r="E41" s="7"/>
      <c r="F41" s="7"/>
      <c r="G41" s="7"/>
      <c r="H41" s="7"/>
      <c r="I41" s="7"/>
      <c r="J41" s="7"/>
      <c r="K41" s="8"/>
    </row>
    <row r="42" spans="1:11" ht="12.75">
      <c r="A42" s="49" t="s">
        <v>231</v>
      </c>
      <c r="B42" s="7"/>
      <c r="C42" s="7"/>
      <c r="D42" s="7"/>
      <c r="E42" s="7"/>
      <c r="F42" s="7"/>
      <c r="G42" s="7"/>
      <c r="H42" s="7"/>
      <c r="I42" s="7"/>
      <c r="J42" s="7"/>
      <c r="K42" s="8"/>
    </row>
    <row r="43" spans="1:11" ht="12.75">
      <c r="A43" s="48" t="s">
        <v>232</v>
      </c>
      <c r="B43" s="7"/>
      <c r="C43" s="7"/>
      <c r="D43" s="7"/>
      <c r="E43" s="7"/>
      <c r="F43" s="7"/>
      <c r="G43" s="7"/>
      <c r="H43" s="7"/>
      <c r="I43" s="7"/>
      <c r="J43" s="7"/>
      <c r="K43" s="8"/>
    </row>
    <row r="44" spans="1:12" ht="12.75">
      <c r="A44" s="187" t="s">
        <v>435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6"/>
    </row>
    <row r="45" spans="1:12" ht="12.75">
      <c r="A45" s="187"/>
      <c r="B45" s="7"/>
      <c r="C45" s="7"/>
      <c r="D45" s="13"/>
      <c r="E45" s="13"/>
      <c r="F45" s="13"/>
      <c r="G45" s="13"/>
      <c r="H45" s="13"/>
      <c r="I45" s="13"/>
      <c r="J45" s="7"/>
      <c r="K45" s="7"/>
      <c r="L45" s="6"/>
    </row>
    <row r="46" spans="1:12" ht="12.75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6"/>
    </row>
    <row r="47" spans="1:12" ht="12.75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6"/>
    </row>
    <row r="48" spans="1:12" ht="12.75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6"/>
    </row>
    <row r="49" spans="1:12" ht="12.75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6"/>
    </row>
    <row r="50" spans="1:12" ht="12.75">
      <c r="A50" s="6"/>
      <c r="B50" s="7"/>
      <c r="C50" s="7"/>
      <c r="D50" s="7"/>
      <c r="E50" s="7"/>
      <c r="F50" s="7"/>
      <c r="G50" s="7"/>
      <c r="H50" s="7"/>
      <c r="I50" s="7"/>
      <c r="J50" s="7"/>
      <c r="K50" s="7"/>
      <c r="L50" s="6"/>
    </row>
    <row r="51" spans="1:12" ht="12.75">
      <c r="A51" s="6"/>
      <c r="B51" s="7"/>
      <c r="C51" s="7"/>
      <c r="D51" s="7"/>
      <c r="E51" s="7"/>
      <c r="F51" s="50"/>
      <c r="G51" s="7"/>
      <c r="H51" s="7"/>
      <c r="I51" s="45" t="s">
        <v>57</v>
      </c>
      <c r="J51" s="361" t="str">
        <f>'Item 100, page 1'!J51:K51</f>
        <v>7/31/2020 (C)</v>
      </c>
      <c r="K51" s="361" t="s">
        <v>58</v>
      </c>
      <c r="L51" s="6"/>
    </row>
    <row r="52" spans="1:11" ht="12.75">
      <c r="A52" s="6"/>
      <c r="B52" s="7"/>
      <c r="C52" s="7"/>
      <c r="D52" s="7"/>
      <c r="E52" s="7"/>
      <c r="F52" s="7"/>
      <c r="G52" s="7"/>
      <c r="H52" s="7"/>
      <c r="I52" s="7"/>
      <c r="J52" s="7"/>
      <c r="K52" s="8"/>
    </row>
    <row r="53" spans="1:11" ht="12.75">
      <c r="A53" s="9"/>
      <c r="B53" s="10" t="s">
        <v>56</v>
      </c>
      <c r="C53" s="10"/>
      <c r="D53" s="10"/>
      <c r="E53" s="10"/>
      <c r="F53" s="10"/>
      <c r="G53" s="10"/>
      <c r="H53" s="10"/>
      <c r="I53" s="10"/>
      <c r="J53" s="10"/>
      <c r="K53" s="11"/>
    </row>
    <row r="54" spans="1:11" ht="12.75">
      <c r="A54" s="6" t="s">
        <v>59</v>
      </c>
      <c r="B54" s="7" t="str">
        <f>'Check Sheet'!$B$52</f>
        <v>Sarah Russell, Business Unit Finance Manager</v>
      </c>
      <c r="C54" s="7"/>
      <c r="D54" s="7"/>
      <c r="E54" s="7"/>
      <c r="F54" s="7"/>
      <c r="G54" s="7"/>
      <c r="H54" s="7"/>
      <c r="I54" s="7"/>
      <c r="J54" s="7"/>
      <c r="K54" s="8"/>
    </row>
    <row r="55" spans="1:11" ht="12.75">
      <c r="A55" s="6"/>
      <c r="B55" s="7"/>
      <c r="C55" s="7"/>
      <c r="D55" s="7"/>
      <c r="E55" s="7"/>
      <c r="F55" s="7"/>
      <c r="K55" s="8"/>
    </row>
    <row r="56" spans="1:11" ht="12.75">
      <c r="A56" s="9" t="s">
        <v>60</v>
      </c>
      <c r="B56" s="304">
        <f>+'Check Sheet'!$B$54</f>
        <v>43592</v>
      </c>
      <c r="C56" s="304">
        <v>0</v>
      </c>
      <c r="D56" s="10"/>
      <c r="E56" s="10"/>
      <c r="F56" s="10"/>
      <c r="H56" s="10"/>
      <c r="I56" s="46" t="s">
        <v>61</v>
      </c>
      <c r="J56" s="305">
        <f>+'Check Sheet'!I54</f>
        <v>43678</v>
      </c>
      <c r="K56" s="306">
        <v>0</v>
      </c>
    </row>
    <row r="57" spans="1:11" ht="12.75">
      <c r="A57" s="358" t="s">
        <v>62</v>
      </c>
      <c r="B57" s="359"/>
      <c r="C57" s="359"/>
      <c r="D57" s="359"/>
      <c r="E57" s="359"/>
      <c r="F57" s="359"/>
      <c r="G57" s="359"/>
      <c r="H57" s="359"/>
      <c r="I57" s="359"/>
      <c r="J57" s="359"/>
      <c r="K57" s="360"/>
    </row>
    <row r="58" spans="1:11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8"/>
    </row>
    <row r="59" spans="1:11" ht="12.75">
      <c r="A59" s="6" t="s">
        <v>63</v>
      </c>
      <c r="B59" s="7"/>
      <c r="C59" s="7"/>
      <c r="D59" s="7"/>
      <c r="E59" s="7"/>
      <c r="F59" s="7"/>
      <c r="G59" s="7"/>
      <c r="H59" s="7"/>
      <c r="I59" s="7"/>
      <c r="J59" s="7"/>
      <c r="K59" s="8"/>
    </row>
    <row r="60" spans="1:11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1"/>
    </row>
  </sheetData>
  <sheetProtection/>
  <mergeCells count="6">
    <mergeCell ref="I1:J1"/>
    <mergeCell ref="A5:K5"/>
    <mergeCell ref="B56:C56"/>
    <mergeCell ref="J56:K56"/>
    <mergeCell ref="A57:K57"/>
    <mergeCell ref="J51:K51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Republic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Vander Zalm, Connor</dc:creator>
  <cp:keywords/>
  <dc:description/>
  <cp:lastModifiedBy>Robinson, Kristen</cp:lastModifiedBy>
  <cp:lastPrinted>2019-07-25T15:59:17Z</cp:lastPrinted>
  <dcterms:created xsi:type="dcterms:W3CDTF">2015-06-05T22:15:47Z</dcterms:created>
  <dcterms:modified xsi:type="dcterms:W3CDTF">2019-08-06T18:10:42Z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fidentiali">
    <vt:lpwstr>None</vt:lpwstr>
  </property>
  <property fmtid="{D5CDD505-2E9C-101B-9397-08002B2CF9AE}" pid="4" name="DocumentDescripti">
    <vt:lpwstr>Revised proposed tariff pages 8-6-19</vt:lpwstr>
  </property>
  <property fmtid="{D5CDD505-2E9C-101B-9397-08002B2CF9AE}" pid="5" name="EFiling">
    <vt:lpwstr>15214.0000000000</vt:lpwstr>
  </property>
  <property fmtid="{D5CDD505-2E9C-101B-9397-08002B2CF9AE}" pid="6" name="DocumentSetTy">
    <vt:lpwstr>Replacement Page</vt:lpwstr>
  </property>
  <property fmtid="{D5CDD505-2E9C-101B-9397-08002B2CF9AE}" pid="7" name="IsDocumentOrd">
    <vt:lpwstr>0</vt:lpwstr>
  </property>
  <property fmtid="{D5CDD505-2E9C-101B-9397-08002B2CF9AE}" pid="8" name="IsHighlyConfidenti">
    <vt:lpwstr>0</vt:lpwstr>
  </property>
  <property fmtid="{D5CDD505-2E9C-101B-9397-08002B2CF9AE}" pid="9" name="CaseCompanyNam">
    <vt:lpwstr>RABANCO LTD</vt:lpwstr>
  </property>
  <property fmtid="{D5CDD505-2E9C-101B-9397-08002B2CF9AE}" pid="10" name="IsConfidenti">
    <vt:lpwstr>0</vt:lpwstr>
  </property>
  <property fmtid="{D5CDD505-2E9C-101B-9397-08002B2CF9AE}" pid="11" name="IsEFS">
    <vt:lpwstr>0</vt:lpwstr>
  </property>
  <property fmtid="{D5CDD505-2E9C-101B-9397-08002B2CF9AE}" pid="12" name="DocketNumb">
    <vt:lpwstr>190279</vt:lpwstr>
  </property>
  <property fmtid="{D5CDD505-2E9C-101B-9397-08002B2CF9AE}" pid="13" name="Dat">
    <vt:lpwstr>2019-08-06T00:00:00Z</vt:lpwstr>
  </property>
  <property fmtid="{D5CDD505-2E9C-101B-9397-08002B2CF9AE}" pid="14" name="Nickna">
    <vt:lpwstr/>
  </property>
  <property fmtid="{D5CDD505-2E9C-101B-9397-08002B2CF9AE}" pid="15" name="CaseTy">
    <vt:lpwstr>Tariff Revision</vt:lpwstr>
  </property>
  <property fmtid="{D5CDD505-2E9C-101B-9397-08002B2CF9AE}" pid="16" name="OpenedDa">
    <vt:lpwstr>2019-04-16T00:00:00Z</vt:lpwstr>
  </property>
  <property fmtid="{D5CDD505-2E9C-101B-9397-08002B2CF9AE}" pid="17" name="Pref">
    <vt:lpwstr>TG</vt:lpwstr>
  </property>
  <property fmtid="{D5CDD505-2E9C-101B-9397-08002B2CF9AE}" pid="18" name="IndustryCo">
    <vt:lpwstr>227</vt:lpwstr>
  </property>
  <property fmtid="{D5CDD505-2E9C-101B-9397-08002B2CF9AE}" pid="19" name="CaseStat">
    <vt:lpwstr>Closed</vt:lpwstr>
  </property>
  <property fmtid="{D5CDD505-2E9C-101B-9397-08002B2CF9AE}" pid="20" name="_docset_NoMedatataSyncRequir">
    <vt:lpwstr>False</vt:lpwstr>
  </property>
</Properties>
</file>