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\2017_ WA Elec and Gas GRC\Direct Testimony &amp; Exhibits\Knox\"/>
    </mc:Choice>
  </mc:AlternateContent>
  <bookViews>
    <workbookView xWindow="-12" yWindow="-12" windowWidth="18276" windowHeight="7356"/>
  </bookViews>
  <sheets>
    <sheet name="Sumcost Exhibits" sheetId="2" r:id="rId1"/>
  </sheets>
  <calcPr calcId="152511"/>
</workbook>
</file>

<file path=xl/calcChain.xml><?xml version="1.0" encoding="utf-8"?>
<calcChain xmlns="http://schemas.openxmlformats.org/spreadsheetml/2006/main">
  <c r="H225" i="2" l="1"/>
  <c r="I225" i="2"/>
  <c r="J225" i="2"/>
  <c r="K225" i="2"/>
  <c r="L225" i="2"/>
  <c r="G225" i="2"/>
  <c r="G137" i="2"/>
  <c r="F226" i="2" l="1"/>
  <c r="F62" i="2"/>
  <c r="A262" i="2" l="1"/>
  <c r="A203" i="2"/>
  <c r="A139" i="2"/>
  <c r="B143" i="2"/>
  <c r="B142" i="2"/>
  <c r="B141" i="2"/>
  <c r="B69" i="2"/>
  <c r="B68" i="2"/>
  <c r="B67" i="2"/>
  <c r="B204" i="2"/>
  <c r="K255" i="2" l="1"/>
  <c r="I255" i="2"/>
  <c r="G255" i="2"/>
  <c r="L255" i="2"/>
  <c r="J255" i="2"/>
  <c r="H255" i="2"/>
  <c r="F254" i="2"/>
  <c r="K252" i="2"/>
  <c r="I252" i="2"/>
  <c r="G252" i="2"/>
  <c r="L252" i="2"/>
  <c r="J252" i="2"/>
  <c r="H252" i="2"/>
  <c r="F251" i="2"/>
  <c r="F245" i="2"/>
  <c r="L239" i="2"/>
  <c r="L241" i="2" s="1"/>
  <c r="J239" i="2"/>
  <c r="J241" i="2" s="1"/>
  <c r="H239" i="2"/>
  <c r="H241" i="2" s="1"/>
  <c r="F237" i="2"/>
  <c r="F236" i="2"/>
  <c r="F235" i="2"/>
  <c r="F234" i="2"/>
  <c r="F233" i="2"/>
  <c r="F232" i="2"/>
  <c r="K239" i="2"/>
  <c r="K241" i="2" s="1"/>
  <c r="I239" i="2"/>
  <c r="I241" i="2" s="1"/>
  <c r="G239" i="2"/>
  <c r="G241" i="2" s="1"/>
  <c r="F220" i="2"/>
  <c r="L221" i="2"/>
  <c r="K221" i="2"/>
  <c r="J221" i="2"/>
  <c r="I221" i="2"/>
  <c r="H221" i="2"/>
  <c r="G221" i="2"/>
  <c r="F219" i="2"/>
  <c r="F216" i="2"/>
  <c r="L217" i="2"/>
  <c r="L223" i="2" s="1"/>
  <c r="K217" i="2"/>
  <c r="K223" i="2" s="1"/>
  <c r="J217" i="2"/>
  <c r="J223" i="2" s="1"/>
  <c r="I217" i="2"/>
  <c r="I223" i="2" s="1"/>
  <c r="H217" i="2"/>
  <c r="H223" i="2" s="1"/>
  <c r="F215" i="2"/>
  <c r="L211" i="2"/>
  <c r="K211" i="2"/>
  <c r="J211" i="2"/>
  <c r="I211" i="2"/>
  <c r="H211" i="2"/>
  <c r="G211" i="2"/>
  <c r="F211" i="2"/>
  <c r="E211" i="2"/>
  <c r="D211" i="2"/>
  <c r="C211" i="2"/>
  <c r="B211" i="2"/>
  <c r="L210" i="2"/>
  <c r="K210" i="2"/>
  <c r="J210" i="2"/>
  <c r="I210" i="2"/>
  <c r="H210" i="2"/>
  <c r="G210" i="2"/>
  <c r="F210" i="2"/>
  <c r="E210" i="2"/>
  <c r="D210" i="2"/>
  <c r="C210" i="2"/>
  <c r="B210" i="2"/>
  <c r="L209" i="2"/>
  <c r="K209" i="2"/>
  <c r="J209" i="2"/>
  <c r="I209" i="2"/>
  <c r="H209" i="2"/>
  <c r="G209" i="2"/>
  <c r="F209" i="2"/>
  <c r="E209" i="2"/>
  <c r="D209" i="2"/>
  <c r="C209" i="2"/>
  <c r="B209" i="2"/>
  <c r="L208" i="2"/>
  <c r="K208" i="2"/>
  <c r="J208" i="2"/>
  <c r="I208" i="2"/>
  <c r="H208" i="2"/>
  <c r="G208" i="2"/>
  <c r="F208" i="2"/>
  <c r="E208" i="2"/>
  <c r="D208" i="2"/>
  <c r="C208" i="2"/>
  <c r="B208" i="2"/>
  <c r="B207" i="2"/>
  <c r="L206" i="2"/>
  <c r="F206" i="2"/>
  <c r="B206" i="2"/>
  <c r="L205" i="2"/>
  <c r="J205" i="2"/>
  <c r="B205" i="2"/>
  <c r="J204" i="2"/>
  <c r="F204" i="2"/>
  <c r="F190" i="2"/>
  <c r="L191" i="2"/>
  <c r="J191" i="2"/>
  <c r="H191" i="2"/>
  <c r="F189" i="2"/>
  <c r="K191" i="2"/>
  <c r="I191" i="2"/>
  <c r="G191" i="2"/>
  <c r="F178" i="2"/>
  <c r="K179" i="2"/>
  <c r="I179" i="2"/>
  <c r="I198" i="2" s="1"/>
  <c r="G179" i="2"/>
  <c r="G198" i="2" s="1"/>
  <c r="L179" i="2"/>
  <c r="J179" i="2"/>
  <c r="H179" i="2"/>
  <c r="F176" i="2"/>
  <c r="F163" i="2"/>
  <c r="K164" i="2"/>
  <c r="I164" i="2"/>
  <c r="G164" i="2"/>
  <c r="L164" i="2"/>
  <c r="J164" i="2"/>
  <c r="H164" i="2"/>
  <c r="F161" i="2"/>
  <c r="F151" i="2"/>
  <c r="L152" i="2"/>
  <c r="J152" i="2"/>
  <c r="H152" i="2"/>
  <c r="F150" i="2"/>
  <c r="K152" i="2"/>
  <c r="I152" i="2"/>
  <c r="G152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L144" i="2"/>
  <c r="K144" i="2"/>
  <c r="J144" i="2"/>
  <c r="I144" i="2"/>
  <c r="H144" i="2"/>
  <c r="G144" i="2"/>
  <c r="F144" i="2"/>
  <c r="E144" i="2"/>
  <c r="D144" i="2"/>
  <c r="C144" i="2"/>
  <c r="J141" i="2"/>
  <c r="F140" i="2"/>
  <c r="L131" i="2"/>
  <c r="K131" i="2"/>
  <c r="J131" i="2"/>
  <c r="I131" i="2"/>
  <c r="H131" i="2"/>
  <c r="G131" i="2"/>
  <c r="F131" i="2"/>
  <c r="F123" i="2"/>
  <c r="F122" i="2"/>
  <c r="F121" i="2"/>
  <c r="L124" i="2"/>
  <c r="K124" i="2"/>
  <c r="J124" i="2"/>
  <c r="I124" i="2"/>
  <c r="H124" i="2"/>
  <c r="G124" i="2"/>
  <c r="F120" i="2"/>
  <c r="L117" i="2"/>
  <c r="K117" i="2"/>
  <c r="J117" i="2"/>
  <c r="I117" i="2"/>
  <c r="H117" i="2"/>
  <c r="G117" i="2"/>
  <c r="F117" i="2"/>
  <c r="F109" i="2"/>
  <c r="F108" i="2"/>
  <c r="F107" i="2"/>
  <c r="L110" i="2"/>
  <c r="K110" i="2"/>
  <c r="J110" i="2"/>
  <c r="I110" i="2"/>
  <c r="H110" i="2"/>
  <c r="G110" i="2"/>
  <c r="F106" i="2"/>
  <c r="L100" i="2"/>
  <c r="K100" i="2"/>
  <c r="J100" i="2"/>
  <c r="I100" i="2"/>
  <c r="H100" i="2"/>
  <c r="G100" i="2"/>
  <c r="F100" i="2"/>
  <c r="F92" i="2"/>
  <c r="F91" i="2"/>
  <c r="F90" i="2"/>
  <c r="L93" i="2"/>
  <c r="K93" i="2"/>
  <c r="J93" i="2"/>
  <c r="I93" i="2"/>
  <c r="H93" i="2"/>
  <c r="G93" i="2"/>
  <c r="L86" i="2"/>
  <c r="K86" i="2"/>
  <c r="J86" i="2"/>
  <c r="I86" i="2"/>
  <c r="H86" i="2"/>
  <c r="G86" i="2"/>
  <c r="F86" i="2"/>
  <c r="F78" i="2"/>
  <c r="F77" i="2"/>
  <c r="F76" i="2"/>
  <c r="L79" i="2"/>
  <c r="K79" i="2"/>
  <c r="J79" i="2"/>
  <c r="J137" i="2" s="1"/>
  <c r="I79" i="2"/>
  <c r="H79" i="2"/>
  <c r="G79" i="2"/>
  <c r="F73" i="2"/>
  <c r="E73" i="2"/>
  <c r="D73" i="2"/>
  <c r="C73" i="2"/>
  <c r="F72" i="2"/>
  <c r="E72" i="2"/>
  <c r="D72" i="2"/>
  <c r="C72" i="2"/>
  <c r="F71" i="2"/>
  <c r="E71" i="2"/>
  <c r="D71" i="2"/>
  <c r="C71" i="2"/>
  <c r="L70" i="2"/>
  <c r="K70" i="2"/>
  <c r="J70" i="2"/>
  <c r="I70" i="2"/>
  <c r="H70" i="2"/>
  <c r="G70" i="2"/>
  <c r="F70" i="2"/>
  <c r="E70" i="2"/>
  <c r="D70" i="2"/>
  <c r="C70" i="2"/>
  <c r="J67" i="2"/>
  <c r="F66" i="2"/>
  <c r="F61" i="2"/>
  <c r="F54" i="2"/>
  <c r="F52" i="2"/>
  <c r="F51" i="2"/>
  <c r="F50" i="2"/>
  <c r="F49" i="2"/>
  <c r="L53" i="2"/>
  <c r="K53" i="2"/>
  <c r="J53" i="2"/>
  <c r="I53" i="2"/>
  <c r="H53" i="2"/>
  <c r="G53" i="2"/>
  <c r="F46" i="2"/>
  <c r="F45" i="2"/>
  <c r="F42" i="2"/>
  <c r="F41" i="2"/>
  <c r="F40" i="2"/>
  <c r="F39" i="2"/>
  <c r="F38" i="2"/>
  <c r="F37" i="2"/>
  <c r="L43" i="2"/>
  <c r="K43" i="2"/>
  <c r="J43" i="2"/>
  <c r="I43" i="2"/>
  <c r="H43" i="2"/>
  <c r="G43" i="2"/>
  <c r="F32" i="2"/>
  <c r="L33" i="2"/>
  <c r="K33" i="2"/>
  <c r="J33" i="2"/>
  <c r="I33" i="2"/>
  <c r="H33" i="2"/>
  <c r="G33" i="2"/>
  <c r="F31" i="2"/>
  <c r="F28" i="2"/>
  <c r="F27" i="2"/>
  <c r="F23" i="2"/>
  <c r="F22" i="2"/>
  <c r="F21" i="2"/>
  <c r="F20" i="2"/>
  <c r="L24" i="2"/>
  <c r="K24" i="2"/>
  <c r="J24" i="2"/>
  <c r="I24" i="2"/>
  <c r="H24" i="2"/>
  <c r="G24" i="2"/>
  <c r="F19" i="2"/>
  <c r="F15" i="2"/>
  <c r="F14" i="2"/>
  <c r="F13" i="2"/>
  <c r="F12" i="2"/>
  <c r="L16" i="2"/>
  <c r="K16" i="2"/>
  <c r="J16" i="2"/>
  <c r="I16" i="2"/>
  <c r="H16" i="2"/>
  <c r="G16" i="2"/>
  <c r="F11" i="2"/>
  <c r="L147" i="2"/>
  <c r="K147" i="2"/>
  <c r="J147" i="2"/>
  <c r="I147" i="2"/>
  <c r="H147" i="2"/>
  <c r="G147" i="2"/>
  <c r="L146" i="2"/>
  <c r="K146" i="2"/>
  <c r="J146" i="2"/>
  <c r="I146" i="2"/>
  <c r="H146" i="2"/>
  <c r="G146" i="2"/>
  <c r="L145" i="2"/>
  <c r="K145" i="2"/>
  <c r="J145" i="2"/>
  <c r="I145" i="2"/>
  <c r="H145" i="2"/>
  <c r="G145" i="2"/>
  <c r="L142" i="2"/>
  <c r="F142" i="2"/>
  <c r="L141" i="2"/>
  <c r="J140" i="2"/>
  <c r="K137" i="2" l="1"/>
  <c r="J26" i="2"/>
  <c r="J29" i="2" s="1"/>
  <c r="K26" i="2"/>
  <c r="K29" i="2" s="1"/>
  <c r="G26" i="2"/>
  <c r="G29" i="2" s="1"/>
  <c r="H26" i="2"/>
  <c r="H29" i="2" s="1"/>
  <c r="L26" i="2"/>
  <c r="L29" i="2" s="1"/>
  <c r="L228" i="2"/>
  <c r="L243" i="2" s="1"/>
  <c r="L247" i="2" s="1"/>
  <c r="K228" i="2"/>
  <c r="K243" i="2" s="1"/>
  <c r="K247" i="2" s="1"/>
  <c r="J228" i="2"/>
  <c r="J243" i="2" s="1"/>
  <c r="J247" i="2" s="1"/>
  <c r="H228" i="2"/>
  <c r="H243" i="2" s="1"/>
  <c r="H247" i="2" s="1"/>
  <c r="I228" i="2"/>
  <c r="I243" i="2" s="1"/>
  <c r="I247" i="2" s="1"/>
  <c r="K198" i="2"/>
  <c r="F217" i="2"/>
  <c r="J133" i="2"/>
  <c r="H55" i="2"/>
  <c r="H57" i="2" s="1"/>
  <c r="L55" i="2"/>
  <c r="L57" i="2" s="1"/>
  <c r="G55" i="2"/>
  <c r="G57" i="2" s="1"/>
  <c r="K55" i="2"/>
  <c r="K57" i="2" s="1"/>
  <c r="H133" i="2"/>
  <c r="L133" i="2"/>
  <c r="J55" i="2"/>
  <c r="J57" i="2" s="1"/>
  <c r="J59" i="2" s="1"/>
  <c r="I55" i="2"/>
  <c r="I57" i="2" s="1"/>
  <c r="I26" i="2"/>
  <c r="I29" i="2" s="1"/>
  <c r="F24" i="2"/>
  <c r="J257" i="2"/>
  <c r="G257" i="2"/>
  <c r="K257" i="2"/>
  <c r="F221" i="2"/>
  <c r="H257" i="2"/>
  <c r="L257" i="2"/>
  <c r="I257" i="2"/>
  <c r="F252" i="2"/>
  <c r="F255" i="2"/>
  <c r="F241" i="2"/>
  <c r="G217" i="2"/>
  <c r="G223" i="2" s="1"/>
  <c r="F231" i="2"/>
  <c r="F239" i="2" s="1"/>
  <c r="G133" i="2"/>
  <c r="I133" i="2"/>
  <c r="K133" i="2"/>
  <c r="F33" i="2"/>
  <c r="G135" i="2"/>
  <c r="G102" i="2"/>
  <c r="I135" i="2"/>
  <c r="I102" i="2"/>
  <c r="K135" i="2"/>
  <c r="K102" i="2"/>
  <c r="F16" i="2"/>
  <c r="F110" i="2"/>
  <c r="F124" i="2"/>
  <c r="H137" i="2"/>
  <c r="L137" i="2"/>
  <c r="H198" i="2"/>
  <c r="J198" i="2"/>
  <c r="L198" i="2"/>
  <c r="H135" i="2"/>
  <c r="H102" i="2"/>
  <c r="J135" i="2"/>
  <c r="J102" i="2"/>
  <c r="L135" i="2"/>
  <c r="L102" i="2"/>
  <c r="G200" i="2"/>
  <c r="G172" i="2"/>
  <c r="I200" i="2"/>
  <c r="I172" i="2"/>
  <c r="K200" i="2"/>
  <c r="K172" i="2"/>
  <c r="H200" i="2"/>
  <c r="H172" i="2"/>
  <c r="J200" i="2"/>
  <c r="J172" i="2"/>
  <c r="L200" i="2"/>
  <c r="L172" i="2"/>
  <c r="I137" i="2"/>
  <c r="F36" i="2"/>
  <c r="F43" i="2" s="1"/>
  <c r="F48" i="2"/>
  <c r="F53" i="2" s="1"/>
  <c r="J66" i="2"/>
  <c r="L68" i="2"/>
  <c r="G71" i="2"/>
  <c r="I71" i="2"/>
  <c r="K71" i="2"/>
  <c r="H72" i="2"/>
  <c r="J72" i="2"/>
  <c r="L72" i="2"/>
  <c r="G73" i="2"/>
  <c r="I73" i="2"/>
  <c r="K73" i="2"/>
  <c r="F75" i="2"/>
  <c r="F79" i="2" s="1"/>
  <c r="F89" i="2"/>
  <c r="F93" i="2" s="1"/>
  <c r="F149" i="2"/>
  <c r="F152" i="2" s="1"/>
  <c r="F162" i="2"/>
  <c r="F164" i="2" s="1"/>
  <c r="F177" i="2"/>
  <c r="F179" i="2" s="1"/>
  <c r="F188" i="2"/>
  <c r="F191" i="2" s="1"/>
  <c r="L67" i="2"/>
  <c r="F68" i="2"/>
  <c r="H71" i="2"/>
  <c r="J71" i="2"/>
  <c r="L71" i="2"/>
  <c r="G72" i="2"/>
  <c r="I72" i="2"/>
  <c r="K72" i="2"/>
  <c r="H73" i="2"/>
  <c r="J73" i="2"/>
  <c r="L73" i="2"/>
  <c r="K59" i="2" l="1"/>
  <c r="G59" i="2"/>
  <c r="I59" i="2"/>
  <c r="L59" i="2"/>
  <c r="H59" i="2"/>
  <c r="G228" i="2"/>
  <c r="F26" i="2"/>
  <c r="F29" i="2" s="1"/>
  <c r="F55" i="2"/>
  <c r="F57" i="2" s="1"/>
  <c r="F257" i="2"/>
  <c r="F223" i="2"/>
  <c r="F198" i="2"/>
  <c r="F133" i="2"/>
  <c r="F200" i="2"/>
  <c r="F172" i="2"/>
  <c r="F135" i="2"/>
  <c r="F102" i="2"/>
  <c r="F137" i="2"/>
  <c r="F59" i="2" l="1"/>
  <c r="L60" i="2" s="1"/>
  <c r="F225" i="2"/>
  <c r="H60" i="2" l="1"/>
  <c r="K60" i="2"/>
  <c r="G60" i="2"/>
  <c r="J60" i="2"/>
  <c r="F60" i="2"/>
  <c r="I60" i="2"/>
  <c r="G243" i="2"/>
  <c r="F228" i="2"/>
  <c r="F243" i="2" l="1"/>
  <c r="F247" i="2" s="1"/>
  <c r="G247" i="2"/>
</calcChain>
</file>

<file path=xl/sharedStrings.xml><?xml version="1.0" encoding="utf-8"?>
<sst xmlns="http://schemas.openxmlformats.org/spreadsheetml/2006/main" count="254" uniqueCount="152">
  <si>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</si>
  <si>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</si>
  <si>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</si>
  <si>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</si>
  <si>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</si>
  <si>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</si>
  <si>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</si>
  <si>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</si>
  <si>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</si>
  <si>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</si>
  <si>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</si>
  <si>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</si>
  <si>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</si>
  <si>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</si>
  <si>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</si>
  <si>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</si>
  <si>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</si>
  <si>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</si>
  <si>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</si>
  <si>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</si>
  <si>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</si>
  <si>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</si>
  <si>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</si>
  <si>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</si>
  <si>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</si>
  <si>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</si>
  <si>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</si>
  <si>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</si>
  <si>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</si>
  <si>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</si>
  <si>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</si>
  <si>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</si>
  <si>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</si>
  <si>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</si>
  <si>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</si>
  <si>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</si>
  <si>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</si>
  <si>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</si>
  <si>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</si>
  <si>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</si>
  <si>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</si>
  <si>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</si>
  <si>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</si>
  <si>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</si>
  <si>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</si>
  <si>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</si>
  <si>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</si>
  <si>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</si>
  <si>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</si>
  <si>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</si>
  <si>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</si>
  <si>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</si>
  <si>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</si>
  <si>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</si>
  <si>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</si>
  <si>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</si>
  <si>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</si>
  <si>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</si>
  <si>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</si>
  <si>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</si>
  <si>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</si>
  <si>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</si>
  <si>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</si>
  <si>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</si>
  <si>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</si>
  <si>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</si>
  <si>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</si>
  <si>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</si>
  <si>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</si>
  <si>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</si>
  <si>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</si>
  <si>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</si>
  <si>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</si>
  <si>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</si>
  <si>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</si>
  <si>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</si>
  <si>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</si>
  <si>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</si>
  <si>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</si>
  <si>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</si>
  <si>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</si>
  <si>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</si>
  <si>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</si>
  <si>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</si>
  <si>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</si>
  <si>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</si>
  <si>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</si>
  <si>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</si>
  <si>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</si>
  <si>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</si>
  <si>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</si>
  <si>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</si>
  <si>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</si>
  <si>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</si>
  <si>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</si>
  <si>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</si>
  <si>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</si>
  <si>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</si>
  <si>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</si>
  <si>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</si>
  <si>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</si>
  <si>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</si>
  <si>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11-12</t>
  </si>
  <si>
    <t>Sch 21-22</t>
  </si>
  <si>
    <t>Sch 25</t>
  </si>
  <si>
    <t>Sch 31-32</t>
  </si>
  <si>
    <t>Sch 41-49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</si>
  <si>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</si>
  <si>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</si>
  <si>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</si>
  <si>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</si>
  <si>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</si>
  <si>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</si>
  <si>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</si>
  <si>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</si>
  <si>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</si>
  <si>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</si>
  <si>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</si>
  <si>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</si>
  <si>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</si>
  <si>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</si>
  <si>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</si>
  <si>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</si>
  <si>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</si>
  <si>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</si>
  <si>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</si>
  <si>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</si>
  <si>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</si>
  <si>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</si>
  <si>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</si>
  <si>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</si>
  <si>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</si>
  <si>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</si>
  <si>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</si>
  <si>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</si>
  <si>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</si>
  <si>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</si>
  <si>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</si>
  <si>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</si>
  <si>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</si>
  <si>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</si>
  <si>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</si>
  <si>
    <t>Target Revenue Increase</t>
  </si>
  <si>
    <t>Load Factor Peak Credit Method</t>
  </si>
  <si>
    <t>AS FILED METHOD</t>
  </si>
  <si>
    <t>Revenue Related Expenses</t>
  </si>
  <si>
    <t>Tax Benefit of Interest</t>
  </si>
  <si>
    <t>Return on Rate Base @ 7.64%</t>
  </si>
  <si>
    <t>Scenario: Company Base Case UE-17_____</t>
  </si>
  <si>
    <t>For the Twelve Months Ended December 31, 2016</t>
  </si>
  <si>
    <t>File:  WA 2017 Elec Case / Elec COS Base Case / Sumcost Exhibits</t>
  </si>
  <si>
    <t>Sch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</si>
</sst>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000_);[Red]\(&quot;$&quot;#,##0.00000\)"/>
    <numFmt numFmtId="165" formatCode="mm/dd/yy"/>
    <numFmt numFmtId="166" formatCode="0.000000"/>
  </numFmts>
  <fonts count="5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7" fontId="3" fillId="0" borderId="0" xfId="0" applyNumberFormat="1" applyFont="1"/>
    <xf numFmtId="8" fontId="3" fillId="0" borderId="0" xfId="2" applyFont="1"/>
    <xf numFmtId="8" fontId="2" fillId="0" borderId="0" xfId="2" applyFont="1"/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37" fontId="2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0" fontId="0" fillId="0" borderId="0" xfId="0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7" fontId="3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0" xfId="0" applyNumberFormat="1" applyFont="1"/>
    <xf numFmtId="166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2"/>
  <sheetViews>
    <sheetView tabSelected="1" zoomScaleNormal="100" workbookViewId="0">
      <selection activeCell="G10" sqref="G10"/>
    </sheetView>
  </sheetViews>
  <sheetFormatPr defaultRowHeight="13.2"/>
  <cols>
    <col min="1" max="1" width="5.109375" customWidth="1"/>
    <col min="2" max="2" width="22.5546875" customWidth="1"/>
    <col min="3" max="3" width="3" customWidth="1"/>
    <col min="4" max="4" width="3.5546875" customWidth="1"/>
    <col min="5" max="5" width="3" customWidth="1"/>
    <col min="6" max="6" width="12.109375" customWidth="1"/>
    <col min="7" max="7" width="11.5546875" customWidth="1"/>
    <col min="8" max="8" width="11.44140625" customWidth="1"/>
    <col min="9" max="9" width="10.6640625" customWidth="1"/>
    <col min="10" max="10" width="11" customWidth="1"/>
    <col min="11" max="11" width="10.88671875" customWidth="1"/>
    <col min="12" max="12" width="10.6640625" customWidth="1"/>
    <col min="13" max="13" width="9.88671875" customWidth="1"/>
  </cols>
  <sheetData>
    <row r="1" spans="1:12" ht="30" customHeight="1">
      <c r="L1" s="1"/>
    </row>
    <row r="2" spans="1:12" ht="13.8">
      <c r="A2" s="2"/>
      <c r="B2" s="39" t="s">
        <v>0</v>
      </c>
      <c r="C2" s="32"/>
      <c r="D2" s="32"/>
      <c r="E2" s="30"/>
      <c r="F2" s="32" t="s">
        <v>1</v>
      </c>
      <c r="G2" s="32"/>
      <c r="H2" s="32"/>
      <c r="I2" s="30"/>
      <c r="J2" s="31" t="s">
        <v>92</v>
      </c>
      <c r="K2" s="32"/>
      <c r="L2" s="34"/>
    </row>
    <row r="3" spans="1:12" ht="13.8">
      <c r="A3" s="2"/>
      <c r="B3" s="51" t="s">
        <v>148</v>
      </c>
      <c r="C3" s="32"/>
      <c r="D3" s="32"/>
      <c r="E3" s="30"/>
      <c r="F3" s="32" t="s">
        <v>2</v>
      </c>
      <c r="G3" s="32"/>
      <c r="H3" s="32"/>
      <c r="I3" s="30"/>
      <c r="J3" s="31" t="s">
        <v>3</v>
      </c>
      <c r="K3" s="32"/>
      <c r="L3" s="38">
        <v>42881</v>
      </c>
    </row>
    <row r="4" spans="1:12" ht="13.8">
      <c r="A4" s="2"/>
      <c r="B4" s="37" t="s">
        <v>143</v>
      </c>
      <c r="C4" s="32"/>
      <c r="D4" s="32"/>
      <c r="E4" s="30"/>
      <c r="F4" s="32" t="s">
        <v>149</v>
      </c>
      <c r="G4" s="32"/>
      <c r="H4" s="32"/>
      <c r="I4" s="32"/>
      <c r="J4" s="32"/>
      <c r="K4" s="32"/>
      <c r="L4" s="35" t="s">
        <v>15</v>
      </c>
    </row>
    <row r="5" spans="1:12" ht="13.8">
      <c r="A5" s="2"/>
      <c r="B5" s="37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30" customHeight="1">
      <c r="A6" s="2"/>
      <c r="B6" s="33" t="s">
        <v>4</v>
      </c>
      <c r="C6" s="33" t="s">
        <v>5</v>
      </c>
      <c r="D6" s="33" t="s">
        <v>6</v>
      </c>
      <c r="E6" s="33" t="s">
        <v>7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</row>
    <row r="7" spans="1:12" ht="13.8">
      <c r="A7" s="2"/>
      <c r="B7" s="36" t="s">
        <v>15</v>
      </c>
      <c r="C7" s="36" t="s">
        <v>15</v>
      </c>
      <c r="D7" s="33" t="s">
        <v>15</v>
      </c>
      <c r="E7" s="33" t="s">
        <v>15</v>
      </c>
      <c r="F7" s="33" t="s">
        <v>15</v>
      </c>
      <c r="G7" s="33" t="s">
        <v>93</v>
      </c>
      <c r="H7" s="33" t="s">
        <v>94</v>
      </c>
      <c r="I7" s="33" t="s">
        <v>95</v>
      </c>
      <c r="J7" s="33" t="s">
        <v>96</v>
      </c>
      <c r="K7" s="33" t="s">
        <v>97</v>
      </c>
      <c r="L7" s="33" t="s">
        <v>98</v>
      </c>
    </row>
    <row r="8" spans="1:12" ht="13.8">
      <c r="A8" s="2"/>
      <c r="B8" s="36" t="s">
        <v>15</v>
      </c>
      <c r="C8" s="36" t="s">
        <v>15</v>
      </c>
      <c r="D8" s="33" t="s">
        <v>15</v>
      </c>
      <c r="E8" s="33" t="s">
        <v>15</v>
      </c>
      <c r="F8" s="33" t="s">
        <v>16</v>
      </c>
      <c r="G8" s="33" t="s">
        <v>99</v>
      </c>
      <c r="H8" s="33" t="s">
        <v>99</v>
      </c>
      <c r="I8" s="33" t="s">
        <v>99</v>
      </c>
      <c r="J8" s="33" t="s">
        <v>100</v>
      </c>
      <c r="K8" s="33" t="s">
        <v>99</v>
      </c>
      <c r="L8" s="33" t="s">
        <v>101</v>
      </c>
    </row>
    <row r="9" spans="1:12" ht="13.8">
      <c r="A9" s="2"/>
      <c r="B9" s="36" t="s">
        <v>17</v>
      </c>
      <c r="C9" s="33" t="s">
        <v>15</v>
      </c>
      <c r="D9" s="33" t="s">
        <v>15</v>
      </c>
      <c r="E9" s="33" t="s">
        <v>15</v>
      </c>
      <c r="F9" s="33" t="s">
        <v>18</v>
      </c>
      <c r="G9" s="33" t="s">
        <v>151</v>
      </c>
      <c r="H9" s="33" t="s">
        <v>102</v>
      </c>
      <c r="I9" s="33" t="s">
        <v>103</v>
      </c>
      <c r="J9" s="33" t="s">
        <v>104</v>
      </c>
      <c r="K9" s="33" t="s">
        <v>105</v>
      </c>
      <c r="L9" s="33" t="s">
        <v>106</v>
      </c>
    </row>
    <row r="10" spans="1:12" ht="13.8">
      <c r="A10" s="2"/>
      <c r="B10" s="9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3.8">
      <c r="A11" s="2">
        <v>1</v>
      </c>
      <c r="B11" s="9" t="s">
        <v>20</v>
      </c>
      <c r="C11" s="9"/>
      <c r="D11" s="5"/>
      <c r="E11" s="4"/>
      <c r="F11" s="10">
        <f>SUM(G11:Q11)</f>
        <v>981834000.00000012</v>
      </c>
      <c r="G11" s="40">
        <v>439585712.98128295</v>
      </c>
      <c r="H11" s="40">
        <v>105678243.47139151</v>
      </c>
      <c r="I11" s="40">
        <v>235099479.13540408</v>
      </c>
      <c r="J11" s="40">
        <v>176797279.09176421</v>
      </c>
      <c r="K11" s="40">
        <v>21505141.904411525</v>
      </c>
      <c r="L11" s="40">
        <v>3168143.4157456798</v>
      </c>
    </row>
    <row r="12" spans="1:12" ht="13.8">
      <c r="A12" s="2">
        <v>2</v>
      </c>
      <c r="B12" s="9" t="s">
        <v>21</v>
      </c>
      <c r="C12" s="9"/>
      <c r="D12" s="5"/>
      <c r="E12" s="4"/>
      <c r="F12" s="10">
        <f>SUM(G12:Q12)</f>
        <v>483236000</v>
      </c>
      <c r="G12" s="40">
        <v>216353927.03677326</v>
      </c>
      <c r="H12" s="40">
        <v>52012388.715547986</v>
      </c>
      <c r="I12" s="40">
        <v>115710529.37612279</v>
      </c>
      <c r="J12" s="40">
        <v>87015534.152603969</v>
      </c>
      <c r="K12" s="40">
        <v>10584333.760411847</v>
      </c>
      <c r="L12" s="40">
        <v>1559286.9585401188</v>
      </c>
    </row>
    <row r="13" spans="1:12" ht="13.8">
      <c r="A13" s="2">
        <v>3</v>
      </c>
      <c r="B13" s="9" t="s">
        <v>22</v>
      </c>
      <c r="C13" s="9"/>
      <c r="D13" s="5"/>
      <c r="E13" s="4"/>
      <c r="F13" s="10">
        <f>SUM(G13:Q13)</f>
        <v>1074987000</v>
      </c>
      <c r="G13" s="40">
        <v>565647205.35961819</v>
      </c>
      <c r="H13" s="40">
        <v>137141089.74031365</v>
      </c>
      <c r="I13" s="40">
        <v>250125387.94210055</v>
      </c>
      <c r="J13" s="40">
        <v>32779213.720005341</v>
      </c>
      <c r="K13" s="40">
        <v>30620613.654752031</v>
      </c>
      <c r="L13" s="40">
        <v>58673489.583210118</v>
      </c>
    </row>
    <row r="14" spans="1:12" ht="13.8">
      <c r="A14" s="2">
        <v>4</v>
      </c>
      <c r="B14" s="9" t="s">
        <v>23</v>
      </c>
      <c r="C14" s="9"/>
      <c r="D14" s="5"/>
      <c r="E14" s="4"/>
      <c r="F14" s="10">
        <f>SUM(G14:Q14)</f>
        <v>189138999.99999997</v>
      </c>
      <c r="G14" s="40">
        <v>89333380.443196863</v>
      </c>
      <c r="H14" s="40">
        <v>21396097.676984467</v>
      </c>
      <c r="I14" s="40">
        <v>44545061.23019588</v>
      </c>
      <c r="J14" s="40">
        <v>26213072.028263185</v>
      </c>
      <c r="K14" s="40">
        <v>4453778.3467347845</v>
      </c>
      <c r="L14" s="40">
        <v>3197610.2746247952</v>
      </c>
    </row>
    <row r="15" spans="1:12" ht="13.8">
      <c r="A15" s="2">
        <v>5</v>
      </c>
      <c r="B15" s="9" t="s">
        <v>24</v>
      </c>
      <c r="C15" s="9"/>
      <c r="D15" s="5"/>
      <c r="E15" s="4"/>
      <c r="F15" s="10">
        <f>SUM(G15:Q15)</f>
        <v>259007000</v>
      </c>
      <c r="G15" s="40">
        <v>138570543.19065651</v>
      </c>
      <c r="H15" s="40">
        <v>30271103.620435569</v>
      </c>
      <c r="I15" s="40">
        <v>52082517.409247115</v>
      </c>
      <c r="J15" s="40">
        <v>27383076.125052236</v>
      </c>
      <c r="K15" s="40">
        <v>5725010.5523588145</v>
      </c>
      <c r="L15" s="40">
        <v>4974749.1022497648</v>
      </c>
    </row>
    <row r="16" spans="1:12" ht="13.8">
      <c r="A16" s="2">
        <v>6</v>
      </c>
      <c r="B16" s="9" t="s">
        <v>25</v>
      </c>
      <c r="C16" s="9"/>
      <c r="D16" s="9"/>
      <c r="E16" s="2"/>
      <c r="F16" s="11">
        <f t="shared" ref="F16:L16" si="0">SUM(F11:F15)</f>
        <v>2988203000</v>
      </c>
      <c r="G16" s="11">
        <f t="shared" si="0"/>
        <v>1449490769.0115275</v>
      </c>
      <c r="H16" s="11">
        <f t="shared" si="0"/>
        <v>346498923.22467321</v>
      </c>
      <c r="I16" s="11">
        <f t="shared" si="0"/>
        <v>697562975.09307051</v>
      </c>
      <c r="J16" s="11">
        <f t="shared" si="0"/>
        <v>350188175.11768895</v>
      </c>
      <c r="K16" s="11">
        <f t="shared" si="0"/>
        <v>72888878.218669012</v>
      </c>
      <c r="L16" s="11">
        <f t="shared" si="0"/>
        <v>71573279.334370479</v>
      </c>
    </row>
    <row r="17" spans="1:12" ht="13.8">
      <c r="A17" s="2"/>
      <c r="B17" s="9"/>
      <c r="C17" s="9"/>
      <c r="D17" s="9"/>
      <c r="E17" s="2"/>
      <c r="F17" s="9"/>
      <c r="G17" s="9"/>
      <c r="H17" s="9"/>
      <c r="I17" s="9"/>
      <c r="J17" s="9"/>
      <c r="K17" s="9"/>
      <c r="L17" s="9"/>
    </row>
    <row r="18" spans="1:12" ht="13.8">
      <c r="A18" s="2"/>
      <c r="B18" s="9" t="s">
        <v>26</v>
      </c>
      <c r="C18" s="9"/>
      <c r="D18" s="9"/>
      <c r="E18" s="2"/>
      <c r="F18" s="9"/>
      <c r="G18" s="9"/>
      <c r="H18" s="9"/>
      <c r="I18" s="9"/>
      <c r="J18" s="9"/>
      <c r="K18" s="9"/>
      <c r="L18" s="9"/>
    </row>
    <row r="19" spans="1:12" ht="13.8">
      <c r="A19" s="2">
        <v>7</v>
      </c>
      <c r="B19" s="9" t="s">
        <v>20</v>
      </c>
      <c r="C19" s="9"/>
      <c r="D19" s="5"/>
      <c r="E19" s="4"/>
      <c r="F19" s="10">
        <f>SUM(G19:Q19)</f>
        <v>-429255000</v>
      </c>
      <c r="G19" s="41">
        <v>-192185608.9988538</v>
      </c>
      <c r="H19" s="41">
        <v>-46202224.002542347</v>
      </c>
      <c r="I19" s="41">
        <v>-102784815.88157254</v>
      </c>
      <c r="J19" s="41">
        <v>-77295261.761698261</v>
      </c>
      <c r="K19" s="41">
        <v>-9401986.1689228211</v>
      </c>
      <c r="L19" s="41">
        <v>-1385103.1864102404</v>
      </c>
    </row>
    <row r="20" spans="1:12" ht="13.8">
      <c r="A20" s="2">
        <v>8</v>
      </c>
      <c r="B20" s="9" t="s">
        <v>21</v>
      </c>
      <c r="C20" s="9"/>
      <c r="D20" s="5"/>
      <c r="E20" s="4"/>
      <c r="F20" s="10">
        <f>SUM(G20:Q20)</f>
        <v>-141609000</v>
      </c>
      <c r="G20" s="41">
        <v>-63401036.457859993</v>
      </c>
      <c r="H20" s="41">
        <v>-15241874.267687086</v>
      </c>
      <c r="I20" s="41">
        <v>-33908178.104328662</v>
      </c>
      <c r="J20" s="41">
        <v>-25499306.293024726</v>
      </c>
      <c r="K20" s="41">
        <v>-3101666.5138320858</v>
      </c>
      <c r="L20" s="41">
        <v>-456938.3632674464</v>
      </c>
    </row>
    <row r="21" spans="1:12" ht="13.8">
      <c r="A21" s="2">
        <v>9</v>
      </c>
      <c r="B21" s="9" t="s">
        <v>22</v>
      </c>
      <c r="C21" s="9"/>
      <c r="D21" s="5"/>
      <c r="E21" s="4"/>
      <c r="F21" s="10">
        <f>SUM(G21:Q21)</f>
        <v>-332685000</v>
      </c>
      <c r="G21" s="41">
        <v>-178022574.75832689</v>
      </c>
      <c r="H21" s="41">
        <v>-42148805.544858858</v>
      </c>
      <c r="I21" s="41">
        <v>-74310869.067057177</v>
      </c>
      <c r="J21" s="41">
        <v>-9843469.8271646686</v>
      </c>
      <c r="K21" s="41">
        <v>-9192978.0289674848</v>
      </c>
      <c r="L21" s="41">
        <v>-19166302.773624927</v>
      </c>
    </row>
    <row r="22" spans="1:12" ht="13.8">
      <c r="A22" s="2">
        <v>10</v>
      </c>
      <c r="B22" s="9" t="s">
        <v>23</v>
      </c>
      <c r="C22" s="9"/>
      <c r="D22" s="5"/>
      <c r="E22" s="4"/>
      <c r="F22" s="10">
        <f>SUM(G22:Q22)</f>
        <v>-48314999.999999993</v>
      </c>
      <c r="G22" s="41">
        <v>-23216498.481520325</v>
      </c>
      <c r="H22" s="41">
        <v>-5536645.3874174794</v>
      </c>
      <c r="I22" s="41">
        <v>-11270923.305634312</v>
      </c>
      <c r="J22" s="41">
        <v>-6161485.5063309493</v>
      </c>
      <c r="K22" s="41">
        <v>-1154033.3554935856</v>
      </c>
      <c r="L22" s="41">
        <v>-975413.96360333997</v>
      </c>
    </row>
    <row r="23" spans="1:12" ht="13.8">
      <c r="A23" s="2">
        <v>11</v>
      </c>
      <c r="B23" s="9" t="s">
        <v>24</v>
      </c>
      <c r="C23" s="9"/>
      <c r="D23" s="5"/>
      <c r="E23" s="4"/>
      <c r="F23" s="10">
        <f>SUM(G23:Q23)</f>
        <v>-90139000.000000015</v>
      </c>
      <c r="G23" s="41">
        <v>-48189459.281638555</v>
      </c>
      <c r="H23" s="41">
        <v>-10533573.743667983</v>
      </c>
      <c r="I23" s="41">
        <v>-18147105.100434344</v>
      </c>
      <c r="J23" s="41">
        <v>-9542578.2651151102</v>
      </c>
      <c r="K23" s="41">
        <v>-1993675.0389794097</v>
      </c>
      <c r="L23" s="41">
        <v>-1732608.5701645995</v>
      </c>
    </row>
    <row r="24" spans="1:12" ht="13.8">
      <c r="A24" s="2">
        <v>12</v>
      </c>
      <c r="B24" s="9" t="s">
        <v>27</v>
      </c>
      <c r="C24" s="9"/>
      <c r="D24" s="9"/>
      <c r="E24" s="2"/>
      <c r="F24" s="11">
        <f t="shared" ref="F24:L24" si="1">SUM(F19:F23)</f>
        <v>-1042003000</v>
      </c>
      <c r="G24" s="11">
        <f t="shared" si="1"/>
        <v>-505015177.97819954</v>
      </c>
      <c r="H24" s="11">
        <f t="shared" si="1"/>
        <v>-119663122.94617376</v>
      </c>
      <c r="I24" s="11">
        <f t="shared" si="1"/>
        <v>-240421891.45902702</v>
      </c>
      <c r="J24" s="11">
        <f t="shared" si="1"/>
        <v>-128342101.65333372</v>
      </c>
      <c r="K24" s="11">
        <f t="shared" si="1"/>
        <v>-24844339.10619539</v>
      </c>
      <c r="L24" s="11">
        <f t="shared" si="1"/>
        <v>-23716366.85707055</v>
      </c>
    </row>
    <row r="25" spans="1:12" ht="13.8">
      <c r="A25" s="2"/>
      <c r="B25" s="9"/>
      <c r="C25" s="9"/>
      <c r="D25" s="9"/>
      <c r="E25" s="2"/>
      <c r="F25" s="9"/>
      <c r="G25" s="10"/>
      <c r="H25" s="9"/>
      <c r="I25" s="9"/>
      <c r="J25" s="9"/>
      <c r="K25" s="9"/>
      <c r="L25" s="9"/>
    </row>
    <row r="26" spans="1:12" ht="13.8">
      <c r="A26" s="2">
        <v>13</v>
      </c>
      <c r="B26" s="9" t="s">
        <v>28</v>
      </c>
      <c r="C26" s="9"/>
      <c r="D26" s="9"/>
      <c r="E26" s="2"/>
      <c r="F26" s="10">
        <f>F16+F24</f>
        <v>1946200000</v>
      </c>
      <c r="G26" s="10">
        <f>G16+G24</f>
        <v>944475591.03332806</v>
      </c>
      <c r="H26" s="10">
        <f t="shared" ref="H26:L26" si="2">H16+H24</f>
        <v>226835800.27849945</v>
      </c>
      <c r="I26" s="10">
        <f t="shared" si="2"/>
        <v>457141083.63404346</v>
      </c>
      <c r="J26" s="10">
        <f t="shared" si="2"/>
        <v>221846073.46435523</v>
      </c>
      <c r="K26" s="10">
        <f t="shared" si="2"/>
        <v>48044539.112473622</v>
      </c>
      <c r="L26" s="10">
        <f t="shared" si="2"/>
        <v>47856912.477299929</v>
      </c>
    </row>
    <row r="27" spans="1:12" ht="13.8">
      <c r="A27" s="2">
        <v>14</v>
      </c>
      <c r="B27" s="9" t="s">
        <v>29</v>
      </c>
      <c r="C27" s="5"/>
      <c r="D27" s="5"/>
      <c r="E27" s="4"/>
      <c r="F27" s="10">
        <f>SUM(G27:Q27)</f>
        <v>-414195999.99999988</v>
      </c>
      <c r="G27" s="42">
        <v>-202159153.55135494</v>
      </c>
      <c r="H27" s="42">
        <v>-48124365.533955269</v>
      </c>
      <c r="I27" s="42">
        <v>-96057278.6320896</v>
      </c>
      <c r="J27" s="42">
        <v>-47733827.044972606</v>
      </c>
      <c r="K27" s="42">
        <v>-10086350.207952227</v>
      </c>
      <c r="L27" s="42">
        <v>-10035025.029675262</v>
      </c>
    </row>
    <row r="28" spans="1:12" ht="13.8">
      <c r="A28" s="2">
        <v>15</v>
      </c>
      <c r="B28" s="9" t="s">
        <v>30</v>
      </c>
      <c r="C28" s="9"/>
      <c r="D28" s="5"/>
      <c r="E28" s="4"/>
      <c r="F28" s="10">
        <f>SUM(G28:Q28)</f>
        <v>60161000.000000007</v>
      </c>
      <c r="G28" s="42">
        <v>28380495.373826534</v>
      </c>
      <c r="H28" s="42">
        <v>6961336.1089318171</v>
      </c>
      <c r="I28" s="42">
        <v>14557535.621048853</v>
      </c>
      <c r="J28" s="42">
        <v>7230996.0009520277</v>
      </c>
      <c r="K28" s="42">
        <v>1504519.0398296304</v>
      </c>
      <c r="L28" s="42">
        <v>1526117.8554111496</v>
      </c>
    </row>
    <row r="29" spans="1:12" ht="13.8">
      <c r="A29" s="2">
        <v>16</v>
      </c>
      <c r="B29" s="9" t="s">
        <v>31</v>
      </c>
      <c r="C29" s="9"/>
      <c r="D29" s="9"/>
      <c r="E29" s="2"/>
      <c r="F29" s="11">
        <f t="shared" ref="F29:L29" si="3">SUM(F26:F28)</f>
        <v>1592165000</v>
      </c>
      <c r="G29" s="11">
        <f t="shared" si="3"/>
        <v>770696932.85579967</v>
      </c>
      <c r="H29" s="11">
        <f t="shared" si="3"/>
        <v>185672770.85347599</v>
      </c>
      <c r="I29" s="11">
        <f t="shared" si="3"/>
        <v>375641340.62300271</v>
      </c>
      <c r="J29" s="11">
        <f t="shared" si="3"/>
        <v>181343242.42033467</v>
      </c>
      <c r="K29" s="11">
        <f t="shared" si="3"/>
        <v>39462707.944351017</v>
      </c>
      <c r="L29" s="11">
        <f t="shared" si="3"/>
        <v>39348005.303035818</v>
      </c>
    </row>
    <row r="30" spans="1:12" ht="13.8">
      <c r="A30" s="2"/>
      <c r="B30" s="9"/>
      <c r="C30" s="9"/>
      <c r="D30" s="9"/>
      <c r="E30" s="2"/>
      <c r="F30" s="9"/>
      <c r="G30" s="10"/>
      <c r="H30" s="9"/>
      <c r="I30" s="9"/>
      <c r="J30" s="9"/>
      <c r="K30" s="9"/>
      <c r="L30" s="9"/>
    </row>
    <row r="31" spans="1:12" ht="13.8">
      <c r="A31" s="2">
        <v>17</v>
      </c>
      <c r="B31" s="9" t="s">
        <v>32</v>
      </c>
      <c r="C31" s="9"/>
      <c r="D31" s="5"/>
      <c r="E31" s="4"/>
      <c r="F31" s="10">
        <f>SUM(G31:Q31)</f>
        <v>492134000</v>
      </c>
      <c r="G31" s="43">
        <v>209489000</v>
      </c>
      <c r="H31" s="43">
        <v>73766000</v>
      </c>
      <c r="I31" s="43">
        <v>126766000</v>
      </c>
      <c r="J31" s="43">
        <v>64348000</v>
      </c>
      <c r="K31" s="43">
        <v>10894000</v>
      </c>
      <c r="L31" s="43">
        <v>6871000</v>
      </c>
    </row>
    <row r="32" spans="1:12" ht="13.8">
      <c r="A32" s="2">
        <v>18</v>
      </c>
      <c r="B32" s="9" t="s">
        <v>33</v>
      </c>
      <c r="C32" s="9"/>
      <c r="D32" s="5"/>
      <c r="E32" s="4"/>
      <c r="F32" s="10">
        <f>SUM(G32:Q32)</f>
        <v>48594999.999999978</v>
      </c>
      <c r="G32" s="43">
        <v>22053915.741085708</v>
      </c>
      <c r="H32" s="43">
        <v>5305927.8055211604</v>
      </c>
      <c r="I32" s="43">
        <v>11610408.513502687</v>
      </c>
      <c r="J32" s="43">
        <v>8184279.7994285673</v>
      </c>
      <c r="K32" s="43">
        <v>1089289.2295907065</v>
      </c>
      <c r="L32" s="43">
        <v>351178.9108711509</v>
      </c>
    </row>
    <row r="33" spans="1:12" ht="13.8">
      <c r="A33" s="2">
        <v>19</v>
      </c>
      <c r="B33" s="9" t="s">
        <v>34</v>
      </c>
      <c r="C33" s="9"/>
      <c r="D33" s="9"/>
      <c r="E33" s="2"/>
      <c r="F33" s="11">
        <f t="shared" ref="F33:L33" si="4">SUM(F31:F32)</f>
        <v>540729000</v>
      </c>
      <c r="G33" s="11">
        <f t="shared" si="4"/>
        <v>231542915.74108571</v>
      </c>
      <c r="H33" s="11">
        <f t="shared" si="4"/>
        <v>79071927.80552116</v>
      </c>
      <c r="I33" s="11">
        <f t="shared" si="4"/>
        <v>138376408.51350269</v>
      </c>
      <c r="J33" s="11">
        <f t="shared" si="4"/>
        <v>72532279.799428567</v>
      </c>
      <c r="K33" s="11">
        <f t="shared" si="4"/>
        <v>11983289.229590707</v>
      </c>
      <c r="L33" s="11">
        <f t="shared" si="4"/>
        <v>7222178.9108711509</v>
      </c>
    </row>
    <row r="34" spans="1:12" ht="13.8">
      <c r="A34" s="2"/>
      <c r="B34" s="9"/>
      <c r="C34" s="9"/>
      <c r="D34" s="9"/>
      <c r="E34" s="2"/>
      <c r="F34" s="9"/>
      <c r="G34" s="10"/>
      <c r="H34" s="9"/>
      <c r="I34" s="9"/>
      <c r="J34" s="9"/>
      <c r="K34" s="9"/>
      <c r="L34" s="9"/>
    </row>
    <row r="35" spans="1:12" ht="13.8">
      <c r="A35" s="2"/>
      <c r="B35" s="9" t="s">
        <v>35</v>
      </c>
      <c r="C35" s="9"/>
      <c r="D35" s="9"/>
      <c r="E35" s="2"/>
      <c r="F35" s="9"/>
      <c r="G35" s="10"/>
      <c r="H35" s="9"/>
      <c r="I35" s="9"/>
      <c r="J35" s="9"/>
      <c r="K35" s="9"/>
      <c r="L35" s="9"/>
    </row>
    <row r="36" spans="1:12" ht="13.8">
      <c r="A36" s="2">
        <v>20</v>
      </c>
      <c r="B36" s="9" t="s">
        <v>36</v>
      </c>
      <c r="C36" s="9"/>
      <c r="D36" s="5"/>
      <c r="E36" s="4"/>
      <c r="F36" s="10">
        <f t="shared" ref="F36:F42" si="5">SUM(G36:Q36)</f>
        <v>185799000</v>
      </c>
      <c r="G36" s="44">
        <v>83185738.002767667</v>
      </c>
      <c r="H36" s="44">
        <v>19998199.24624842</v>
      </c>
      <c r="I36" s="44">
        <v>44489443.351807885</v>
      </c>
      <c r="J36" s="44">
        <v>33456528.963114634</v>
      </c>
      <c r="K36" s="44">
        <v>4069561.5151825631</v>
      </c>
      <c r="L36" s="44">
        <v>599528.92087881616</v>
      </c>
    </row>
    <row r="37" spans="1:12" ht="13.8">
      <c r="A37" s="2">
        <v>21</v>
      </c>
      <c r="B37" s="9" t="s">
        <v>37</v>
      </c>
      <c r="C37" s="9"/>
      <c r="D37" s="5"/>
      <c r="E37" s="4"/>
      <c r="F37" s="10">
        <f t="shared" si="5"/>
        <v>20873999.999999996</v>
      </c>
      <c r="G37" s="44">
        <v>9345685.9028830752</v>
      </c>
      <c r="H37" s="44">
        <v>2246741.9688275475</v>
      </c>
      <c r="I37" s="44">
        <v>4998265.0096374992</v>
      </c>
      <c r="J37" s="44">
        <v>3758747.8165978016</v>
      </c>
      <c r="K37" s="44">
        <v>457203.89812604396</v>
      </c>
      <c r="L37" s="44">
        <v>67355.403928031941</v>
      </c>
    </row>
    <row r="38" spans="1:12" ht="13.8">
      <c r="A38" s="2">
        <v>22</v>
      </c>
      <c r="B38" s="9" t="s">
        <v>38</v>
      </c>
      <c r="C38" s="9"/>
      <c r="D38" s="5"/>
      <c r="E38" s="4"/>
      <c r="F38" s="10">
        <f t="shared" si="5"/>
        <v>21602000</v>
      </c>
      <c r="G38" s="44">
        <v>11730048.344189068</v>
      </c>
      <c r="H38" s="44">
        <v>3092619.5197803252</v>
      </c>
      <c r="I38" s="44">
        <v>4674952.6540474016</v>
      </c>
      <c r="J38" s="44">
        <v>780541.84619755717</v>
      </c>
      <c r="K38" s="44">
        <v>635054.86199598794</v>
      </c>
      <c r="L38" s="44">
        <v>688782.77378966135</v>
      </c>
    </row>
    <row r="39" spans="1:12" ht="13.8">
      <c r="A39" s="2">
        <v>23</v>
      </c>
      <c r="B39" s="9" t="s">
        <v>39</v>
      </c>
      <c r="C39" s="9"/>
      <c r="D39" s="5"/>
      <c r="E39" s="4"/>
      <c r="F39" s="10">
        <f t="shared" si="5"/>
        <v>13294000</v>
      </c>
      <c r="G39" s="44">
        <v>9841589.5950666536</v>
      </c>
      <c r="H39" s="44">
        <v>1756976.4063385096</v>
      </c>
      <c r="I39" s="44">
        <v>939979.14079136716</v>
      </c>
      <c r="J39" s="44">
        <v>525517.50472370489</v>
      </c>
      <c r="K39" s="44">
        <v>171761.57457695727</v>
      </c>
      <c r="L39" s="44">
        <v>58175.778502806992</v>
      </c>
    </row>
    <row r="40" spans="1:12" ht="13.8">
      <c r="A40" s="2">
        <v>24</v>
      </c>
      <c r="B40" s="9" t="s">
        <v>40</v>
      </c>
      <c r="C40" s="9"/>
      <c r="D40" s="5"/>
      <c r="E40" s="4"/>
      <c r="F40" s="10">
        <f t="shared" si="5"/>
        <v>1430000</v>
      </c>
      <c r="G40" s="44">
        <v>1220357.6453509254</v>
      </c>
      <c r="H40" s="44">
        <v>181929.58580763915</v>
      </c>
      <c r="I40" s="44">
        <v>11065.918083250537</v>
      </c>
      <c r="J40" s="44">
        <v>122.11470296808264</v>
      </c>
      <c r="K40" s="44">
        <v>14146.406840266811</v>
      </c>
      <c r="L40" s="44">
        <v>2378.3292149498002</v>
      </c>
    </row>
    <row r="41" spans="1:12" ht="13.8">
      <c r="A41" s="2">
        <v>25</v>
      </c>
      <c r="B41" s="9" t="s">
        <v>41</v>
      </c>
      <c r="C41" s="9"/>
      <c r="D41" s="5"/>
      <c r="E41" s="4"/>
      <c r="F41" s="10">
        <f t="shared" si="5"/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</row>
    <row r="42" spans="1:12" ht="13.8">
      <c r="A42" s="2">
        <v>26</v>
      </c>
      <c r="B42" s="9" t="s">
        <v>42</v>
      </c>
      <c r="C42" s="9"/>
      <c r="D42" s="5"/>
      <c r="E42" s="4"/>
      <c r="F42" s="10">
        <f t="shared" si="5"/>
        <v>50828000.000000007</v>
      </c>
      <c r="G42" s="44">
        <v>26633363.351837467</v>
      </c>
      <c r="H42" s="44">
        <v>6039161.3900468675</v>
      </c>
      <c r="I42" s="44">
        <v>10407621.130878288</v>
      </c>
      <c r="J42" s="44">
        <v>5937040.9404741991</v>
      </c>
      <c r="K42" s="44">
        <v>1129824.8574668202</v>
      </c>
      <c r="L42" s="44">
        <v>680988.32929637074</v>
      </c>
    </row>
    <row r="43" spans="1:12" ht="13.8">
      <c r="A43" s="2">
        <v>27</v>
      </c>
      <c r="B43" s="9" t="s">
        <v>43</v>
      </c>
      <c r="C43" s="9"/>
      <c r="D43" s="9"/>
      <c r="E43" s="2"/>
      <c r="F43" s="11">
        <f t="shared" ref="F43:L43" si="6">SUM(F36:F42)</f>
        <v>293827000</v>
      </c>
      <c r="G43" s="11">
        <f t="shared" si="6"/>
        <v>141956782.84209484</v>
      </c>
      <c r="H43" s="11">
        <f t="shared" si="6"/>
        <v>33315628.117049314</v>
      </c>
      <c r="I43" s="11">
        <f t="shared" si="6"/>
        <v>65521327.205245689</v>
      </c>
      <c r="J43" s="11">
        <f t="shared" si="6"/>
        <v>44458499.185810871</v>
      </c>
      <c r="K43" s="11">
        <f t="shared" si="6"/>
        <v>6477553.1141886394</v>
      </c>
      <c r="L43" s="11">
        <f t="shared" si="6"/>
        <v>2097209.5356106372</v>
      </c>
    </row>
    <row r="44" spans="1:12" ht="13.8">
      <c r="A44" s="2"/>
      <c r="B44" s="9"/>
      <c r="C44" s="9"/>
      <c r="D44" s="9"/>
      <c r="E44" s="2"/>
      <c r="F44" s="9"/>
      <c r="G44" s="10"/>
      <c r="H44" s="9"/>
      <c r="I44" s="9"/>
      <c r="J44" s="9"/>
      <c r="K44" s="9"/>
      <c r="L44" s="9"/>
    </row>
    <row r="45" spans="1:12" ht="13.8">
      <c r="A45" s="2">
        <v>28</v>
      </c>
      <c r="B45" s="9" t="s">
        <v>44</v>
      </c>
      <c r="C45" s="9"/>
      <c r="D45" s="5"/>
      <c r="E45" s="4"/>
      <c r="F45" s="10">
        <f>SUM(G45:Q45)</f>
        <v>44351999.999999993</v>
      </c>
      <c r="G45" s="45">
        <v>20052895.630910464</v>
      </c>
      <c r="H45" s="45">
        <v>5768401.7937467694</v>
      </c>
      <c r="I45" s="45">
        <v>10923668.851630088</v>
      </c>
      <c r="J45" s="45">
        <v>5810121.6263387837</v>
      </c>
      <c r="K45" s="45">
        <v>1028963.9855486578</v>
      </c>
      <c r="L45" s="45">
        <v>767948.111825236</v>
      </c>
    </row>
    <row r="46" spans="1:12" ht="13.8">
      <c r="A46" s="2">
        <v>29</v>
      </c>
      <c r="B46" s="9" t="s">
        <v>45</v>
      </c>
      <c r="C46" s="9"/>
      <c r="D46" s="5"/>
      <c r="E46" s="4"/>
      <c r="F46" s="10">
        <f>SUM(G46:Q46)</f>
        <v>-99999.999999999985</v>
      </c>
      <c r="G46" s="45">
        <v>-52148.156002130672</v>
      </c>
      <c r="H46" s="45">
        <v>-12637.818136155316</v>
      </c>
      <c r="I46" s="45">
        <v>-23308.389658511242</v>
      </c>
      <c r="J46" s="45">
        <v>-3946.7205046752947</v>
      </c>
      <c r="K46" s="45">
        <v>-2808.974000644635</v>
      </c>
      <c r="L46" s="45">
        <v>-5149.9416978828258</v>
      </c>
    </row>
    <row r="47" spans="1:12" ht="13.8">
      <c r="A47" s="2"/>
      <c r="B47" s="9" t="s">
        <v>46</v>
      </c>
      <c r="C47" s="9"/>
      <c r="D47" s="9"/>
      <c r="E47" s="2"/>
      <c r="F47" s="9"/>
      <c r="G47" s="45"/>
      <c r="H47" s="45"/>
      <c r="I47" s="45"/>
      <c r="J47" s="45"/>
      <c r="K47" s="45"/>
      <c r="L47" s="45"/>
    </row>
    <row r="48" spans="1:12" ht="13.8">
      <c r="A48" s="2">
        <v>30</v>
      </c>
      <c r="B48" s="9" t="s">
        <v>47</v>
      </c>
      <c r="C48" s="9"/>
      <c r="D48" s="5"/>
      <c r="E48" s="4"/>
      <c r="F48" s="10">
        <f>SUM(G48:Q48)</f>
        <v>21375999.999999996</v>
      </c>
      <c r="G48" s="45">
        <v>9570440.8287835866</v>
      </c>
      <c r="H48" s="45">
        <v>2300773.9927976266</v>
      </c>
      <c r="I48" s="45">
        <v>5118468.5659677675</v>
      </c>
      <c r="J48" s="45">
        <v>3849142.1542394655</v>
      </c>
      <c r="K48" s="45">
        <v>468199.22038623708</v>
      </c>
      <c r="L48" s="45">
        <v>68975.237825314311</v>
      </c>
    </row>
    <row r="49" spans="1:12" ht="13.8">
      <c r="A49" s="2">
        <v>31</v>
      </c>
      <c r="B49" s="9" t="s">
        <v>48</v>
      </c>
      <c r="C49" s="9"/>
      <c r="D49" s="5"/>
      <c r="E49" s="4"/>
      <c r="F49" s="10">
        <f>SUM(G49:Q49)</f>
        <v>8430000</v>
      </c>
      <c r="G49" s="45">
        <v>3774270.9668153832</v>
      </c>
      <c r="H49" s="45">
        <v>907350.5220473425</v>
      </c>
      <c r="I49" s="45">
        <v>2018557.728813075</v>
      </c>
      <c r="J49" s="45">
        <v>1517976.6261339209</v>
      </c>
      <c r="K49" s="45">
        <v>184642.5630546397</v>
      </c>
      <c r="L49" s="45">
        <v>27201.593135638082</v>
      </c>
    </row>
    <row r="50" spans="1:12" ht="13.8">
      <c r="A50" s="2">
        <v>32</v>
      </c>
      <c r="B50" s="9" t="s">
        <v>49</v>
      </c>
      <c r="C50" s="9"/>
      <c r="D50" s="5"/>
      <c r="E50" s="4"/>
      <c r="F50" s="10">
        <f>SUM(G50:Q50)</f>
        <v>29904999.999999996</v>
      </c>
      <c r="G50" s="45">
        <v>15613419.868574241</v>
      </c>
      <c r="H50" s="45">
        <v>3799182.4445943381</v>
      </c>
      <c r="I50" s="45">
        <v>6891322.4017334739</v>
      </c>
      <c r="J50" s="45">
        <v>930994.62313124177</v>
      </c>
      <c r="K50" s="45">
        <v>845374.88091646484</v>
      </c>
      <c r="L50" s="45">
        <v>1824705.7810502383</v>
      </c>
    </row>
    <row r="51" spans="1:12" ht="13.8">
      <c r="A51" s="2">
        <v>33</v>
      </c>
      <c r="B51" s="9" t="s">
        <v>50</v>
      </c>
      <c r="C51" s="9"/>
      <c r="D51" s="5"/>
      <c r="E51" s="4"/>
      <c r="F51" s="10">
        <f>SUM(G51:Q51)</f>
        <v>31357000</v>
      </c>
      <c r="G51" s="45">
        <v>15961203.723562486</v>
      </c>
      <c r="H51" s="45">
        <v>3653859.9262591666</v>
      </c>
      <c r="I51" s="45">
        <v>6843094.3238752717</v>
      </c>
      <c r="J51" s="45">
        <v>3473618.2663081582</v>
      </c>
      <c r="K51" s="45">
        <v>732676.99994434905</v>
      </c>
      <c r="L51" s="45">
        <v>692546.76005056698</v>
      </c>
    </row>
    <row r="52" spans="1:12" ht="13.8">
      <c r="A52" s="2">
        <v>34</v>
      </c>
      <c r="B52" s="9" t="s">
        <v>51</v>
      </c>
      <c r="C52" s="9"/>
      <c r="D52" s="5"/>
      <c r="E52" s="4"/>
      <c r="F52" s="10">
        <f>SUM(G52:Q52)</f>
        <v>1952999.9999999998</v>
      </c>
      <c r="G52" s="45">
        <v>887903.675580304</v>
      </c>
      <c r="H52" s="45">
        <v>213286.58986804402</v>
      </c>
      <c r="I52" s="45">
        <v>465634.31428901025</v>
      </c>
      <c r="J52" s="45">
        <v>328445.47015171289</v>
      </c>
      <c r="K52" s="45">
        <v>43714.596501383348</v>
      </c>
      <c r="L52" s="45">
        <v>14015.353609545309</v>
      </c>
    </row>
    <row r="53" spans="1:12" ht="13.8">
      <c r="A53" s="2">
        <v>35</v>
      </c>
      <c r="B53" s="9" t="s">
        <v>52</v>
      </c>
      <c r="C53" s="9"/>
      <c r="D53" s="9"/>
      <c r="E53" s="2"/>
      <c r="F53" s="11">
        <f t="shared" ref="F53:L53" si="7">SUM(F48:F52)</f>
        <v>93021000</v>
      </c>
      <c r="G53" s="11">
        <f t="shared" si="7"/>
        <v>45807239.063315995</v>
      </c>
      <c r="H53" s="11">
        <f t="shared" si="7"/>
        <v>10874453.475566519</v>
      </c>
      <c r="I53" s="11">
        <f t="shared" si="7"/>
        <v>21337077.334678598</v>
      </c>
      <c r="J53" s="11">
        <f t="shared" si="7"/>
        <v>10100177.139964499</v>
      </c>
      <c r="K53" s="11">
        <f t="shared" si="7"/>
        <v>2274608.2608030741</v>
      </c>
      <c r="L53" s="11">
        <f t="shared" si="7"/>
        <v>2627444.725671303</v>
      </c>
    </row>
    <row r="54" spans="1:12" ht="13.8">
      <c r="A54" s="2">
        <v>36</v>
      </c>
      <c r="B54" s="9" t="s">
        <v>53</v>
      </c>
      <c r="C54" s="9"/>
      <c r="D54" s="5"/>
      <c r="E54" s="4"/>
      <c r="F54" s="10">
        <f>SUM(G54:Q54)</f>
        <v>24082000</v>
      </c>
      <c r="G54" s="46">
        <v>787337.81294330978</v>
      </c>
      <c r="H54" s="46">
        <v>8873126.5608896986</v>
      </c>
      <c r="I54" s="46">
        <v>11156823.023875922</v>
      </c>
      <c r="J54" s="46">
        <v>2624479.2264153175</v>
      </c>
      <c r="K54" s="46">
        <v>406778.93335054768</v>
      </c>
      <c r="L54" s="46">
        <v>233454.44252520386</v>
      </c>
    </row>
    <row r="55" spans="1:12" ht="13.8">
      <c r="A55" s="2">
        <v>37</v>
      </c>
      <c r="B55" s="9" t="s">
        <v>54</v>
      </c>
      <c r="C55" s="9"/>
      <c r="D55" s="9"/>
      <c r="E55" s="2"/>
      <c r="F55" s="10">
        <f t="shared" ref="F55:L55" si="8">F43+F45+F46+F53+F54</f>
        <v>455182000</v>
      </c>
      <c r="G55" s="10">
        <f t="shared" si="8"/>
        <v>208552107.19326246</v>
      </c>
      <c r="H55" s="10">
        <f t="shared" si="8"/>
        <v>58818972.129116148</v>
      </c>
      <c r="I55" s="10">
        <f t="shared" si="8"/>
        <v>108915588.0257718</v>
      </c>
      <c r="J55" s="10">
        <f t="shared" si="8"/>
        <v>62989330.4580248</v>
      </c>
      <c r="K55" s="10">
        <f t="shared" si="8"/>
        <v>10185095.319890276</v>
      </c>
      <c r="L55" s="10">
        <f t="shared" si="8"/>
        <v>5720906.8739344981</v>
      </c>
    </row>
    <row r="56" spans="1:12" ht="13.8">
      <c r="A56" s="2"/>
      <c r="B56" s="9"/>
      <c r="C56" s="9"/>
      <c r="D56" s="9"/>
      <c r="E56" s="2"/>
      <c r="F56" s="9"/>
      <c r="G56" s="9"/>
      <c r="H56" s="9"/>
      <c r="I56" s="9"/>
      <c r="J56" s="9"/>
      <c r="K56" s="9"/>
      <c r="L56" s="9"/>
    </row>
    <row r="57" spans="1:12" ht="13.8">
      <c r="A57" s="2">
        <v>38</v>
      </c>
      <c r="B57" s="9" t="s">
        <v>55</v>
      </c>
      <c r="C57" s="9"/>
      <c r="D57" s="9"/>
      <c r="E57" s="2"/>
      <c r="F57" s="10">
        <f t="shared" ref="F57:L57" si="9">F33-F55</f>
        <v>85547000</v>
      </c>
      <c r="G57" s="10">
        <f t="shared" si="9"/>
        <v>22990808.54782325</v>
      </c>
      <c r="H57" s="10">
        <f t="shared" si="9"/>
        <v>20252955.676405013</v>
      </c>
      <c r="I57" s="10">
        <f t="shared" si="9"/>
        <v>29460820.487730891</v>
      </c>
      <c r="J57" s="10">
        <f t="shared" si="9"/>
        <v>9542949.3414037675</v>
      </c>
      <c r="K57" s="10">
        <f t="shared" si="9"/>
        <v>1798193.9097004309</v>
      </c>
      <c r="L57" s="10">
        <f t="shared" si="9"/>
        <v>1501272.0369366528</v>
      </c>
    </row>
    <row r="58" spans="1:12" ht="13.8">
      <c r="A58" s="2"/>
      <c r="B58" s="9"/>
      <c r="C58" s="9"/>
      <c r="D58" s="9"/>
      <c r="E58" s="2"/>
      <c r="F58" s="9"/>
      <c r="G58" s="9"/>
      <c r="H58" s="9"/>
      <c r="I58" s="9"/>
      <c r="J58" s="9"/>
      <c r="K58" s="9"/>
      <c r="L58" s="9"/>
    </row>
    <row r="59" spans="1:12" ht="13.8">
      <c r="A59" s="2">
        <v>39</v>
      </c>
      <c r="B59" s="9" t="s">
        <v>56</v>
      </c>
      <c r="C59" s="9"/>
      <c r="D59" s="9"/>
      <c r="E59" s="2"/>
      <c r="F59" s="12">
        <f t="shared" ref="F59:L59" si="10">F57/F29</f>
        <v>5.3729984015475782E-2</v>
      </c>
      <c r="G59" s="12">
        <f t="shared" si="10"/>
        <v>2.9831192480072991E-2</v>
      </c>
      <c r="H59" s="12">
        <f t="shared" si="10"/>
        <v>0.10907876035516091</v>
      </c>
      <c r="I59" s="12">
        <f t="shared" si="10"/>
        <v>7.8428057036720178E-2</v>
      </c>
      <c r="J59" s="12">
        <f t="shared" si="10"/>
        <v>5.262368321001016E-2</v>
      </c>
      <c r="K59" s="12">
        <f t="shared" si="10"/>
        <v>4.556691629566282E-2</v>
      </c>
      <c r="L59" s="12">
        <f t="shared" si="10"/>
        <v>3.8153701194627652E-2</v>
      </c>
    </row>
    <row r="60" spans="1:12" ht="13.8">
      <c r="A60" s="2">
        <v>40</v>
      </c>
      <c r="B60" s="9" t="s">
        <v>57</v>
      </c>
      <c r="C60" s="9"/>
      <c r="D60" s="9"/>
      <c r="E60" s="2"/>
      <c r="F60" s="13">
        <f t="shared" ref="F60:L60" si="11">F59/$F59</f>
        <v>1</v>
      </c>
      <c r="G60" s="13">
        <f t="shared" si="11"/>
        <v>0.55520568313366236</v>
      </c>
      <c r="H60" s="13">
        <f t="shared" si="11"/>
        <v>2.03012828598168</v>
      </c>
      <c r="I60" s="13">
        <f t="shared" si="11"/>
        <v>1.4596702097311371</v>
      </c>
      <c r="J60" s="13">
        <f t="shared" si="11"/>
        <v>0.9794099919116489</v>
      </c>
      <c r="K60" s="13">
        <f t="shared" si="11"/>
        <v>0.84807239627203757</v>
      </c>
      <c r="L60" s="13">
        <f t="shared" si="11"/>
        <v>0.7101007359994429</v>
      </c>
    </row>
    <row r="61" spans="1:12" ht="13.8">
      <c r="A61" s="2">
        <v>41</v>
      </c>
      <c r="B61" s="9" t="s">
        <v>58</v>
      </c>
      <c r="C61" s="9"/>
      <c r="D61" s="5"/>
      <c r="E61" s="4"/>
      <c r="F61" s="10">
        <f>SUM(G61:Q61)</f>
        <v>44740000</v>
      </c>
      <c r="G61" s="47">
        <v>21656662.956394896</v>
      </c>
      <c r="H61" s="47">
        <v>5217423.9277867042</v>
      </c>
      <c r="I61" s="47">
        <v>10555560.246251578</v>
      </c>
      <c r="J61" s="47">
        <v>5095763.734214589</v>
      </c>
      <c r="K61" s="47">
        <v>1108906.1456760231</v>
      </c>
      <c r="L61" s="47">
        <v>1105682.9896762099</v>
      </c>
    </row>
    <row r="62" spans="1:12" ht="40.5" customHeight="1">
      <c r="A62" s="48">
        <v>42</v>
      </c>
      <c r="B62" s="49" t="s">
        <v>145</v>
      </c>
      <c r="C62" s="9"/>
      <c r="D62" s="5"/>
      <c r="E62" s="4"/>
      <c r="F62" s="50">
        <f>SUM(G62:Q62)</f>
        <v>24122000</v>
      </c>
      <c r="G62" s="50">
        <v>10268125.465828411</v>
      </c>
      <c r="H62" s="50">
        <v>3615648.2827847698</v>
      </c>
      <c r="I62" s="50">
        <v>6213448.8818086144</v>
      </c>
      <c r="J62" s="50">
        <v>3154024.0178487971</v>
      </c>
      <c r="K62" s="50">
        <v>533970.56086350465</v>
      </c>
      <c r="L62" s="50">
        <v>336782.79086590238</v>
      </c>
    </row>
    <row r="63" spans="1:12" ht="13.8">
      <c r="A63" s="6"/>
      <c r="B63" s="9"/>
      <c r="C63" s="9"/>
      <c r="D63" s="5"/>
      <c r="E63" s="4"/>
      <c r="F63" s="10"/>
      <c r="G63" s="10"/>
      <c r="H63" s="10"/>
      <c r="L63" s="14"/>
    </row>
    <row r="64" spans="1:12" ht="13.8">
      <c r="A64" s="51" t="s">
        <v>150</v>
      </c>
      <c r="B64" s="9"/>
      <c r="C64" s="9"/>
      <c r="D64" s="5"/>
      <c r="E64" s="4"/>
      <c r="F64" s="10"/>
      <c r="G64" s="10"/>
      <c r="H64" s="10"/>
      <c r="I64" s="52"/>
      <c r="L64" s="14" t="s">
        <v>141</v>
      </c>
    </row>
    <row r="65" spans="1:12" ht="13.8">
      <c r="A65" s="2"/>
      <c r="B65" s="9"/>
      <c r="C65" s="9"/>
      <c r="D65" s="5"/>
      <c r="E65" s="4"/>
      <c r="F65" s="10"/>
      <c r="G65" s="10"/>
      <c r="H65" s="10"/>
      <c r="I65" s="10"/>
    </row>
    <row r="66" spans="1:12" ht="13.8">
      <c r="A66" s="2"/>
      <c r="B66" s="9" t="s">
        <v>0</v>
      </c>
      <c r="C66" s="9"/>
      <c r="D66" s="9"/>
      <c r="F66" s="9" t="str">
        <f>$F$2</f>
        <v>AVISTA UTILITIES</v>
      </c>
      <c r="G66" s="9"/>
      <c r="H66" s="9"/>
      <c r="J66" s="2" t="str">
        <f>$J$2</f>
        <v>Washington Jurisdiction</v>
      </c>
      <c r="K66" s="9"/>
      <c r="L66" s="5"/>
    </row>
    <row r="67" spans="1:12" ht="13.8">
      <c r="A67" s="2"/>
      <c r="B67" s="9" t="str">
        <f>$B$3</f>
        <v>Scenario: Company Base Case UE-17_____</v>
      </c>
      <c r="C67" s="9"/>
      <c r="D67" s="9"/>
      <c r="F67" s="3" t="s">
        <v>59</v>
      </c>
      <c r="G67" s="9"/>
      <c r="H67" s="9"/>
      <c r="J67" s="2" t="str">
        <f>$J$3</f>
        <v>Electric Utility</v>
      </c>
      <c r="K67" s="9"/>
      <c r="L67" s="7">
        <f>$L$3</f>
        <v>42881</v>
      </c>
    </row>
    <row r="68" spans="1:12" ht="13.8">
      <c r="A68" s="2"/>
      <c r="B68" s="9" t="str">
        <f>$B$4</f>
        <v>Load Factor Peak Credit Method</v>
      </c>
      <c r="C68" s="9"/>
      <c r="D68" s="9"/>
      <c r="F68" s="9" t="str">
        <f>$F$4</f>
        <v>For the Twelve Months Ended December 31, 2016</v>
      </c>
      <c r="G68" s="9"/>
      <c r="H68" s="9"/>
      <c r="I68" s="9"/>
      <c r="J68" s="9"/>
      <c r="K68" s="9"/>
      <c r="L68" s="8" t="str">
        <f>$L$4</f>
        <v xml:space="preserve"> </v>
      </c>
    </row>
    <row r="69" spans="1:12" ht="13.8">
      <c r="A69" s="2"/>
      <c r="B69" s="9" t="str">
        <f>$B$5</f>
        <v>AS FILED METHOD</v>
      </c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9.5" customHeight="1">
      <c r="A70" s="2"/>
      <c r="B70" s="2" t="s">
        <v>4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 ht="13.8">
      <c r="A71" s="2"/>
      <c r="B71" s="2" t="s">
        <v>15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 ht="13.8">
      <c r="A72" s="2"/>
      <c r="B72" s="2" t="s">
        <v>15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 ht="13.8">
      <c r="A73" s="2"/>
      <c r="B73" s="6" t="s">
        <v>17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1-2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 ht="13.8">
      <c r="A74" s="2"/>
      <c r="B74" s="19" t="s">
        <v>60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ht="13.8">
      <c r="A75" s="2">
        <v>1</v>
      </c>
      <c r="B75" s="9" t="s">
        <v>61</v>
      </c>
      <c r="C75" s="9"/>
      <c r="D75" s="5"/>
      <c r="E75" s="2"/>
      <c r="F75" s="10">
        <f>SUM(G75:Q75)</f>
        <v>231432419.24275416</v>
      </c>
      <c r="G75" s="53">
        <v>95025825.709140658</v>
      </c>
      <c r="H75" s="53">
        <v>29486475.831434652</v>
      </c>
      <c r="I75" s="53">
        <v>59882820.576563559</v>
      </c>
      <c r="J75" s="53">
        <v>41414350.615317717</v>
      </c>
      <c r="K75" s="53">
        <v>4917173.6018282343</v>
      </c>
      <c r="L75" s="53">
        <v>705772.90846933681</v>
      </c>
    </row>
    <row r="76" spans="1:12" ht="13.8">
      <c r="A76" s="2">
        <v>2</v>
      </c>
      <c r="B76" s="9" t="s">
        <v>62</v>
      </c>
      <c r="C76" s="9"/>
      <c r="D76" s="5"/>
      <c r="E76" s="2"/>
      <c r="F76" s="10">
        <f>SUM(G76:Q76)</f>
        <v>47469954.369884692</v>
      </c>
      <c r="G76" s="53">
        <v>16088319.417125436</v>
      </c>
      <c r="H76" s="53">
        <v>7860833.9383135829</v>
      </c>
      <c r="I76" s="53">
        <v>14051928.135525286</v>
      </c>
      <c r="J76" s="53">
        <v>8391936.8475170285</v>
      </c>
      <c r="K76" s="53">
        <v>948413.79588360712</v>
      </c>
      <c r="L76" s="53">
        <v>128522.23551974655</v>
      </c>
    </row>
    <row r="77" spans="1:12" ht="13.8">
      <c r="A77" s="2">
        <v>3</v>
      </c>
      <c r="B77" s="9" t="s">
        <v>63</v>
      </c>
      <c r="C77" s="9"/>
      <c r="D77" s="5"/>
      <c r="E77" s="2"/>
      <c r="F77" s="10">
        <f>SUM(G77:Q77)</f>
        <v>115909499.89778951</v>
      </c>
      <c r="G77" s="53">
        <v>53141716.124528594</v>
      </c>
      <c r="H77" s="53">
        <v>22168948.530306436</v>
      </c>
      <c r="I77" s="53">
        <v>29839350.687481601</v>
      </c>
      <c r="J77" s="53">
        <v>3393718.2368760658</v>
      </c>
      <c r="K77" s="53">
        <v>2882593.3032509806</v>
      </c>
      <c r="L77" s="53">
        <v>4483173.0153458212</v>
      </c>
    </row>
    <row r="78" spans="1:12" ht="13.8">
      <c r="A78" s="2">
        <v>4</v>
      </c>
      <c r="B78" s="9" t="s">
        <v>64</v>
      </c>
      <c r="C78" s="9"/>
      <c r="D78" s="5"/>
      <c r="E78" s="2"/>
      <c r="F78" s="10">
        <f>SUM(G78:Q78)</f>
        <v>97322126.489571601</v>
      </c>
      <c r="G78" s="53">
        <v>45233138.749205321</v>
      </c>
      <c r="H78" s="53">
        <v>14249741.699945312</v>
      </c>
      <c r="I78" s="53">
        <v>22991900.600429524</v>
      </c>
      <c r="J78" s="53">
        <v>11147994.300289182</v>
      </c>
      <c r="K78" s="53">
        <v>2145819.2990371762</v>
      </c>
      <c r="L78" s="53">
        <v>1553531.8406650932</v>
      </c>
    </row>
    <row r="79" spans="1:12" ht="13.8">
      <c r="A79" s="2">
        <v>5</v>
      </c>
      <c r="B79" s="9" t="s">
        <v>65</v>
      </c>
      <c r="C79" s="9"/>
      <c r="D79" s="5"/>
      <c r="E79" s="2"/>
      <c r="F79" s="11">
        <f>SUM(F75:F78)</f>
        <v>492133999.99999988</v>
      </c>
      <c r="G79" s="11">
        <f t="shared" ref="G79:L79" si="12">SUM(G75:G78)</f>
        <v>209489000</v>
      </c>
      <c r="H79" s="11">
        <f t="shared" si="12"/>
        <v>73765999.999999985</v>
      </c>
      <c r="I79" s="11">
        <f t="shared" si="12"/>
        <v>126765999.99999997</v>
      </c>
      <c r="J79" s="11">
        <f t="shared" si="12"/>
        <v>64347999.999999993</v>
      </c>
      <c r="K79" s="11">
        <f t="shared" si="12"/>
        <v>10894000</v>
      </c>
      <c r="L79" s="11">
        <f t="shared" si="12"/>
        <v>6870999.9999999981</v>
      </c>
    </row>
    <row r="80" spans="1:12" ht="9" customHeight="1">
      <c r="A80" s="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ht="13.8">
      <c r="A81" s="2"/>
      <c r="B81" s="9" t="s">
        <v>66</v>
      </c>
      <c r="C81" s="9"/>
      <c r="D81" s="5"/>
      <c r="E81" s="2"/>
      <c r="F81" s="10"/>
      <c r="G81" s="10"/>
      <c r="H81" s="10"/>
      <c r="I81" s="10"/>
      <c r="J81" s="10"/>
      <c r="K81" s="10"/>
      <c r="L81" s="10"/>
    </row>
    <row r="82" spans="1:12" ht="13.8">
      <c r="A82" s="2">
        <v>6</v>
      </c>
      <c r="B82" s="9" t="s">
        <v>61</v>
      </c>
      <c r="C82" s="9"/>
      <c r="D82" s="5"/>
      <c r="E82" s="2"/>
      <c r="F82" s="54">
        <v>4.0899137340766271E-2</v>
      </c>
      <c r="G82" s="54">
        <v>4.0233028297048654E-2</v>
      </c>
      <c r="H82" s="54">
        <v>4.731129600422352E-2</v>
      </c>
      <c r="I82" s="54">
        <v>4.2486380970855477E-2</v>
      </c>
      <c r="J82" s="54">
        <v>3.7397548786449991E-2</v>
      </c>
      <c r="K82" s="54">
        <v>3.6834055082745863E-2</v>
      </c>
      <c r="L82" s="54">
        <v>3.0524963829441719E-2</v>
      </c>
    </row>
    <row r="83" spans="1:12" ht="13.8">
      <c r="A83" s="2">
        <v>7</v>
      </c>
      <c r="B83" s="9" t="s">
        <v>62</v>
      </c>
      <c r="C83" s="9"/>
      <c r="D83" s="9"/>
      <c r="E83" s="2"/>
      <c r="F83" s="54">
        <v>8.3889724252390226E-3</v>
      </c>
      <c r="G83" s="54">
        <v>6.8116409989679473E-3</v>
      </c>
      <c r="H83" s="54">
        <v>1.2612773510869072E-2</v>
      </c>
      <c r="I83" s="54">
        <v>9.9697303232016612E-3</v>
      </c>
      <c r="J83" s="54">
        <v>7.5779980370318245E-3</v>
      </c>
      <c r="K83" s="54">
        <v>7.1044727779845385E-3</v>
      </c>
      <c r="L83" s="54">
        <v>5.5586386831249397E-3</v>
      </c>
    </row>
    <row r="84" spans="1:12" ht="13.8">
      <c r="A84" s="2">
        <v>8</v>
      </c>
      <c r="B84" s="9" t="s">
        <v>63</v>
      </c>
      <c r="C84" s="9"/>
      <c r="D84" s="9"/>
      <c r="E84" s="2"/>
      <c r="F84" s="54">
        <v>2.0483727262284358E-2</v>
      </c>
      <c r="G84" s="54">
        <v>2.2499695768349672E-2</v>
      </c>
      <c r="H84" s="54">
        <v>3.5570262516810669E-2</v>
      </c>
      <c r="I84" s="54">
        <v>2.1170780017123463E-2</v>
      </c>
      <c r="J84" s="54">
        <v>3.0645595414478298E-3</v>
      </c>
      <c r="K84" s="54">
        <v>2.1593217793576272E-2</v>
      </c>
      <c r="L84" s="54">
        <v>0.19389904669386429</v>
      </c>
    </row>
    <row r="85" spans="1:12" ht="13.8">
      <c r="A85" s="2">
        <v>9</v>
      </c>
      <c r="B85" s="9" t="s">
        <v>64</v>
      </c>
      <c r="C85" s="9"/>
      <c r="D85" s="9"/>
      <c r="E85" s="2"/>
      <c r="F85" s="54">
        <v>1.719893449075215E-2</v>
      </c>
      <c r="G85" s="54">
        <v>1.9151279535643648E-2</v>
      </c>
      <c r="H85" s="54">
        <v>2.2863829214582621E-2</v>
      </c>
      <c r="I85" s="54">
        <v>1.6312569093250059E-2</v>
      </c>
      <c r="J85" s="54">
        <v>1.0066743882781819E-2</v>
      </c>
      <c r="K85" s="54">
        <v>1.6074117502983258E-2</v>
      </c>
      <c r="L85" s="54">
        <v>6.7190880629060409E-2</v>
      </c>
    </row>
    <row r="86" spans="1:12" ht="13.8">
      <c r="A86" s="2">
        <v>10</v>
      </c>
      <c r="B86" s="9" t="s">
        <v>67</v>
      </c>
      <c r="C86" s="9"/>
      <c r="D86" s="9"/>
      <c r="E86" s="9"/>
      <c r="F86" s="15">
        <f>SUM(F82:F85)</f>
        <v>8.6970771519041798E-2</v>
      </c>
      <c r="G86" s="15">
        <f t="shared" ref="G86:L86" si="13">SUM(G82:G85)</f>
        <v>8.8695644600009921E-2</v>
      </c>
      <c r="H86" s="15">
        <f t="shared" si="13"/>
        <v>0.11835816124648588</v>
      </c>
      <c r="I86" s="15">
        <f t="shared" si="13"/>
        <v>8.9939460404430668E-2</v>
      </c>
      <c r="J86" s="15">
        <f t="shared" si="13"/>
        <v>5.8106850247711464E-2</v>
      </c>
      <c r="K86" s="15">
        <f t="shared" si="13"/>
        <v>8.1605863157289932E-2</v>
      </c>
      <c r="L86" s="15">
        <f t="shared" si="13"/>
        <v>0.29717352983549139</v>
      </c>
    </row>
    <row r="87" spans="1:12" ht="9" customHeight="1">
      <c r="A87" s="2"/>
    </row>
    <row r="88" spans="1:12" ht="13.8">
      <c r="A88" s="2"/>
      <c r="B88" s="19" t="s">
        <v>68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13.8">
      <c r="A89" s="2">
        <v>11</v>
      </c>
      <c r="B89" s="9" t="s">
        <v>61</v>
      </c>
      <c r="C89" s="9"/>
      <c r="D89" s="9"/>
      <c r="E89" s="9"/>
      <c r="F89" s="10">
        <f>SUM(G89:Q89)</f>
        <v>230853776.53821796</v>
      </c>
      <c r="G89" s="55">
        <v>103357616.41374643</v>
      </c>
      <c r="H89" s="55">
        <v>24847603.16234313</v>
      </c>
      <c r="I89" s="55">
        <v>55277778.749336459</v>
      </c>
      <c r="J89" s="55">
        <v>41569470.562248901</v>
      </c>
      <c r="K89" s="55">
        <v>5056397.745060456</v>
      </c>
      <c r="L89" s="55">
        <v>744909.90548257658</v>
      </c>
    </row>
    <row r="90" spans="1:12" ht="13.8">
      <c r="A90" s="2">
        <v>12</v>
      </c>
      <c r="B90" s="9" t="s">
        <v>62</v>
      </c>
      <c r="F90" s="10">
        <f>SUM(G90:Q90)</f>
        <v>47122070.678564519</v>
      </c>
      <c r="G90" s="55">
        <v>21097445.226373494</v>
      </c>
      <c r="H90" s="55">
        <v>5071914.0486532953</v>
      </c>
      <c r="I90" s="55">
        <v>11283347.564162798</v>
      </c>
      <c r="J90" s="55">
        <v>8485195.9507819135</v>
      </c>
      <c r="K90" s="55">
        <v>1032116.2403952596</v>
      </c>
      <c r="L90" s="55">
        <v>152051.64819775737</v>
      </c>
    </row>
    <row r="91" spans="1:12" ht="13.8">
      <c r="A91" s="2">
        <v>13</v>
      </c>
      <c r="B91" s="9" t="s">
        <v>63</v>
      </c>
      <c r="F91" s="10">
        <f>SUM(G91:Q91)</f>
        <v>116435427.47865765</v>
      </c>
      <c r="G91" s="55">
        <v>65360059.930918582</v>
      </c>
      <c r="H91" s="55">
        <v>15197462.880633472</v>
      </c>
      <c r="I91" s="55">
        <v>24038292.437001001</v>
      </c>
      <c r="J91" s="55">
        <v>3427581.5762997749</v>
      </c>
      <c r="K91" s="55">
        <v>3115724.5513861305</v>
      </c>
      <c r="L91" s="55">
        <v>5296306.10241869</v>
      </c>
    </row>
    <row r="92" spans="1:12" ht="13.8">
      <c r="A92" s="2">
        <v>14</v>
      </c>
      <c r="B92" s="9" t="s">
        <v>64</v>
      </c>
      <c r="F92" s="10">
        <f>SUM(G92:Q92)</f>
        <v>97722725.304567665</v>
      </c>
      <c r="G92" s="55">
        <v>50471867.914677821</v>
      </c>
      <c r="H92" s="55">
        <v>11465226.720326839</v>
      </c>
      <c r="I92" s="55">
        <v>20653457.857949823</v>
      </c>
      <c r="J92" s="55">
        <v>11201209.328737369</v>
      </c>
      <c r="K92" s="55">
        <v>2228407.014653177</v>
      </c>
      <c r="L92" s="55">
        <v>1702556.4682226349</v>
      </c>
    </row>
    <row r="93" spans="1:12" ht="13.8">
      <c r="A93" s="2">
        <v>15</v>
      </c>
      <c r="B93" s="9" t="s">
        <v>69</v>
      </c>
      <c r="C93" s="9"/>
      <c r="D93" s="9"/>
      <c r="E93" s="9"/>
      <c r="F93" s="11">
        <f>SUM(F89:F92)</f>
        <v>492134000.00000775</v>
      </c>
      <c r="G93" s="11">
        <f>SUM(G89:G92)</f>
        <v>240286989.48571634</v>
      </c>
      <c r="H93" s="11">
        <f t="shared" ref="H93:L93" si="14">SUM(H89:H92)</f>
        <v>56582206.811956741</v>
      </c>
      <c r="I93" s="11">
        <f t="shared" si="14"/>
        <v>111252876.60845008</v>
      </c>
      <c r="J93" s="11">
        <f t="shared" si="14"/>
        <v>64683457.418067954</v>
      </c>
      <c r="K93" s="11">
        <f t="shared" si="14"/>
        <v>11432645.551495023</v>
      </c>
      <c r="L93" s="11">
        <f t="shared" si="14"/>
        <v>7895824.1243216591</v>
      </c>
    </row>
    <row r="94" spans="1:12" ht="7.2" customHeight="1">
      <c r="A94" s="2"/>
      <c r="B94" s="9"/>
    </row>
    <row r="95" spans="1:12" ht="13.8">
      <c r="A95" s="2"/>
      <c r="B95" s="9" t="s">
        <v>66</v>
      </c>
    </row>
    <row r="96" spans="1:12" ht="13.8">
      <c r="A96" s="2">
        <v>16</v>
      </c>
      <c r="B96" s="9" t="s">
        <v>61</v>
      </c>
      <c r="C96" s="9"/>
      <c r="D96" s="9"/>
      <c r="E96" s="9"/>
      <c r="F96" s="56">
        <v>4.0796878601385693E-2</v>
      </c>
      <c r="G96" s="56">
        <v>4.3760629016978483E-2</v>
      </c>
      <c r="H96" s="56">
        <v>3.9868186178961873E-2</v>
      </c>
      <c r="I96" s="56">
        <v>3.9219140724412113E-2</v>
      </c>
      <c r="J96" s="56">
        <v>3.7537623559974621E-2</v>
      </c>
      <c r="K96" s="56">
        <v>3.7876969198846429E-2</v>
      </c>
      <c r="L96" s="56">
        <v>3.2217654784118699E-2</v>
      </c>
    </row>
    <row r="97" spans="1:12" ht="13.8">
      <c r="A97" s="2">
        <v>17</v>
      </c>
      <c r="B97" s="9" t="s">
        <v>62</v>
      </c>
      <c r="C97" s="9"/>
      <c r="D97" s="9"/>
      <c r="E97" s="9"/>
      <c r="F97" s="56">
        <v>8.3274938177199474E-3</v>
      </c>
      <c r="G97" s="56">
        <v>8.9324570920983875E-3</v>
      </c>
      <c r="H97" s="56">
        <v>8.1379283246864938E-3</v>
      </c>
      <c r="I97" s="56">
        <v>8.0054446103564776E-3</v>
      </c>
      <c r="J97" s="56">
        <v>7.6622118859105545E-3</v>
      </c>
      <c r="K97" s="56">
        <v>7.7314794084920252E-3</v>
      </c>
      <c r="L97" s="56">
        <v>6.5762953008633241E-3</v>
      </c>
    </row>
    <row r="98" spans="1:12" ht="13.8">
      <c r="A98" s="2">
        <v>18</v>
      </c>
      <c r="B98" s="9" t="s">
        <v>63</v>
      </c>
      <c r="C98" s="9"/>
      <c r="D98" s="9"/>
      <c r="E98" s="9"/>
      <c r="F98" s="56">
        <v>2.0576670093854176E-2</v>
      </c>
      <c r="G98" s="56">
        <v>2.7672826003599726E-2</v>
      </c>
      <c r="H98" s="56">
        <v>2.4384455740632551E-2</v>
      </c>
      <c r="I98" s="56">
        <v>1.7054975709794244E-2</v>
      </c>
      <c r="J98" s="56">
        <v>3.0951384559872231E-3</v>
      </c>
      <c r="K98" s="56">
        <v>2.3339580629357919E-2</v>
      </c>
      <c r="L98" s="56">
        <v>0.22906738168316346</v>
      </c>
    </row>
    <row r="99" spans="1:12" ht="13.8">
      <c r="A99" s="2">
        <v>19</v>
      </c>
      <c r="B99" s="9" t="s">
        <v>64</v>
      </c>
      <c r="C99" s="9"/>
      <c r="D99" s="9"/>
      <c r="E99" s="9"/>
      <c r="F99" s="56">
        <v>1.7269729006087038E-2</v>
      </c>
      <c r="G99" s="56">
        <v>2.1369307499958985E-2</v>
      </c>
      <c r="H99" s="56">
        <v>1.8396051743241642E-2</v>
      </c>
      <c r="I99" s="56">
        <v>1.4653462720521716E-2</v>
      </c>
      <c r="J99" s="56">
        <v>1.0114797554830158E-2</v>
      </c>
      <c r="K99" s="56">
        <v>1.6692773810953937E-2</v>
      </c>
      <c r="L99" s="56">
        <v>7.3636256062577232E-2</v>
      </c>
    </row>
    <row r="100" spans="1:12" ht="13.8">
      <c r="A100" s="2">
        <v>20</v>
      </c>
      <c r="B100" s="9" t="s">
        <v>70</v>
      </c>
      <c r="C100" s="9"/>
      <c r="D100" s="9"/>
      <c r="E100" s="9"/>
      <c r="F100" s="17">
        <f>SUM(F96:F99)</f>
        <v>8.6970771519046863E-2</v>
      </c>
      <c r="G100" s="17">
        <f t="shared" ref="G100:L100" si="15">SUM(G96:G99)</f>
        <v>0.10173521961263558</v>
      </c>
      <c r="H100" s="17">
        <f t="shared" si="15"/>
        <v>9.0786621987522562E-2</v>
      </c>
      <c r="I100" s="17">
        <f t="shared" si="15"/>
        <v>7.8933023765084556E-2</v>
      </c>
      <c r="J100" s="17">
        <f t="shared" si="15"/>
        <v>5.8409771456702557E-2</v>
      </c>
      <c r="K100" s="17">
        <f t="shared" si="15"/>
        <v>8.5640803047650316E-2</v>
      </c>
      <c r="L100" s="17">
        <f t="shared" si="15"/>
        <v>0.3414975878307227</v>
      </c>
    </row>
    <row r="101" spans="1:12" ht="6" customHeight="1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ht="13.8">
      <c r="A102" s="2">
        <v>21</v>
      </c>
      <c r="B102" s="19" t="s">
        <v>71</v>
      </c>
      <c r="F102" s="20">
        <f>F79/F93</f>
        <v>0.99999999999998401</v>
      </c>
      <c r="G102" s="20">
        <f t="shared" ref="G102:L102" si="16">G79/G93</f>
        <v>0.87182831017345985</v>
      </c>
      <c r="H102" s="20">
        <f t="shared" si="16"/>
        <v>1.303696058465009</v>
      </c>
      <c r="I102" s="20">
        <f t="shared" si="16"/>
        <v>1.1394402002399244</v>
      </c>
      <c r="J102" s="20">
        <f t="shared" si="16"/>
        <v>0.99481386073876965</v>
      </c>
      <c r="K102" s="20">
        <f t="shared" si="16"/>
        <v>0.95288530996007437</v>
      </c>
      <c r="L102" s="20">
        <f t="shared" si="16"/>
        <v>0.87020681968271363</v>
      </c>
    </row>
    <row r="103" spans="1:12" ht="6" customHeight="1" thickBot="1">
      <c r="A103" s="2"/>
    </row>
    <row r="104" spans="1:12" ht="6" customHeight="1" thickTop="1">
      <c r="A104" s="2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3.8">
      <c r="A105" s="2"/>
      <c r="B105" s="19" t="s">
        <v>72</v>
      </c>
    </row>
    <row r="106" spans="1:12" ht="13.8">
      <c r="A106" s="2">
        <v>22</v>
      </c>
      <c r="B106" s="9" t="s">
        <v>61</v>
      </c>
      <c r="C106" s="9"/>
      <c r="D106" s="9"/>
      <c r="E106" s="2"/>
      <c r="F106" s="10">
        <f>SUM(G106:Q106)</f>
        <v>249747850.93520644</v>
      </c>
      <c r="G106" s="57">
        <v>102579805.63592745</v>
      </c>
      <c r="H106" s="57">
        <v>31470373.594748814</v>
      </c>
      <c r="I106" s="57">
        <v>64569460.022135131</v>
      </c>
      <c r="J106" s="57">
        <v>45122110.856038287</v>
      </c>
      <c r="K106" s="57">
        <v>5267700.482896925</v>
      </c>
      <c r="L106" s="57">
        <v>738400.3434598255</v>
      </c>
    </row>
    <row r="107" spans="1:12" ht="13.8">
      <c r="A107" s="2">
        <v>23</v>
      </c>
      <c r="B107" s="9" t="s">
        <v>62</v>
      </c>
      <c r="C107" s="9"/>
      <c r="D107" s="5"/>
      <c r="E107" s="2"/>
      <c r="F107" s="10">
        <f>SUM(G107:Q107)</f>
        <v>58502093.326889999</v>
      </c>
      <c r="G107" s="57">
        <v>20639125.98409833</v>
      </c>
      <c r="H107" s="57">
        <v>9055803.0474240184</v>
      </c>
      <c r="I107" s="57">
        <v>16874542.525190841</v>
      </c>
      <c r="J107" s="57">
        <v>10624808.608211042</v>
      </c>
      <c r="K107" s="57">
        <v>1159608.0377853657</v>
      </c>
      <c r="L107" s="57">
        <v>148205.12418039536</v>
      </c>
    </row>
    <row r="108" spans="1:12" ht="13.8">
      <c r="A108" s="2">
        <v>24</v>
      </c>
      <c r="B108" s="9" t="s">
        <v>63</v>
      </c>
      <c r="C108" s="9"/>
      <c r="D108" s="5"/>
      <c r="E108" s="2"/>
      <c r="F108" s="10">
        <f>SUM(G108:Q108)</f>
        <v>137986508.29237252</v>
      </c>
      <c r="G108" s="57">
        <v>64238968.605385073</v>
      </c>
      <c r="H108" s="57">
        <v>25155451.318044979</v>
      </c>
      <c r="I108" s="57">
        <v>35753537.194371752</v>
      </c>
      <c r="J108" s="57">
        <v>4204418.367150249</v>
      </c>
      <c r="K108" s="57">
        <v>3470764.9283139147</v>
      </c>
      <c r="L108" s="57">
        <v>5163367.8791065458</v>
      </c>
    </row>
    <row r="109" spans="1:12" ht="13.8">
      <c r="A109" s="2">
        <v>25</v>
      </c>
      <c r="B109" s="9" t="s">
        <v>64</v>
      </c>
      <c r="C109" s="9"/>
      <c r="D109" s="5"/>
      <c r="E109" s="2"/>
      <c r="F109" s="10">
        <f>SUM(G109:Q109)</f>
        <v>107253547.44553103</v>
      </c>
      <c r="G109" s="57">
        <v>49986099.774589144</v>
      </c>
      <c r="H109" s="57">
        <v>15441372.039782181</v>
      </c>
      <c r="I109" s="57">
        <v>25373460.258302249</v>
      </c>
      <c r="J109" s="57">
        <v>12420662.16860042</v>
      </c>
      <c r="K109" s="57">
        <v>2353926.5510037919</v>
      </c>
      <c r="L109" s="57">
        <v>1678026.6532532312</v>
      </c>
    </row>
    <row r="110" spans="1:12" ht="13.8">
      <c r="A110" s="2">
        <v>26</v>
      </c>
      <c r="B110" s="9" t="s">
        <v>73</v>
      </c>
      <c r="C110" s="9"/>
      <c r="D110" s="5"/>
      <c r="E110" s="2"/>
      <c r="F110" s="11">
        <f>SUM(F106:F109)</f>
        <v>553490000</v>
      </c>
      <c r="G110" s="11">
        <f t="shared" ref="G110:L110" si="17">SUM(G106:G109)</f>
        <v>237444000</v>
      </c>
      <c r="H110" s="11">
        <f t="shared" si="17"/>
        <v>81122999.999999985</v>
      </c>
      <c r="I110" s="11">
        <f t="shared" si="17"/>
        <v>142570999.99999997</v>
      </c>
      <c r="J110" s="11">
        <f t="shared" si="17"/>
        <v>72372000</v>
      </c>
      <c r="K110" s="11">
        <f t="shared" si="17"/>
        <v>12251999.999999996</v>
      </c>
      <c r="L110" s="11">
        <f t="shared" si="17"/>
        <v>7727999.9999999981</v>
      </c>
    </row>
    <row r="111" spans="1:12" ht="9" customHeight="1">
      <c r="A111" s="2"/>
    </row>
    <row r="112" spans="1:12" ht="13.8">
      <c r="A112" s="2"/>
      <c r="B112" s="9" t="s">
        <v>66</v>
      </c>
      <c r="C112" s="9"/>
      <c r="D112" s="5"/>
      <c r="E112" s="2"/>
      <c r="F112" s="10"/>
      <c r="G112" s="10"/>
      <c r="H112" s="10"/>
      <c r="I112" s="10"/>
      <c r="J112" s="10"/>
      <c r="K112" s="10"/>
      <c r="L112" s="10"/>
    </row>
    <row r="113" spans="1:12" ht="13.8">
      <c r="A113" s="2">
        <v>27</v>
      </c>
      <c r="B113" s="9" t="s">
        <v>61</v>
      </c>
      <c r="C113" s="9"/>
      <c r="D113" s="5"/>
      <c r="E113" s="2"/>
      <c r="F113" s="58">
        <v>4.4135872102024153E-2</v>
      </c>
      <c r="G113" s="58">
        <v>4.3431311352015216E-2</v>
      </c>
      <c r="H113" s="58">
        <v>5.0494476485297188E-2</v>
      </c>
      <c r="I113" s="58">
        <v>4.5811514073144946E-2</v>
      </c>
      <c r="J113" s="58">
        <v>4.0745691216082125E-2</v>
      </c>
      <c r="K113" s="58">
        <v>3.9459816849722475E-2</v>
      </c>
      <c r="L113" s="58">
        <v>3.1936113593028032E-2</v>
      </c>
    </row>
    <row r="114" spans="1:12" ht="13.8">
      <c r="A114" s="2">
        <v>28</v>
      </c>
      <c r="B114" s="9" t="s">
        <v>62</v>
      </c>
      <c r="C114" s="9"/>
      <c r="D114" s="5"/>
      <c r="E114" s="2"/>
      <c r="F114" s="58">
        <v>1.0338591099413187E-2</v>
      </c>
      <c r="G114" s="58">
        <v>8.7384090961359091E-3</v>
      </c>
      <c r="H114" s="58">
        <v>1.4530111396896002E-2</v>
      </c>
      <c r="I114" s="58">
        <v>1.1972352596810528E-2</v>
      </c>
      <c r="J114" s="58">
        <v>9.5943022736979348E-3</v>
      </c>
      <c r="K114" s="58">
        <v>8.6865076966776266E-3</v>
      </c>
      <c r="L114" s="58">
        <v>6.4099315809045898E-3</v>
      </c>
    </row>
    <row r="115" spans="1:12" ht="13.8">
      <c r="A115" s="2">
        <v>29</v>
      </c>
      <c r="B115" s="9" t="s">
        <v>63</v>
      </c>
      <c r="C115" s="9"/>
      <c r="D115" s="5"/>
      <c r="E115" s="2"/>
      <c r="F115" s="58">
        <v>2.4385214363174049E-2</v>
      </c>
      <c r="G115" s="58">
        <v>2.7198166628770146E-2</v>
      </c>
      <c r="H115" s="58">
        <v>4.0362131108224578E-2</v>
      </c>
      <c r="I115" s="58">
        <v>2.5366847915147105E-2</v>
      </c>
      <c r="J115" s="58">
        <v>3.7966293970088751E-3</v>
      </c>
      <c r="K115" s="58">
        <v>2.5999152541867687E-2</v>
      </c>
      <c r="L115" s="58">
        <v>0.22331774974141863</v>
      </c>
    </row>
    <row r="116" spans="1:12" ht="13.8">
      <c r="A116" s="2">
        <v>30</v>
      </c>
      <c r="B116" s="9" t="s">
        <v>64</v>
      </c>
      <c r="C116" s="9"/>
      <c r="D116" s="5"/>
      <c r="E116" s="2"/>
      <c r="F116" s="58">
        <v>1.8954032376328374E-2</v>
      </c>
      <c r="G116" s="58">
        <v>2.1163637902455949E-2</v>
      </c>
      <c r="H116" s="58">
        <v>2.4775810017508317E-2</v>
      </c>
      <c r="I116" s="58">
        <v>1.8002266571675137E-2</v>
      </c>
      <c r="J116" s="58">
        <v>1.1215974958169325E-2</v>
      </c>
      <c r="K116" s="58">
        <v>1.7633028089180002E-2</v>
      </c>
      <c r="L116" s="58">
        <v>7.2575331640998247E-2</v>
      </c>
    </row>
    <row r="117" spans="1:12" ht="13.8">
      <c r="A117" s="2">
        <v>31</v>
      </c>
      <c r="B117" s="9" t="s">
        <v>74</v>
      </c>
      <c r="C117" s="9"/>
      <c r="D117" s="5"/>
      <c r="E117" s="2"/>
      <c r="F117" s="17">
        <f>SUM(F113:F116)</f>
        <v>9.7813709940939769E-2</v>
      </c>
      <c r="G117" s="17">
        <f t="shared" ref="G117:L117" si="18">SUM(G113:G116)</f>
        <v>0.10053152497937723</v>
      </c>
      <c r="H117" s="17">
        <f t="shared" si="18"/>
        <v>0.13016252900792608</v>
      </c>
      <c r="I117" s="17">
        <f t="shared" si="18"/>
        <v>0.10115298115677772</v>
      </c>
      <c r="J117" s="17">
        <f t="shared" si="18"/>
        <v>6.5352597844958255E-2</v>
      </c>
      <c r="K117" s="17">
        <f t="shared" si="18"/>
        <v>9.1778505177447803E-2</v>
      </c>
      <c r="L117" s="17">
        <f t="shared" si="18"/>
        <v>0.33423912655634946</v>
      </c>
    </row>
    <row r="118" spans="1:12" ht="6" customHeight="1">
      <c r="A118" s="2"/>
    </row>
    <row r="119" spans="1:12" ht="13.8">
      <c r="A119" s="2"/>
      <c r="B119" s="19" t="s">
        <v>75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ht="13.8">
      <c r="A120" s="2">
        <v>32</v>
      </c>
      <c r="B120" s="9" t="s">
        <v>61</v>
      </c>
      <c r="C120" s="9"/>
      <c r="D120" s="9"/>
      <c r="E120" s="2"/>
      <c r="F120" s="10">
        <f>SUM(G120:Q120)</f>
        <v>248779881.46419346</v>
      </c>
      <c r="G120" s="59">
        <v>111383473.75303417</v>
      </c>
      <c r="H120" s="59">
        <v>26777052.82579026</v>
      </c>
      <c r="I120" s="59">
        <v>59570172.301630877</v>
      </c>
      <c r="J120" s="59">
        <v>44797395.624556735</v>
      </c>
      <c r="K120" s="59">
        <v>5449033.8018953931</v>
      </c>
      <c r="L120" s="59">
        <v>802753.15728603397</v>
      </c>
    </row>
    <row r="121" spans="1:12" ht="13.8">
      <c r="A121" s="2">
        <v>33</v>
      </c>
      <c r="B121" s="9" t="s">
        <v>62</v>
      </c>
      <c r="C121" s="9"/>
      <c r="D121" s="5"/>
      <c r="E121" s="2"/>
      <c r="F121" s="10">
        <f>SUM(G121:Q121)</f>
        <v>57920143.895882942</v>
      </c>
      <c r="G121" s="59">
        <v>25931947.508896828</v>
      </c>
      <c r="H121" s="59">
        <v>6234148.6122166766</v>
      </c>
      <c r="I121" s="59">
        <v>13868938.803677343</v>
      </c>
      <c r="J121" s="59">
        <v>10429587.736211581</v>
      </c>
      <c r="K121" s="59">
        <v>1268626.7878326662</v>
      </c>
      <c r="L121" s="59">
        <v>186894.44704785553</v>
      </c>
    </row>
    <row r="122" spans="1:12" ht="13.8">
      <c r="A122" s="2">
        <v>34</v>
      </c>
      <c r="B122" s="9" t="s">
        <v>63</v>
      </c>
      <c r="C122" s="9"/>
      <c r="D122" s="5"/>
      <c r="E122" s="2"/>
      <c r="F122" s="10">
        <f>SUM(G122:Q122)</f>
        <v>139115625.83386981</v>
      </c>
      <c r="G122" s="59">
        <v>77149307.766053364</v>
      </c>
      <c r="H122" s="59">
        <v>18102138.859586321</v>
      </c>
      <c r="I122" s="59">
        <v>29455839.938705266</v>
      </c>
      <c r="J122" s="59">
        <v>4133531.6609770888</v>
      </c>
      <c r="K122" s="59">
        <v>3774408.1183897182</v>
      </c>
      <c r="L122" s="59">
        <v>6500399.4901580652</v>
      </c>
    </row>
    <row r="123" spans="1:12" ht="13.8">
      <c r="A123" s="2">
        <v>35</v>
      </c>
      <c r="B123" s="9" t="s">
        <v>64</v>
      </c>
      <c r="C123" s="9"/>
      <c r="D123" s="5"/>
      <c r="E123" s="2"/>
      <c r="F123" s="10">
        <f>SUM(G123:Q123)</f>
        <v>107674348.8060537</v>
      </c>
      <c r="G123" s="59">
        <v>55521528.419325985</v>
      </c>
      <c r="H123" s="59">
        <v>12624174.216613954</v>
      </c>
      <c r="I123" s="59">
        <v>22834819.236963194</v>
      </c>
      <c r="J123" s="59">
        <v>12309266.241624547</v>
      </c>
      <c r="K123" s="59">
        <v>2461493.4157261681</v>
      </c>
      <c r="L123" s="59">
        <v>1923067.275799843</v>
      </c>
    </row>
    <row r="124" spans="1:12" ht="13.8">
      <c r="A124" s="2">
        <v>36</v>
      </c>
      <c r="B124" s="9" t="s">
        <v>76</v>
      </c>
      <c r="C124" s="9"/>
      <c r="D124" s="5"/>
      <c r="E124" s="2"/>
      <c r="F124" s="11">
        <f>SUM(F120:F123)</f>
        <v>553490000</v>
      </c>
      <c r="G124" s="11">
        <f>SUM(G120:G123)</f>
        <v>269986257.44731039</v>
      </c>
      <c r="H124" s="11">
        <f t="shared" ref="H124:L124" si="19">SUM(H120:H123)</f>
        <v>63737514.514207214</v>
      </c>
      <c r="I124" s="11">
        <f t="shared" si="19"/>
        <v>125729770.28097668</v>
      </c>
      <c r="J124" s="11">
        <f t="shared" si="19"/>
        <v>71669781.263369948</v>
      </c>
      <c r="K124" s="11">
        <f t="shared" si="19"/>
        <v>12953562.123843946</v>
      </c>
      <c r="L124" s="11">
        <f t="shared" si="19"/>
        <v>9413114.3702917974</v>
      </c>
    </row>
    <row r="125" spans="1:12" ht="9" customHeight="1">
      <c r="A125" s="2"/>
    </row>
    <row r="126" spans="1:12" ht="13.8">
      <c r="A126" s="2"/>
      <c r="B126" s="9" t="s">
        <v>66</v>
      </c>
      <c r="C126" s="9"/>
      <c r="D126" s="5"/>
      <c r="E126" s="2"/>
      <c r="F126" s="10"/>
      <c r="G126" s="10"/>
      <c r="H126" s="10"/>
      <c r="I126" s="10"/>
      <c r="J126" s="10"/>
      <c r="K126" s="10"/>
      <c r="L126" s="10"/>
    </row>
    <row r="127" spans="1:12" ht="13.8">
      <c r="A127" s="2">
        <v>37</v>
      </c>
      <c r="B127" s="9" t="s">
        <v>61</v>
      </c>
      <c r="C127" s="9"/>
      <c r="D127" s="5"/>
      <c r="E127" s="2"/>
      <c r="F127" s="60">
        <v>4.3964810863215735E-2</v>
      </c>
      <c r="G127" s="60">
        <v>4.7158700467870157E-2</v>
      </c>
      <c r="H127" s="60">
        <v>4.2964004230411773E-2</v>
      </c>
      <c r="I127" s="60">
        <v>4.2264559527062803E-2</v>
      </c>
      <c r="J127" s="60">
        <v>4.0452470302784906E-2</v>
      </c>
      <c r="K127" s="60">
        <v>4.0818166584993834E-2</v>
      </c>
      <c r="L127" s="60">
        <v>3.4719398826557439E-2</v>
      </c>
    </row>
    <row r="128" spans="1:12" ht="13.8">
      <c r="A128" s="2">
        <v>38</v>
      </c>
      <c r="B128" s="9" t="s">
        <v>62</v>
      </c>
      <c r="C128" s="9"/>
      <c r="D128" s="5"/>
      <c r="E128" s="2"/>
      <c r="F128" s="60">
        <v>1.0235747989610806E-2</v>
      </c>
      <c r="G128" s="60">
        <v>1.0979339249484342E-2</v>
      </c>
      <c r="H128" s="60">
        <v>1.0002743359803945E-2</v>
      </c>
      <c r="I128" s="60">
        <v>9.8399008597321886E-3</v>
      </c>
      <c r="J128" s="60">
        <v>9.4180159870301244E-3</v>
      </c>
      <c r="K128" s="60">
        <v>9.5031562369694202E-3</v>
      </c>
      <c r="L128" s="60">
        <v>8.0832604476587938E-3</v>
      </c>
    </row>
    <row r="129" spans="1:12" ht="13.8">
      <c r="A129" s="2">
        <v>39</v>
      </c>
      <c r="B129" s="9" t="s">
        <v>63</v>
      </c>
      <c r="C129" s="9"/>
      <c r="D129" s="5"/>
      <c r="E129" s="2"/>
      <c r="F129" s="60">
        <v>2.4584753967672707E-2</v>
      </c>
      <c r="G129" s="60">
        <v>3.2664281097120391E-2</v>
      </c>
      <c r="H129" s="60">
        <v>2.9045032535981296E-2</v>
      </c>
      <c r="I129" s="60">
        <v>2.0898682216417889E-2</v>
      </c>
      <c r="J129" s="60">
        <v>3.7326180334830879E-3</v>
      </c>
      <c r="K129" s="60">
        <v>2.8273713274194562E-2</v>
      </c>
      <c r="L129" s="60">
        <v>0.28114490784909058</v>
      </c>
    </row>
    <row r="130" spans="1:12" ht="13.8">
      <c r="A130" s="2">
        <v>40</v>
      </c>
      <c r="B130" s="9" t="s">
        <v>64</v>
      </c>
      <c r="C130" s="9"/>
      <c r="D130" s="5"/>
      <c r="E130" s="2"/>
      <c r="F130" s="60">
        <v>1.902839712044465E-2</v>
      </c>
      <c r="G130" s="60">
        <v>2.3507285596522431E-2</v>
      </c>
      <c r="H130" s="60">
        <v>2.0255592651543045E-2</v>
      </c>
      <c r="I130" s="60">
        <v>1.6201121125579282E-2</v>
      </c>
      <c r="J130" s="60">
        <v>1.1115383386605454E-2</v>
      </c>
      <c r="K130" s="60">
        <v>1.8438800701883595E-2</v>
      </c>
      <c r="L130" s="60">
        <v>8.3173437703472852E-2</v>
      </c>
    </row>
    <row r="131" spans="1:12" ht="13.8">
      <c r="A131" s="2">
        <v>41</v>
      </c>
      <c r="B131" s="9" t="s">
        <v>77</v>
      </c>
      <c r="C131" s="9"/>
      <c r="D131" s="5"/>
      <c r="E131" s="2"/>
      <c r="F131" s="17">
        <f>SUM(F127:F130)</f>
        <v>9.7813709940943905E-2</v>
      </c>
      <c r="G131" s="17">
        <f t="shared" ref="G131:L131" si="20">SUM(G127:G130)</f>
        <v>0.11430960641099733</v>
      </c>
      <c r="H131" s="17">
        <f t="shared" si="20"/>
        <v>0.10226737277774006</v>
      </c>
      <c r="I131" s="17">
        <f t="shared" si="20"/>
        <v>8.9204263728792157E-2</v>
      </c>
      <c r="J131" s="17">
        <f t="shared" si="20"/>
        <v>6.4718487709903572E-2</v>
      </c>
      <c r="K131" s="17">
        <f t="shared" si="20"/>
        <v>9.7033836798041409E-2</v>
      </c>
      <c r="L131" s="17">
        <f t="shared" si="20"/>
        <v>0.40712100482677965</v>
      </c>
    </row>
    <row r="132" spans="1:12" ht="6" customHeight="1">
      <c r="A132" s="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13.8">
      <c r="A133" s="2">
        <v>42</v>
      </c>
      <c r="B133" s="19" t="s">
        <v>78</v>
      </c>
      <c r="C133" s="9"/>
      <c r="D133" s="9"/>
      <c r="E133" s="9"/>
      <c r="F133" s="20">
        <f>F110/F124</f>
        <v>1</v>
      </c>
      <c r="G133" s="20">
        <f t="shared" ref="G133:L133" si="21">G110/G124</f>
        <v>0.87946698563477355</v>
      </c>
      <c r="H133" s="20">
        <f t="shared" si="21"/>
        <v>1.2727669194241567</v>
      </c>
      <c r="I133" s="20">
        <f t="shared" si="21"/>
        <v>1.1339478285961</v>
      </c>
      <c r="J133" s="20">
        <f t="shared" si="21"/>
        <v>1.0097979751612407</v>
      </c>
      <c r="K133" s="20">
        <f t="shared" si="21"/>
        <v>0.94584021621723913</v>
      </c>
      <c r="L133" s="20">
        <f t="shared" si="21"/>
        <v>0.8209822696290513</v>
      </c>
    </row>
    <row r="134" spans="1:12" ht="6" customHeight="1">
      <c r="A134" s="2"/>
      <c r="B134" s="19"/>
      <c r="C134" s="9"/>
      <c r="D134" s="9"/>
      <c r="E134" s="9"/>
      <c r="F134" s="20"/>
      <c r="G134" s="20"/>
      <c r="H134" s="20"/>
      <c r="I134" s="20"/>
      <c r="J134" s="20"/>
      <c r="K134" s="20"/>
      <c r="L134" s="20"/>
    </row>
    <row r="135" spans="1:12" ht="13.8">
      <c r="A135" s="2">
        <v>43</v>
      </c>
      <c r="B135" s="19" t="s">
        <v>79</v>
      </c>
      <c r="C135" s="9"/>
      <c r="D135" s="9"/>
      <c r="E135" s="9"/>
      <c r="F135" s="22">
        <f>F79/F124</f>
        <v>0.88914704872716743</v>
      </c>
      <c r="G135" s="22">
        <f t="shared" ref="G135:L135" si="22">G79/G124</f>
        <v>0.77592467846584068</v>
      </c>
      <c r="H135" s="22">
        <f t="shared" si="22"/>
        <v>1.1573403914825924</v>
      </c>
      <c r="I135" s="22">
        <f t="shared" si="22"/>
        <v>1.0082417212463488</v>
      </c>
      <c r="J135" s="22">
        <f t="shared" si="22"/>
        <v>0.8978400500977658</v>
      </c>
      <c r="K135" s="22">
        <f t="shared" si="22"/>
        <v>0.84100418833419899</v>
      </c>
      <c r="L135" s="22">
        <f t="shared" si="22"/>
        <v>0.72993907539094349</v>
      </c>
    </row>
    <row r="136" spans="1:12" ht="6" customHeight="1">
      <c r="A136" s="2"/>
      <c r="B136" s="19"/>
      <c r="C136" s="9"/>
      <c r="D136" s="9"/>
      <c r="E136" s="9"/>
      <c r="F136" s="22"/>
      <c r="G136" s="22"/>
      <c r="H136" s="22"/>
      <c r="I136" s="22"/>
      <c r="J136" s="22"/>
      <c r="K136" s="22"/>
      <c r="L136" s="22"/>
    </row>
    <row r="137" spans="1:12" ht="13.8">
      <c r="A137" s="2">
        <v>44</v>
      </c>
      <c r="B137" s="19" t="s">
        <v>142</v>
      </c>
      <c r="C137" s="9"/>
      <c r="D137" s="9"/>
      <c r="E137" s="9"/>
      <c r="F137" s="27">
        <f>SUM(G137:L137)</f>
        <v>61356000</v>
      </c>
      <c r="G137" s="27">
        <f>ROUND(G124-G79,-3)-1000</f>
        <v>60496000</v>
      </c>
      <c r="H137" s="27">
        <f t="shared" ref="H137:L137" si="23">ROUND(H124-H79,-3)</f>
        <v>-10028000</v>
      </c>
      <c r="I137" s="27">
        <f t="shared" si="23"/>
        <v>-1036000</v>
      </c>
      <c r="J137" s="27">
        <f>ROUND(J124-J79,-3)</f>
        <v>7322000</v>
      </c>
      <c r="K137" s="27">
        <f>ROUND(K124-K79,-3)</f>
        <v>2060000</v>
      </c>
      <c r="L137" s="27">
        <f t="shared" si="23"/>
        <v>2542000</v>
      </c>
    </row>
    <row r="138" spans="1:12" ht="13.5" customHeight="1"/>
    <row r="139" spans="1:12" ht="13.8">
      <c r="A139" s="6" t="str">
        <f>$A$64</f>
        <v>File:  WA 2017 Elec Case / Elec COS Base Case / Sumcost Exhibits</v>
      </c>
      <c r="B139" s="9"/>
      <c r="C139" s="9"/>
      <c r="D139" s="5"/>
      <c r="E139" s="4"/>
      <c r="F139" s="10"/>
      <c r="G139" s="10"/>
      <c r="H139" s="10"/>
      <c r="L139" s="14" t="s">
        <v>140</v>
      </c>
    </row>
    <row r="140" spans="1:12" ht="13.8">
      <c r="A140" s="2"/>
      <c r="B140" s="9" t="s">
        <v>0</v>
      </c>
      <c r="C140" s="9"/>
      <c r="D140" s="9"/>
      <c r="F140" s="9" t="str">
        <f>$F$2</f>
        <v>AVISTA UTILITIES</v>
      </c>
      <c r="G140" s="9"/>
      <c r="H140" s="9"/>
      <c r="J140" s="2" t="str">
        <f>$J$2</f>
        <v>Washington Jurisdiction</v>
      </c>
      <c r="K140" s="9"/>
      <c r="L140" s="5"/>
    </row>
    <row r="141" spans="1:12" ht="13.8">
      <c r="A141" s="2"/>
      <c r="B141" s="9" t="str">
        <f>$B$3</f>
        <v>Scenario: Company Base Case UE-17_____</v>
      </c>
      <c r="C141" s="9"/>
      <c r="D141" s="9"/>
      <c r="F141" s="3" t="s">
        <v>80</v>
      </c>
      <c r="G141" s="9"/>
      <c r="H141" s="9"/>
      <c r="J141" s="2" t="str">
        <f>$J$3</f>
        <v>Electric Utility</v>
      </c>
      <c r="K141" s="9"/>
      <c r="L141" s="7">
        <f>$L$3</f>
        <v>42881</v>
      </c>
    </row>
    <row r="142" spans="1:12" ht="12.75" customHeight="1">
      <c r="A142" s="2"/>
      <c r="B142" s="9" t="str">
        <f>$B$4</f>
        <v>Load Factor Peak Credit Method</v>
      </c>
      <c r="C142" s="9"/>
      <c r="D142" s="9"/>
      <c r="F142" s="9" t="str">
        <f>$F$4</f>
        <v>For the Twelve Months Ended December 31, 2016</v>
      </c>
      <c r="G142" s="9"/>
      <c r="H142" s="9"/>
      <c r="I142" s="9"/>
      <c r="J142" s="9"/>
      <c r="K142" s="9"/>
      <c r="L142" s="8" t="str">
        <f>$L$4</f>
        <v xml:space="preserve"> </v>
      </c>
    </row>
    <row r="143" spans="1:12" ht="12.75" customHeight="1">
      <c r="A143" s="2"/>
      <c r="B143" s="9" t="str">
        <f>$B$5</f>
        <v>AS FILED METHOD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39" customHeight="1">
      <c r="A144" s="2"/>
      <c r="B144" s="2" t="s">
        <v>4</v>
      </c>
      <c r="C144" s="2" t="str">
        <f>$C$6</f>
        <v>(c)</v>
      </c>
      <c r="D144" s="2" t="str">
        <f>$D$6</f>
        <v>(d)</v>
      </c>
      <c r="E144" s="2" t="str">
        <f>$E$6</f>
        <v>(e)</v>
      </c>
      <c r="F144" s="2" t="str">
        <f>$F$6</f>
        <v>(f)</v>
      </c>
      <c r="G144" s="2" t="str">
        <f>$G$6</f>
        <v>(g)</v>
      </c>
      <c r="H144" s="2" t="str">
        <f>$H$6</f>
        <v>(h)</v>
      </c>
      <c r="I144" s="2" t="str">
        <f>$I$6</f>
        <v>(i)</v>
      </c>
      <c r="J144" s="2" t="str">
        <f>$J$6</f>
        <v>(j)</v>
      </c>
      <c r="K144" s="2" t="str">
        <f>$K$6</f>
        <v>(k)</v>
      </c>
      <c r="L144" s="2" t="str">
        <f>$L$6</f>
        <v>(l)</v>
      </c>
    </row>
    <row r="145" spans="1:12" ht="13.8">
      <c r="A145" s="2"/>
      <c r="B145" s="2" t="s">
        <v>15</v>
      </c>
      <c r="C145" s="2" t="str">
        <f>$C$7</f>
        <v xml:space="preserve"> </v>
      </c>
      <c r="D145" s="2" t="str">
        <f>$D$7</f>
        <v xml:space="preserve"> </v>
      </c>
      <c r="E145" s="2" t="str">
        <f>$E$7</f>
        <v xml:space="preserve"> </v>
      </c>
      <c r="F145" s="2" t="str">
        <f>$F$7</f>
        <v xml:space="preserve"> </v>
      </c>
      <c r="G145" s="2" t="str">
        <f>$G$7</f>
        <v>Residential</v>
      </c>
      <c r="H145" s="2" t="str">
        <f>$H$7</f>
        <v>General</v>
      </c>
      <c r="I145" s="2" t="str">
        <f>$I$7</f>
        <v>Large Gen</v>
      </c>
      <c r="J145" s="2" t="str">
        <f>$J$7</f>
        <v>Extra Large</v>
      </c>
      <c r="K145" s="2" t="str">
        <f>$K$7</f>
        <v>Pumping</v>
      </c>
      <c r="L145" s="2" t="str">
        <f>$L$7</f>
        <v>Street &amp;</v>
      </c>
    </row>
    <row r="146" spans="1:12" ht="13.8">
      <c r="A146" s="2"/>
      <c r="B146" s="2" t="s">
        <v>15</v>
      </c>
      <c r="C146" s="2" t="str">
        <f>$C$8</f>
        <v xml:space="preserve"> </v>
      </c>
      <c r="D146" s="2" t="str">
        <f>$D$8</f>
        <v xml:space="preserve"> </v>
      </c>
      <c r="E146" s="2" t="str">
        <f>$E$8</f>
        <v xml:space="preserve"> </v>
      </c>
      <c r="F146" s="2" t="str">
        <f>$F$8</f>
        <v>System</v>
      </c>
      <c r="G146" s="2" t="str">
        <f>$G$8</f>
        <v>Service</v>
      </c>
      <c r="H146" s="2" t="str">
        <f>$H$8</f>
        <v>Service</v>
      </c>
      <c r="I146" s="2" t="str">
        <f>$I$8</f>
        <v>Service</v>
      </c>
      <c r="J146" s="2" t="str">
        <f>$J$8</f>
        <v>Gen Service</v>
      </c>
      <c r="K146" s="2" t="str">
        <f>$K$8</f>
        <v>Service</v>
      </c>
      <c r="L146" s="2" t="str">
        <f>$L$8</f>
        <v>Area Lights</v>
      </c>
    </row>
    <row r="147" spans="1:12" ht="13.8">
      <c r="A147" s="2"/>
      <c r="B147" s="6" t="s">
        <v>17</v>
      </c>
      <c r="C147" s="2" t="str">
        <f>$C$9</f>
        <v xml:space="preserve"> </v>
      </c>
      <c r="D147" s="2" t="str">
        <f>$D$9</f>
        <v xml:space="preserve"> </v>
      </c>
      <c r="E147" s="2" t="str">
        <f>$E$9</f>
        <v xml:space="preserve"> </v>
      </c>
      <c r="F147" s="2" t="str">
        <f>$F$9</f>
        <v>Total</v>
      </c>
      <c r="G147" s="2" t="str">
        <f>$G$9</f>
        <v>Sch 1-2</v>
      </c>
      <c r="H147" s="2" t="str">
        <f>$H$9</f>
        <v>Sch 11-12</v>
      </c>
      <c r="I147" s="2" t="str">
        <f>$I$9</f>
        <v>Sch 21-22</v>
      </c>
      <c r="J147" s="2" t="str">
        <f>$J$9</f>
        <v>Sch 25</v>
      </c>
      <c r="K147" s="2" t="str">
        <f>$K$9</f>
        <v>Sch 31-32</v>
      </c>
      <c r="L147" s="2" t="str">
        <f>$L$9</f>
        <v>Sch 41-49</v>
      </c>
    </row>
    <row r="148" spans="1:12" ht="13.8">
      <c r="A148" s="2"/>
      <c r="B148" s="19" t="s">
        <v>81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ht="13.8">
      <c r="A149" s="2">
        <v>1</v>
      </c>
      <c r="B149" s="9" t="s">
        <v>82</v>
      </c>
      <c r="C149" s="9"/>
      <c r="D149" s="5"/>
      <c r="E149" s="2"/>
      <c r="F149" s="10">
        <f>SUM(G149:Q149)</f>
        <v>210032012.50942883</v>
      </c>
      <c r="G149" s="61">
        <v>78141431.895289332</v>
      </c>
      <c r="H149" s="61">
        <v>28745390.983370535</v>
      </c>
      <c r="I149" s="61">
        <v>57797743.335456572</v>
      </c>
      <c r="J149" s="61">
        <v>39788635.647225067</v>
      </c>
      <c r="K149" s="61">
        <v>4762203.9097225703</v>
      </c>
      <c r="L149" s="61">
        <v>796606.73836471827</v>
      </c>
    </row>
    <row r="150" spans="1:12" ht="13.8">
      <c r="A150" s="2">
        <v>2</v>
      </c>
      <c r="B150" s="9" t="s">
        <v>83</v>
      </c>
      <c r="C150" s="9"/>
      <c r="D150" s="5"/>
      <c r="E150" s="2"/>
      <c r="F150" s="10">
        <f>SUM(G150:Q150)</f>
        <v>237962878.40157574</v>
      </c>
      <c r="G150" s="61">
        <v>100000973.85347615</v>
      </c>
      <c r="H150" s="61">
        <v>37640313.239499331</v>
      </c>
      <c r="I150" s="61">
        <v>68177118.155009449</v>
      </c>
      <c r="J150" s="61">
        <v>24374195.303493425</v>
      </c>
      <c r="K150" s="61">
        <v>5561637.6594212363</v>
      </c>
      <c r="L150" s="61">
        <v>2208640.1906761378</v>
      </c>
    </row>
    <row r="151" spans="1:12" ht="13.8">
      <c r="A151" s="2">
        <v>3</v>
      </c>
      <c r="B151" s="9" t="s">
        <v>84</v>
      </c>
      <c r="C151" s="9"/>
      <c r="D151" s="5"/>
      <c r="E151" s="2"/>
      <c r="F151" s="10">
        <f>SUM(G151:Q151)</f>
        <v>44139109.089024268</v>
      </c>
      <c r="G151" s="61">
        <v>31346594.251236822</v>
      </c>
      <c r="H151" s="61">
        <v>7380295.7771392576</v>
      </c>
      <c r="I151" s="61">
        <v>791138.50954044668</v>
      </c>
      <c r="J151" s="61">
        <v>185169.04928575334</v>
      </c>
      <c r="K151" s="61">
        <v>570158.430859835</v>
      </c>
      <c r="L151" s="61">
        <v>3865753.0709621515</v>
      </c>
    </row>
    <row r="152" spans="1:12" ht="13.8">
      <c r="A152" s="2">
        <v>4</v>
      </c>
      <c r="B152" s="9" t="s">
        <v>65</v>
      </c>
      <c r="C152" s="9"/>
      <c r="D152" s="5"/>
      <c r="E152" s="2"/>
      <c r="F152" s="11">
        <f t="shared" ref="F152:L152" si="24">SUM(F149:F151)</f>
        <v>492134000.00002879</v>
      </c>
      <c r="G152" s="11">
        <f t="shared" si="24"/>
        <v>209489000.00000229</v>
      </c>
      <c r="H152" s="11">
        <f t="shared" si="24"/>
        <v>73766000.00000912</v>
      </c>
      <c r="I152" s="11">
        <f t="shared" si="24"/>
        <v>126766000.00000648</v>
      </c>
      <c r="J152" s="11">
        <f t="shared" si="24"/>
        <v>64348000.000004247</v>
      </c>
      <c r="K152" s="11">
        <f t="shared" si="24"/>
        <v>10894000.000003641</v>
      </c>
      <c r="L152" s="11">
        <f t="shared" si="24"/>
        <v>6871000.0000030082</v>
      </c>
    </row>
    <row r="153" spans="1:12" ht="13.8">
      <c r="A153" s="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ht="13.8">
      <c r="A154" s="2"/>
      <c r="B154" s="9" t="s">
        <v>85</v>
      </c>
      <c r="C154" s="9"/>
      <c r="D154" s="5"/>
      <c r="E154" s="2"/>
      <c r="F154" s="10"/>
      <c r="G154" s="10"/>
      <c r="H154" s="10"/>
      <c r="I154" s="10"/>
      <c r="J154" s="10"/>
      <c r="K154" s="10"/>
      <c r="L154" s="10"/>
    </row>
    <row r="155" spans="1:12" ht="13.8">
      <c r="A155" s="2">
        <v>5</v>
      </c>
      <c r="B155" s="9" t="s">
        <v>82</v>
      </c>
      <c r="C155" s="9" t="s">
        <v>86</v>
      </c>
      <c r="D155" s="5"/>
      <c r="E155" s="2"/>
      <c r="F155" s="63">
        <v>3.711722045549315E-2</v>
      </c>
      <c r="G155" s="63">
        <v>3.3084336991061399E-2</v>
      </c>
      <c r="H155" s="63">
        <v>4.6122219194521218E-2</v>
      </c>
      <c r="I155" s="63">
        <v>4.1007035389495163E-2</v>
      </c>
      <c r="J155" s="63">
        <v>3.5929512853764861E-2</v>
      </c>
      <c r="K155" s="63">
        <v>3.5673192636674428E-2</v>
      </c>
      <c r="L155" s="63">
        <v>3.4453563721522508E-2</v>
      </c>
    </row>
    <row r="156" spans="1:12" ht="13.8">
      <c r="A156" s="2">
        <v>6</v>
      </c>
      <c r="B156" s="9" t="s">
        <v>83</v>
      </c>
      <c r="C156" s="9" t="s">
        <v>87</v>
      </c>
      <c r="D156" s="9"/>
      <c r="E156" s="2"/>
      <c r="F156" s="62">
        <v>19.721044443713136</v>
      </c>
      <c r="G156" s="62">
        <v>18.469406069112612</v>
      </c>
      <c r="H156" s="62">
        <v>27.118303145739731</v>
      </c>
      <c r="I156" s="62">
        <v>22.739167638912051</v>
      </c>
      <c r="J156" s="62">
        <v>13.115490782259752</v>
      </c>
      <c r="K156" s="62">
        <v>16.430438349112652</v>
      </c>
      <c r="L156" s="62">
        <v>32.065043418643114</v>
      </c>
    </row>
    <row r="157" spans="1:12" ht="13.8">
      <c r="A157" s="2">
        <v>7</v>
      </c>
      <c r="B157" s="9" t="s">
        <v>84</v>
      </c>
      <c r="C157" s="9" t="s">
        <v>88</v>
      </c>
      <c r="D157" s="9"/>
      <c r="E157" s="2"/>
      <c r="F157" s="62">
        <v>14.957359850377387</v>
      </c>
      <c r="G157" s="62">
        <v>12.447170909781292</v>
      </c>
      <c r="H157" s="62">
        <v>19.657933115469103</v>
      </c>
      <c r="I157" s="62">
        <v>34.644355821529459</v>
      </c>
      <c r="J157" s="62">
        <v>734.79781462600533</v>
      </c>
      <c r="K157" s="62">
        <v>19.530655666078683</v>
      </c>
      <c r="L157" s="62">
        <v>787.64324999228836</v>
      </c>
    </row>
    <row r="158" spans="1:12" ht="13.8">
      <c r="A158" s="2"/>
      <c r="B158" s="9"/>
      <c r="C158" s="9"/>
      <c r="D158" s="9"/>
      <c r="E158" s="9"/>
      <c r="F158" s="16"/>
      <c r="G158" s="16"/>
      <c r="H158" s="16"/>
      <c r="I158" s="16"/>
      <c r="J158" s="16"/>
      <c r="K158" s="16"/>
      <c r="L158" s="16"/>
    </row>
    <row r="159" spans="1:12" ht="13.8">
      <c r="A159" s="2"/>
    </row>
    <row r="160" spans="1:12" ht="13.8">
      <c r="A160" s="2"/>
      <c r="B160" s="19" t="s">
        <v>89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ht="13.8">
      <c r="A161" s="2">
        <v>8</v>
      </c>
      <c r="B161" s="9" t="s">
        <v>82</v>
      </c>
      <c r="C161" s="9"/>
      <c r="D161" s="9"/>
      <c r="E161" s="9"/>
      <c r="F161" s="10">
        <f>SUM(G161:Q161)</f>
        <v>208361443.5944086</v>
      </c>
      <c r="G161" s="64">
        <v>87428015.666649804</v>
      </c>
      <c r="H161" s="64">
        <v>23070112.736199811</v>
      </c>
      <c r="I161" s="64">
        <v>52080725.891753092</v>
      </c>
      <c r="J161" s="64">
        <v>39985244.196912728</v>
      </c>
      <c r="K161" s="64">
        <v>4941487.4906280329</v>
      </c>
      <c r="L161" s="64">
        <v>855857.61226514296</v>
      </c>
    </row>
    <row r="162" spans="1:12" ht="13.8">
      <c r="A162" s="2">
        <v>9</v>
      </c>
      <c r="B162" s="9" t="s">
        <v>83</v>
      </c>
      <c r="F162" s="10">
        <f>SUM(G162:Q162)</f>
        <v>237354206.27190164</v>
      </c>
      <c r="G162" s="64">
        <v>118584942.15575331</v>
      </c>
      <c r="H162" s="64">
        <v>27355716.400188752</v>
      </c>
      <c r="I162" s="64">
        <v>58446004.281995714</v>
      </c>
      <c r="J162" s="64">
        <v>24512696.544766236</v>
      </c>
      <c r="K162" s="64">
        <v>5903697.275768619</v>
      </c>
      <c r="L162" s="64">
        <v>2551149.6134289987</v>
      </c>
    </row>
    <row r="163" spans="1:12" ht="13.8">
      <c r="A163" s="2">
        <v>10</v>
      </c>
      <c r="B163" s="9" t="s">
        <v>84</v>
      </c>
      <c r="F163" s="10">
        <f>SUM(G163:Q163)</f>
        <v>46418350.133723646</v>
      </c>
      <c r="G163" s="64">
        <v>34274031.663317561</v>
      </c>
      <c r="H163" s="64">
        <v>6156377.6755725294</v>
      </c>
      <c r="I163" s="64">
        <v>726146.43470562994</v>
      </c>
      <c r="J163" s="64">
        <v>185516.67639333772</v>
      </c>
      <c r="K163" s="64">
        <v>587460.78510272107</v>
      </c>
      <c r="L163" s="64">
        <v>4488816.8986318726</v>
      </c>
    </row>
    <row r="164" spans="1:12" ht="13.8">
      <c r="A164" s="2">
        <v>11</v>
      </c>
      <c r="B164" s="9" t="s">
        <v>69</v>
      </c>
      <c r="C164" s="9"/>
      <c r="D164" s="9"/>
      <c r="E164" s="9"/>
      <c r="F164" s="11">
        <f t="shared" ref="F164:L164" si="25">SUM(F161:F163)</f>
        <v>492134000.00003386</v>
      </c>
      <c r="G164" s="23">
        <f t="shared" si="25"/>
        <v>240286989.48572069</v>
      </c>
      <c r="H164" s="23">
        <f t="shared" si="25"/>
        <v>56582206.811961092</v>
      </c>
      <c r="I164" s="23">
        <f t="shared" si="25"/>
        <v>111252876.60845444</v>
      </c>
      <c r="J164" s="23">
        <f t="shared" si="25"/>
        <v>64683457.418072306</v>
      </c>
      <c r="K164" s="23">
        <f t="shared" si="25"/>
        <v>11432645.551499374</v>
      </c>
      <c r="L164" s="23">
        <f t="shared" si="25"/>
        <v>7895824.1243260149</v>
      </c>
    </row>
    <row r="165" spans="1:12" ht="13.8">
      <c r="A165" s="2"/>
      <c r="B165" s="9"/>
    </row>
    <row r="166" spans="1:12" ht="13.8">
      <c r="A166" s="2"/>
      <c r="B166" s="9" t="s">
        <v>85</v>
      </c>
      <c r="C166" s="9"/>
      <c r="D166" s="5"/>
    </row>
    <row r="167" spans="1:12" ht="13.8">
      <c r="A167" s="2">
        <v>12</v>
      </c>
      <c r="B167" s="9" t="s">
        <v>82</v>
      </c>
      <c r="C167" s="9" t="s">
        <v>86</v>
      </c>
      <c r="D167" s="5"/>
      <c r="E167" s="9"/>
      <c r="F167" s="66">
        <v>3.6821994627944062E-2</v>
      </c>
      <c r="G167" s="66">
        <v>3.7016187989122436E-2</v>
      </c>
      <c r="H167" s="66">
        <v>3.701618798912433E-2</v>
      </c>
      <c r="I167" s="66">
        <v>3.6950857360611954E-2</v>
      </c>
      <c r="J167" s="66">
        <v>3.610705222645897E-2</v>
      </c>
      <c r="K167" s="66">
        <v>3.7016187989136341E-2</v>
      </c>
      <c r="L167" s="66">
        <v>3.7016187989143932E-2</v>
      </c>
    </row>
    <row r="168" spans="1:12" ht="13.8">
      <c r="A168" s="2">
        <v>13</v>
      </c>
      <c r="B168" s="9" t="s">
        <v>83</v>
      </c>
      <c r="C168" s="9" t="s">
        <v>87</v>
      </c>
      <c r="D168" s="9"/>
      <c r="E168" s="9"/>
      <c r="F168" s="65">
        <v>19.670601071193932</v>
      </c>
      <c r="G168" s="65">
        <v>21.901721212895012</v>
      </c>
      <c r="H168" s="65">
        <v>19.708672597621298</v>
      </c>
      <c r="I168" s="65">
        <v>19.49354160396145</v>
      </c>
      <c r="J168" s="65">
        <v>13.190016801708882</v>
      </c>
      <c r="K168" s="65">
        <v>17.440966143672654</v>
      </c>
      <c r="L168" s="65">
        <v>37.037596013777566</v>
      </c>
    </row>
    <row r="169" spans="1:12" ht="13.8">
      <c r="A169" s="2">
        <v>14</v>
      </c>
      <c r="B169" s="9" t="s">
        <v>84</v>
      </c>
      <c r="C169" s="9" t="s">
        <v>88</v>
      </c>
      <c r="D169" s="9"/>
      <c r="E169" s="9"/>
      <c r="F169" s="65">
        <v>15.729723162526701</v>
      </c>
      <c r="G169" s="65">
        <v>13.609603852378209</v>
      </c>
      <c r="H169" s="65">
        <v>16.397941794533633</v>
      </c>
      <c r="I169" s="65">
        <v>31.798319964338322</v>
      </c>
      <c r="J169" s="65">
        <v>736.17728727514964</v>
      </c>
      <c r="K169" s="65">
        <v>20.123344127109959</v>
      </c>
      <c r="L169" s="65">
        <v>914.59187013689336</v>
      </c>
    </row>
    <row r="170" spans="1:12" ht="13.8">
      <c r="A170" s="2"/>
      <c r="B170" s="9"/>
      <c r="C170" s="9"/>
      <c r="D170" s="9"/>
      <c r="E170" s="9"/>
      <c r="F170" s="18"/>
      <c r="G170" s="18"/>
      <c r="H170" s="18"/>
      <c r="I170" s="18"/>
      <c r="J170" s="18"/>
      <c r="K170" s="18"/>
      <c r="L170" s="18"/>
    </row>
    <row r="171" spans="1:12" ht="13.8">
      <c r="A171" s="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ht="13.8">
      <c r="A172" s="2">
        <v>15</v>
      </c>
      <c r="B172" s="19" t="s">
        <v>71</v>
      </c>
      <c r="F172" s="20">
        <f t="shared" ref="F172:L172" si="26">F152/F164</f>
        <v>0.99999999999998967</v>
      </c>
      <c r="G172" s="20">
        <f t="shared" si="26"/>
        <v>0.87182831017345364</v>
      </c>
      <c r="H172" s="20">
        <f t="shared" si="26"/>
        <v>1.3036960584650701</v>
      </c>
      <c r="I172" s="20">
        <f t="shared" si="26"/>
        <v>1.1394402002399384</v>
      </c>
      <c r="J172" s="20">
        <f t="shared" si="26"/>
        <v>0.99481386073876854</v>
      </c>
      <c r="K172" s="20">
        <f t="shared" si="26"/>
        <v>0.95288530996003018</v>
      </c>
      <c r="L172" s="20">
        <f t="shared" si="26"/>
        <v>0.87020681968261482</v>
      </c>
    </row>
    <row r="173" spans="1:12" ht="14.4" thickBot="1">
      <c r="A173" s="2"/>
    </row>
    <row r="174" spans="1:12" ht="14.4" thickTop="1">
      <c r="A174" s="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3.8">
      <c r="A175" s="2"/>
      <c r="B175" s="19" t="s">
        <v>90</v>
      </c>
    </row>
    <row r="176" spans="1:12" ht="13.8">
      <c r="A176" s="2">
        <v>16</v>
      </c>
      <c r="B176" s="9" t="s">
        <v>82</v>
      </c>
      <c r="C176" s="9"/>
      <c r="D176" s="9"/>
      <c r="E176" s="2"/>
      <c r="F176" s="10">
        <f>SUM(G176:Q176)</f>
        <v>231912336.96874139</v>
      </c>
      <c r="G176" s="67">
        <v>86567367.895449564</v>
      </c>
      <c r="H176" s="67">
        <v>31174188.034584392</v>
      </c>
      <c r="I176" s="67">
        <v>63619813.002136648</v>
      </c>
      <c r="J176" s="67">
        <v>44490958.818787642</v>
      </c>
      <c r="K176" s="67">
        <v>5213945.0138935465</v>
      </c>
      <c r="L176" s="67">
        <v>846064.20388961805</v>
      </c>
    </row>
    <row r="177" spans="1:12" ht="13.8">
      <c r="A177" s="2">
        <v>17</v>
      </c>
      <c r="B177" s="9" t="s">
        <v>83</v>
      </c>
      <c r="C177" s="9"/>
      <c r="D177" s="5"/>
      <c r="E177" s="2"/>
      <c r="F177" s="10">
        <f>SUM(G177:Q177)</f>
        <v>273621304.02222735</v>
      </c>
      <c r="G177" s="67">
        <v>116875427.25115398</v>
      </c>
      <c r="H177" s="67">
        <v>42044994.926741838</v>
      </c>
      <c r="I177" s="67">
        <v>78093892.562325299</v>
      </c>
      <c r="J177" s="67">
        <v>27687583.903019495</v>
      </c>
      <c r="K177" s="67">
        <v>6424324.8567558276</v>
      </c>
      <c r="L177" s="67">
        <v>2495080.5222309181</v>
      </c>
    </row>
    <row r="178" spans="1:12" ht="13.8">
      <c r="A178" s="2">
        <v>18</v>
      </c>
      <c r="B178" s="9" t="s">
        <v>84</v>
      </c>
      <c r="C178" s="9"/>
      <c r="D178" s="5"/>
      <c r="E178" s="2"/>
      <c r="F178" s="10">
        <f>SUM(G178:Q178)</f>
        <v>47956359.009071767</v>
      </c>
      <c r="G178" s="67">
        <v>34001204.853400692</v>
      </c>
      <c r="H178" s="67">
        <v>7903817.0386850834</v>
      </c>
      <c r="I178" s="67">
        <v>857294.43554680154</v>
      </c>
      <c r="J178" s="67">
        <v>193457.27819946076</v>
      </c>
      <c r="K178" s="67">
        <v>613730.12935610069</v>
      </c>
      <c r="L178" s="67">
        <v>4386855.2738836296</v>
      </c>
    </row>
    <row r="179" spans="1:12" ht="13.8">
      <c r="A179" s="2">
        <v>19</v>
      </c>
      <c r="B179" s="9" t="s">
        <v>73</v>
      </c>
      <c r="C179" s="9"/>
      <c r="D179" s="5"/>
      <c r="E179" s="2"/>
      <c r="F179" s="11">
        <f t="shared" ref="F179:L179" si="27">SUM(F176:F178)</f>
        <v>553490000.00004053</v>
      </c>
      <c r="G179" s="11">
        <f t="shared" si="27"/>
        <v>237444000.00000423</v>
      </c>
      <c r="H179" s="11">
        <f t="shared" si="27"/>
        <v>81123000.00001131</v>
      </c>
      <c r="I179" s="11">
        <f t="shared" si="27"/>
        <v>142571000.00000876</v>
      </c>
      <c r="J179" s="11">
        <f t="shared" si="27"/>
        <v>72372000.000006601</v>
      </c>
      <c r="K179" s="11">
        <f t="shared" si="27"/>
        <v>12252000.000005476</v>
      </c>
      <c r="L179" s="11">
        <f t="shared" si="27"/>
        <v>7728000.0000041658</v>
      </c>
    </row>
    <row r="180" spans="1:12" ht="13.8">
      <c r="A180" s="2"/>
    </row>
    <row r="181" spans="1:12" ht="13.8">
      <c r="A181" s="2"/>
      <c r="B181" s="9" t="s">
        <v>85</v>
      </c>
      <c r="C181" s="9"/>
      <c r="D181" s="5"/>
      <c r="E181" s="2"/>
      <c r="F181" s="10"/>
      <c r="G181" s="10"/>
      <c r="H181" s="10"/>
      <c r="I181" s="10"/>
      <c r="J181" s="10"/>
      <c r="K181" s="10"/>
      <c r="L181" s="10"/>
    </row>
    <row r="182" spans="1:12" ht="13.8">
      <c r="A182" s="2">
        <v>20</v>
      </c>
      <c r="B182" s="9" t="s">
        <v>82</v>
      </c>
      <c r="C182" s="9" t="s">
        <v>86</v>
      </c>
      <c r="D182" s="5"/>
      <c r="E182" s="2"/>
      <c r="F182" s="69">
        <v>4.0983949231219979E-2</v>
      </c>
      <c r="G182" s="69">
        <v>3.6651797931218838E-2</v>
      </c>
      <c r="H182" s="69">
        <v>5.0019244287688246E-2</v>
      </c>
      <c r="I182" s="69">
        <v>4.5137747128117578E-2</v>
      </c>
      <c r="J182" s="69">
        <v>4.0175754980114241E-2</v>
      </c>
      <c r="K182" s="69">
        <v>3.9057140014083988E-2</v>
      </c>
      <c r="L182" s="69">
        <v>3.6592619114733334E-2</v>
      </c>
    </row>
    <row r="183" spans="1:12" ht="13.8">
      <c r="A183" s="2">
        <v>21</v>
      </c>
      <c r="B183" s="9" t="s">
        <v>83</v>
      </c>
      <c r="C183" s="9" t="s">
        <v>87</v>
      </c>
      <c r="D183" s="5"/>
      <c r="E183" s="2"/>
      <c r="F183" s="68">
        <v>22.67621712098671</v>
      </c>
      <c r="G183" s="68">
        <v>21.585987038140793</v>
      </c>
      <c r="H183" s="68">
        <v>30.291695792477427</v>
      </c>
      <c r="I183" s="68">
        <v>26.046717177344089</v>
      </c>
      <c r="J183" s="68">
        <v>14.898389339280023</v>
      </c>
      <c r="K183" s="68">
        <v>18.979027393989377</v>
      </c>
      <c r="L183" s="68">
        <v>36.223584817522038</v>
      </c>
    </row>
    <row r="184" spans="1:12" ht="13.8">
      <c r="A184" s="2">
        <v>22</v>
      </c>
      <c r="B184" s="9" t="s">
        <v>84</v>
      </c>
      <c r="C184" s="9" t="s">
        <v>88</v>
      </c>
      <c r="D184" s="5"/>
      <c r="E184" s="2"/>
      <c r="F184" s="68">
        <v>16.250906137816443</v>
      </c>
      <c r="G184" s="68">
        <v>13.501269214663246</v>
      </c>
      <c r="H184" s="68">
        <v>21.052368549326872</v>
      </c>
      <c r="I184" s="68">
        <v>37.541357310684951</v>
      </c>
      <c r="J184" s="68">
        <v>767.68761190262205</v>
      </c>
      <c r="K184" s="68">
        <v>21.023194921936788</v>
      </c>
      <c r="L184" s="68">
        <v>893.81729296732465</v>
      </c>
    </row>
    <row r="185" spans="1:12" ht="13.8">
      <c r="A185" s="2"/>
      <c r="B185" s="24"/>
      <c r="C185" s="24"/>
      <c r="D185" s="25"/>
      <c r="E185" s="26"/>
      <c r="F185" s="18"/>
      <c r="G185" s="18"/>
      <c r="H185" s="18"/>
      <c r="I185" s="18"/>
      <c r="J185" s="18"/>
      <c r="K185" s="18"/>
      <c r="L185" s="18"/>
    </row>
    <row r="186" spans="1:12" ht="13.8">
      <c r="A186" s="2"/>
    </row>
    <row r="187" spans="1:12" ht="13.8">
      <c r="A187" s="2"/>
      <c r="B187" s="19" t="s">
        <v>91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ht="13.8">
      <c r="A188" s="2">
        <v>23</v>
      </c>
      <c r="B188" s="9" t="s">
        <v>82</v>
      </c>
      <c r="C188" s="9"/>
      <c r="D188" s="9"/>
      <c r="E188" s="2"/>
      <c r="F188" s="10">
        <f>SUM(G188:Q188)</f>
        <v>229695891.95003027</v>
      </c>
      <c r="G188" s="70">
        <v>96379904.523328677</v>
      </c>
      <c r="H188" s="70">
        <v>25432297.026336174</v>
      </c>
      <c r="I188" s="70">
        <v>57413351.437502995</v>
      </c>
      <c r="J188" s="70">
        <v>44079394.787300445</v>
      </c>
      <c r="K188" s="70">
        <v>5447453.9873572383</v>
      </c>
      <c r="L188" s="70">
        <v>943490.1882047737</v>
      </c>
    </row>
    <row r="189" spans="1:12" ht="13.8">
      <c r="A189" s="2">
        <v>24</v>
      </c>
      <c r="B189" s="9" t="s">
        <v>83</v>
      </c>
      <c r="C189" s="9"/>
      <c r="D189" s="5"/>
      <c r="E189" s="2"/>
      <c r="F189" s="10">
        <f>SUM(G189:Q189)</f>
        <v>273007044.45399433</v>
      </c>
      <c r="G189" s="70">
        <v>136511912.97584194</v>
      </c>
      <c r="H189" s="70">
        <v>31639684.113208607</v>
      </c>
      <c r="I189" s="70">
        <v>67529680.570904672</v>
      </c>
      <c r="J189" s="70">
        <v>27397656.891631775</v>
      </c>
      <c r="K189" s="70">
        <v>6869842.4522504173</v>
      </c>
      <c r="L189" s="70">
        <v>3058267.450156956</v>
      </c>
    </row>
    <row r="190" spans="1:12" ht="13.8">
      <c r="A190" s="2">
        <v>25</v>
      </c>
      <c r="B190" s="9" t="s">
        <v>84</v>
      </c>
      <c r="C190" s="9"/>
      <c r="D190" s="5"/>
      <c r="E190" s="2"/>
      <c r="F190" s="10">
        <f>SUM(G190:Q190)</f>
        <v>50787063.59601377</v>
      </c>
      <c r="G190" s="70">
        <v>37094439.948146164</v>
      </c>
      <c r="H190" s="70">
        <v>6665533.374668844</v>
      </c>
      <c r="I190" s="70">
        <v>786738.27257543546</v>
      </c>
      <c r="J190" s="70">
        <v>192729.58444413356</v>
      </c>
      <c r="K190" s="70">
        <v>636265.68424270197</v>
      </c>
      <c r="L190" s="70">
        <v>5411356.7319364855</v>
      </c>
    </row>
    <row r="191" spans="1:12" ht="13.8">
      <c r="A191" s="2">
        <v>26</v>
      </c>
      <c r="B191" s="9" t="s">
        <v>76</v>
      </c>
      <c r="C191" s="9"/>
      <c r="D191" s="5"/>
      <c r="E191" s="2"/>
      <c r="F191" s="11">
        <f t="shared" ref="F191:L191" si="28">SUM(F188:F190)</f>
        <v>553490000.00003839</v>
      </c>
      <c r="G191" s="11">
        <f t="shared" si="28"/>
        <v>269986257.44731677</v>
      </c>
      <c r="H191" s="11">
        <f t="shared" si="28"/>
        <v>63737514.514213629</v>
      </c>
      <c r="I191" s="11">
        <f t="shared" si="28"/>
        <v>125729770.28098311</v>
      </c>
      <c r="J191" s="11">
        <f t="shared" si="28"/>
        <v>71669781.263376355</v>
      </c>
      <c r="K191" s="11">
        <f t="shared" si="28"/>
        <v>12953562.123850357</v>
      </c>
      <c r="L191" s="11">
        <f t="shared" si="28"/>
        <v>9413114.3702982143</v>
      </c>
    </row>
    <row r="192" spans="1:12" ht="13.8">
      <c r="A192" s="2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ht="13.8">
      <c r="A193" s="2"/>
      <c r="B193" s="9" t="s">
        <v>85</v>
      </c>
      <c r="C193" s="9"/>
      <c r="D193" s="5"/>
      <c r="E193" s="2"/>
      <c r="F193" s="10"/>
      <c r="G193" s="10"/>
      <c r="H193" s="10"/>
      <c r="I193" s="10"/>
      <c r="J193" s="10"/>
      <c r="K193" s="10"/>
      <c r="L193" s="10"/>
    </row>
    <row r="194" spans="1:12" ht="13.8">
      <c r="A194" s="2">
        <v>27</v>
      </c>
      <c r="B194" s="9" t="s">
        <v>82</v>
      </c>
      <c r="C194" s="9" t="s">
        <v>86</v>
      </c>
      <c r="D194" s="5"/>
      <c r="E194" s="2"/>
      <c r="F194" s="74">
        <v>4.0592255234652257E-2</v>
      </c>
      <c r="G194" s="74">
        <v>4.0806332352457876E-2</v>
      </c>
      <c r="H194" s="74">
        <v>4.080633235246077E-2</v>
      </c>
      <c r="I194" s="74">
        <v>4.073431242051468E-2</v>
      </c>
      <c r="J194" s="74">
        <v>3.9804108782175364E-2</v>
      </c>
      <c r="K194" s="74">
        <v>4.0806332352479185E-2</v>
      </c>
      <c r="L194" s="74">
        <v>4.0806332352490871E-2</v>
      </c>
    </row>
    <row r="195" spans="1:12" ht="13.8">
      <c r="A195" s="2">
        <v>28</v>
      </c>
      <c r="B195" s="9" t="s">
        <v>83</v>
      </c>
      <c r="C195" s="9" t="s">
        <v>87</v>
      </c>
      <c r="D195" s="5"/>
      <c r="E195" s="2"/>
      <c r="F195" s="73">
        <v>22.625310692528338</v>
      </c>
      <c r="G195" s="73">
        <v>25.212694005524874</v>
      </c>
      <c r="H195" s="73">
        <v>22.795095772929045</v>
      </c>
      <c r="I195" s="73">
        <v>22.523227274181206</v>
      </c>
      <c r="J195" s="73">
        <v>14.742382751245556</v>
      </c>
      <c r="K195" s="73">
        <v>20.295195370847566</v>
      </c>
      <c r="L195" s="73">
        <v>44.399933945368119</v>
      </c>
    </row>
    <row r="196" spans="1:12" ht="13.8">
      <c r="A196" s="2">
        <v>29</v>
      </c>
      <c r="B196" s="9" t="s">
        <v>84</v>
      </c>
      <c r="C196" s="9" t="s">
        <v>88</v>
      </c>
      <c r="D196" s="5"/>
      <c r="E196" s="2"/>
      <c r="F196" s="73">
        <v>17.210143150317307</v>
      </c>
      <c r="G196" s="73">
        <v>14.729537446288163</v>
      </c>
      <c r="H196" s="73">
        <v>17.754113549763058</v>
      </c>
      <c r="I196" s="73">
        <v>34.45166721735135</v>
      </c>
      <c r="J196" s="73">
        <v>764.79993827037129</v>
      </c>
      <c r="K196" s="73">
        <v>21.795145556904121</v>
      </c>
      <c r="L196" s="73">
        <v>1102.5584213399522</v>
      </c>
    </row>
    <row r="197" spans="1:12" ht="13.8">
      <c r="A197" s="2"/>
      <c r="B197" s="9"/>
      <c r="C197" s="9"/>
      <c r="D197" s="5"/>
      <c r="E197" s="2"/>
      <c r="F197" s="18"/>
      <c r="G197" s="18"/>
      <c r="H197" s="18"/>
      <c r="I197" s="18"/>
      <c r="J197" s="18"/>
      <c r="K197" s="18"/>
      <c r="L197" s="18"/>
    </row>
    <row r="198" spans="1:12" ht="13.8">
      <c r="A198" s="2">
        <v>30</v>
      </c>
      <c r="B198" s="19" t="s">
        <v>78</v>
      </c>
      <c r="C198" s="9"/>
      <c r="D198" s="9"/>
      <c r="E198" s="9"/>
      <c r="F198" s="20">
        <f t="shared" ref="F198:L198" si="29">F179/F191</f>
        <v>1.0000000000000038</v>
      </c>
      <c r="G198" s="20">
        <f t="shared" si="29"/>
        <v>0.87946698563476844</v>
      </c>
      <c r="H198" s="20">
        <f t="shared" si="29"/>
        <v>1.2727669194242062</v>
      </c>
      <c r="I198" s="20">
        <f t="shared" si="29"/>
        <v>1.133947828596112</v>
      </c>
      <c r="J198" s="20">
        <f t="shared" si="29"/>
        <v>1.0097979751612425</v>
      </c>
      <c r="K198" s="20">
        <f t="shared" si="29"/>
        <v>0.94584021621719405</v>
      </c>
      <c r="L198" s="20">
        <f t="shared" si="29"/>
        <v>0.82098226962893439</v>
      </c>
    </row>
    <row r="199" spans="1:12" ht="12" customHeight="1">
      <c r="A199" s="2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ht="13.8">
      <c r="A200" s="2">
        <v>31</v>
      </c>
      <c r="B200" s="19" t="s">
        <v>79</v>
      </c>
      <c r="F200" s="22">
        <f>F152/F191</f>
        <v>0.889147048727158</v>
      </c>
      <c r="G200" s="22">
        <f t="shared" ref="G200:L200" si="30">G152/G191</f>
        <v>0.77592467846583091</v>
      </c>
      <c r="H200" s="22">
        <f t="shared" si="30"/>
        <v>1.157340391482619</v>
      </c>
      <c r="I200" s="22">
        <f t="shared" si="30"/>
        <v>1.0082417212463493</v>
      </c>
      <c r="J200" s="22">
        <f t="shared" si="30"/>
        <v>0.89784005009774492</v>
      </c>
      <c r="K200" s="22">
        <f t="shared" si="30"/>
        <v>0.84100418833406387</v>
      </c>
      <c r="L200" s="22">
        <f t="shared" si="30"/>
        <v>0.72993907539076575</v>
      </c>
    </row>
    <row r="202" spans="1:12" ht="59.25" customHeight="1">
      <c r="L202" s="14"/>
    </row>
    <row r="203" spans="1:12" ht="12.75" customHeight="1">
      <c r="A203" s="6" t="str">
        <f>$A$64</f>
        <v>File:  WA 2017 Elec Case / Elec COS Base Case / Sumcost Exhibits</v>
      </c>
      <c r="B203" s="9"/>
      <c r="C203" s="9"/>
      <c r="D203" s="5"/>
      <c r="E203" s="4"/>
      <c r="F203" s="10"/>
      <c r="G203" s="10"/>
      <c r="H203" s="10"/>
      <c r="L203" s="14" t="s">
        <v>139</v>
      </c>
    </row>
    <row r="204" spans="1:12" ht="79.5" customHeight="1">
      <c r="A204" s="2"/>
      <c r="B204" s="9" t="str">
        <f>$B$2</f>
        <v>Sumcost</v>
      </c>
      <c r="C204" s="9"/>
      <c r="D204" s="9"/>
      <c r="F204" s="9" t="str">
        <f>$F$2</f>
        <v>AVISTA UTILITIES</v>
      </c>
      <c r="G204" s="9"/>
      <c r="H204" s="9"/>
      <c r="J204" s="2" t="str">
        <f>$J$2</f>
        <v>Washington Jurisdiction</v>
      </c>
      <c r="K204" s="9"/>
      <c r="L204" s="5"/>
    </row>
    <row r="205" spans="1:12" ht="13.8">
      <c r="A205" s="2"/>
      <c r="B205" s="9" t="str">
        <f>$B$3</f>
        <v>Scenario: Company Base Case UE-17_____</v>
      </c>
      <c r="C205" s="9"/>
      <c r="D205" s="9"/>
      <c r="F205" s="3" t="s">
        <v>107</v>
      </c>
      <c r="G205" s="9"/>
      <c r="H205" s="9"/>
      <c r="J205" s="2" t="str">
        <f>$J$3</f>
        <v>Electric Utility</v>
      </c>
      <c r="K205" s="9"/>
      <c r="L205" s="7">
        <f>$L$3</f>
        <v>42881</v>
      </c>
    </row>
    <row r="206" spans="1:12" ht="13.8">
      <c r="A206" s="2"/>
      <c r="B206" s="9" t="str">
        <f>$B$4</f>
        <v>Load Factor Peak Credit Method</v>
      </c>
      <c r="C206" s="9"/>
      <c r="D206" s="9"/>
      <c r="F206" s="9" t="str">
        <f>$F$4</f>
        <v>For the Twelve Months Ended December 31, 2016</v>
      </c>
      <c r="G206" s="9"/>
      <c r="H206" s="9"/>
      <c r="I206" s="9"/>
      <c r="J206" s="9"/>
      <c r="K206" s="9"/>
      <c r="L206" s="8" t="str">
        <f>$L$4</f>
        <v xml:space="preserve"> </v>
      </c>
    </row>
    <row r="207" spans="1:12" ht="13.8">
      <c r="A207" s="2"/>
      <c r="B207" s="9" t="str">
        <f>$B$5</f>
        <v>AS FILED METHOD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ht="37.5" customHeight="1">
      <c r="A208" s="2"/>
      <c r="B208" s="2" t="str">
        <f>$B$6</f>
        <v>(b)</v>
      </c>
      <c r="C208" s="2" t="str">
        <f>$C$6</f>
        <v>(c)</v>
      </c>
      <c r="D208" s="2" t="str">
        <f>$D$6</f>
        <v>(d)</v>
      </c>
      <c r="E208" s="2" t="str">
        <f>$E$6</f>
        <v>(e)</v>
      </c>
      <c r="F208" s="2" t="str">
        <f>$F$6</f>
        <v>(f)</v>
      </c>
      <c r="G208" s="2" t="str">
        <f>$G$6</f>
        <v>(g)</v>
      </c>
      <c r="H208" s="2" t="str">
        <f>$H$6</f>
        <v>(h)</v>
      </c>
      <c r="I208" s="2" t="str">
        <f>$I$6</f>
        <v>(i)</v>
      </c>
      <c r="J208" s="2" t="str">
        <f>$J$6</f>
        <v>(j)</v>
      </c>
      <c r="K208" s="2" t="str">
        <f>$K$6</f>
        <v>(k)</v>
      </c>
      <c r="L208" s="2" t="str">
        <f>$L$6</f>
        <v>(l)</v>
      </c>
    </row>
    <row r="209" spans="1:12" ht="13.8">
      <c r="A209" s="2"/>
      <c r="B209" s="2" t="str">
        <f>$B$7</f>
        <v xml:space="preserve"> </v>
      </c>
      <c r="C209" s="2" t="str">
        <f>$C$7</f>
        <v xml:space="preserve"> </v>
      </c>
      <c r="D209" s="2" t="str">
        <f>$D$7</f>
        <v xml:space="preserve"> </v>
      </c>
      <c r="E209" s="2" t="str">
        <f>$E$7</f>
        <v xml:space="preserve"> </v>
      </c>
      <c r="F209" s="2" t="str">
        <f>$F$7</f>
        <v xml:space="preserve"> </v>
      </c>
      <c r="G209" s="2" t="str">
        <f>$G$7</f>
        <v>Residential</v>
      </c>
      <c r="H209" s="2" t="str">
        <f>$H$7</f>
        <v>General</v>
      </c>
      <c r="I209" s="2" t="str">
        <f>$I$7</f>
        <v>Large Gen</v>
      </c>
      <c r="J209" s="2" t="str">
        <f>$J$7</f>
        <v>Extra Large</v>
      </c>
      <c r="K209" s="2" t="str">
        <f>$K$7</f>
        <v>Pumping</v>
      </c>
      <c r="L209" s="2" t="str">
        <f>$L$7</f>
        <v>Street &amp;</v>
      </c>
    </row>
    <row r="210" spans="1:12" ht="13.8">
      <c r="A210" s="2"/>
      <c r="B210" s="2" t="str">
        <f>$B$8</f>
        <v xml:space="preserve"> </v>
      </c>
      <c r="C210" s="2" t="str">
        <f>$C$8</f>
        <v xml:space="preserve"> </v>
      </c>
      <c r="D210" s="2" t="str">
        <f>$D$8</f>
        <v xml:space="preserve"> </v>
      </c>
      <c r="E210" s="2" t="str">
        <f>$E$8</f>
        <v xml:space="preserve"> </v>
      </c>
      <c r="F210" s="2" t="str">
        <f>$F$8</f>
        <v>System</v>
      </c>
      <c r="G210" s="2" t="str">
        <f>$G$8</f>
        <v>Service</v>
      </c>
      <c r="H210" s="2" t="str">
        <f>$H$8</f>
        <v>Service</v>
      </c>
      <c r="I210" s="2" t="str">
        <f>$I$8</f>
        <v>Service</v>
      </c>
      <c r="J210" s="2" t="str">
        <f>$J$8</f>
        <v>Gen Service</v>
      </c>
      <c r="K210" s="2" t="str">
        <f>$K$8</f>
        <v>Service</v>
      </c>
      <c r="L210" s="2" t="str">
        <f>$L$8</f>
        <v>Area Lights</v>
      </c>
    </row>
    <row r="211" spans="1:12" ht="13.8">
      <c r="A211" s="2"/>
      <c r="B211" s="6" t="str">
        <f>$B$9</f>
        <v>Description</v>
      </c>
      <c r="C211" s="2" t="str">
        <f>$C$9</f>
        <v xml:space="preserve"> </v>
      </c>
      <c r="D211" s="2" t="str">
        <f>$D$9</f>
        <v xml:space="preserve"> </v>
      </c>
      <c r="E211" s="2" t="str">
        <f>$E$9</f>
        <v xml:space="preserve"> </v>
      </c>
      <c r="F211" s="2" t="str">
        <f>$F$9</f>
        <v>Total</v>
      </c>
      <c r="G211" s="2" t="str">
        <f>$G$9</f>
        <v>Sch 1-2</v>
      </c>
      <c r="H211" s="2" t="str">
        <f>$H$9</f>
        <v>Sch 11-12</v>
      </c>
      <c r="I211" s="2" t="str">
        <f>$I$9</f>
        <v>Sch 21-22</v>
      </c>
      <c r="J211" s="2" t="str">
        <f>$J$9</f>
        <v>Sch 25</v>
      </c>
      <c r="K211" s="2" t="str">
        <f>$K$9</f>
        <v>Sch 31-32</v>
      </c>
      <c r="L211" s="2" t="str">
        <f>$L$9</f>
        <v>Sch 41-49</v>
      </c>
    </row>
    <row r="212" spans="1:12" ht="14.4">
      <c r="A212" s="2"/>
      <c r="B212" s="91" t="s">
        <v>108</v>
      </c>
      <c r="C212" s="91"/>
      <c r="D212" s="91"/>
      <c r="E212" s="91"/>
      <c r="F212" s="91"/>
      <c r="G212" s="91"/>
      <c r="H212" s="91"/>
      <c r="I212" s="91"/>
      <c r="J212" s="91"/>
      <c r="K212" s="91"/>
      <c r="L212" s="91"/>
    </row>
    <row r="214" spans="1:12" ht="13.8">
      <c r="A214" s="75"/>
      <c r="B214" s="77" t="s">
        <v>109</v>
      </c>
      <c r="C214" s="75"/>
      <c r="D214" s="75"/>
      <c r="E214" s="75"/>
    </row>
    <row r="215" spans="1:12" ht="13.8">
      <c r="A215" s="76">
        <v>1</v>
      </c>
      <c r="B215" s="78" t="s">
        <v>110</v>
      </c>
      <c r="C215" s="75"/>
      <c r="D215" s="75"/>
      <c r="E215" s="75"/>
      <c r="F215" s="10">
        <f>SUM(G215:Q215)</f>
        <v>101101000</v>
      </c>
      <c r="G215" s="83">
        <v>86444147.716346473</v>
      </c>
      <c r="H215" s="83">
        <v>12886999.191951565</v>
      </c>
      <c r="I215" s="83">
        <v>767791.04274915729</v>
      </c>
      <c r="J215" s="83">
        <v>0</v>
      </c>
      <c r="K215" s="83">
        <v>1002062.0489527964</v>
      </c>
      <c r="L215" s="83">
        <v>0</v>
      </c>
    </row>
    <row r="216" spans="1:12" ht="13.8">
      <c r="A216" s="76">
        <v>2</v>
      </c>
      <c r="B216" s="78" t="s">
        <v>111</v>
      </c>
      <c r="C216" s="75"/>
      <c r="D216" s="75"/>
      <c r="E216" s="75"/>
      <c r="F216" s="10">
        <f>SUM(G216:Q216)</f>
        <v>-42302999.999999993</v>
      </c>
      <c r="G216" s="83">
        <v>-36170233.537201464</v>
      </c>
      <c r="H216" s="83">
        <v>-5392218.9376675515</v>
      </c>
      <c r="I216" s="83">
        <v>-321261.5550926064</v>
      </c>
      <c r="J216" s="83">
        <v>0</v>
      </c>
      <c r="K216" s="83">
        <v>-419285.9700383789</v>
      </c>
      <c r="L216" s="83">
        <v>0</v>
      </c>
    </row>
    <row r="217" spans="1:12" ht="13.8">
      <c r="A217" s="76">
        <v>3</v>
      </c>
      <c r="B217" s="78" t="s">
        <v>112</v>
      </c>
      <c r="C217" s="75"/>
      <c r="D217" s="75"/>
      <c r="E217" s="75"/>
      <c r="F217" s="11">
        <f>SUM(F215:F216)</f>
        <v>58798000.000000007</v>
      </c>
      <c r="G217" s="11">
        <f t="shared" ref="G217:L217" si="31">SUM(G215:G216)</f>
        <v>50273914.179145008</v>
      </c>
      <c r="H217" s="11">
        <f t="shared" si="31"/>
        <v>7494780.254284014</v>
      </c>
      <c r="I217" s="11">
        <f t="shared" si="31"/>
        <v>446529.48765655089</v>
      </c>
      <c r="J217" s="11">
        <f t="shared" si="31"/>
        <v>0</v>
      </c>
      <c r="K217" s="11">
        <f t="shared" si="31"/>
        <v>582776.07891441742</v>
      </c>
      <c r="L217" s="11">
        <f t="shared" si="31"/>
        <v>0</v>
      </c>
    </row>
    <row r="218" spans="1:12" ht="13.8">
      <c r="A218" s="76"/>
      <c r="B218" s="78"/>
      <c r="C218" s="75"/>
      <c r="D218" s="75"/>
      <c r="E218" s="75"/>
    </row>
    <row r="219" spans="1:12" ht="13.8">
      <c r="A219" s="76">
        <v>4</v>
      </c>
      <c r="B219" s="78" t="s">
        <v>113</v>
      </c>
      <c r="C219" s="75"/>
      <c r="D219" s="75"/>
      <c r="E219" s="75"/>
      <c r="F219" s="10">
        <f>SUM(G219:Q219)</f>
        <v>27615000</v>
      </c>
      <c r="G219" s="84">
        <v>18925505.782390773</v>
      </c>
      <c r="H219" s="84">
        <v>6263494.1155998101</v>
      </c>
      <c r="I219" s="84">
        <v>1542792.4725624679</v>
      </c>
      <c r="J219" s="84">
        <v>38576.19203143604</v>
      </c>
      <c r="K219" s="84">
        <v>844631.43741550983</v>
      </c>
      <c r="L219" s="84">
        <v>0</v>
      </c>
    </row>
    <row r="220" spans="1:12" ht="13.8">
      <c r="A220" s="76">
        <v>5</v>
      </c>
      <c r="B220" s="78" t="s">
        <v>114</v>
      </c>
      <c r="C220" s="75"/>
      <c r="D220" s="75"/>
      <c r="E220" s="75"/>
      <c r="F220" s="10">
        <f>SUM(G220:Q220)</f>
        <v>-7685999.9999999991</v>
      </c>
      <c r="G220" s="84">
        <v>-5267479.1759353783</v>
      </c>
      <c r="H220" s="84">
        <v>-1743299.5028969815</v>
      </c>
      <c r="I220" s="84">
        <v>-429400.79464476288</v>
      </c>
      <c r="J220" s="84">
        <v>-10736.795652855963</v>
      </c>
      <c r="K220" s="84">
        <v>-235083.73087002023</v>
      </c>
      <c r="L220" s="84">
        <v>0</v>
      </c>
    </row>
    <row r="221" spans="1:12" ht="13.8">
      <c r="A221" s="76">
        <v>6</v>
      </c>
      <c r="B221" s="78" t="s">
        <v>115</v>
      </c>
      <c r="C221" s="75"/>
      <c r="D221" s="75"/>
      <c r="E221" s="75"/>
      <c r="F221" s="11">
        <f t="shared" ref="F221:L221" si="32">SUM(F219:F220)</f>
        <v>19929000</v>
      </c>
      <c r="G221" s="11">
        <f t="shared" si="32"/>
        <v>13658026.606455395</v>
      </c>
      <c r="H221" s="11">
        <f t="shared" si="32"/>
        <v>4520194.6127028288</v>
      </c>
      <c r="I221" s="11">
        <f t="shared" si="32"/>
        <v>1113391.6779177049</v>
      </c>
      <c r="J221" s="11">
        <f t="shared" si="32"/>
        <v>27839.396378580077</v>
      </c>
      <c r="K221" s="11">
        <f t="shared" si="32"/>
        <v>609547.70654548961</v>
      </c>
      <c r="L221" s="11">
        <f t="shared" si="32"/>
        <v>0</v>
      </c>
    </row>
    <row r="222" spans="1:12" ht="13.8">
      <c r="A222" s="76"/>
      <c r="B222" s="78"/>
      <c r="C222" s="75"/>
      <c r="D222" s="75"/>
      <c r="E222" s="75"/>
    </row>
    <row r="223" spans="1:12" ht="13.8">
      <c r="A223" s="76">
        <v>7</v>
      </c>
      <c r="B223" s="78" t="s">
        <v>116</v>
      </c>
      <c r="C223" s="75"/>
      <c r="D223" s="75"/>
      <c r="E223" s="75"/>
      <c r="F223" s="10">
        <f>SUM(G223:Q223)</f>
        <v>78726999.999999985</v>
      </c>
      <c r="G223" s="10">
        <f t="shared" ref="G223:L223" si="33">G217+G221</f>
        <v>63931940.785600401</v>
      </c>
      <c r="H223" s="10">
        <f t="shared" si="33"/>
        <v>12014974.866986843</v>
      </c>
      <c r="I223" s="10">
        <f t="shared" si="33"/>
        <v>1559921.1655742559</v>
      </c>
      <c r="J223" s="10">
        <f t="shared" si="33"/>
        <v>27839.396378580077</v>
      </c>
      <c r="K223" s="10">
        <f t="shared" si="33"/>
        <v>1192323.785459907</v>
      </c>
      <c r="L223" s="10">
        <f t="shared" si="33"/>
        <v>0</v>
      </c>
    </row>
    <row r="224" spans="1:12" ht="13.8">
      <c r="A224" s="76"/>
      <c r="B224" s="78"/>
      <c r="C224" s="75"/>
      <c r="D224" s="75"/>
      <c r="E224" s="75"/>
    </row>
    <row r="225" spans="1:12" ht="13.8">
      <c r="A225" s="76">
        <v>8</v>
      </c>
      <c r="B225" s="78" t="s">
        <v>147</v>
      </c>
      <c r="C225" s="75"/>
      <c r="D225" s="75"/>
      <c r="E225" s="75"/>
      <c r="F225" s="10">
        <f>SUM(G225:Q225)</f>
        <v>6109215.1999999993</v>
      </c>
      <c r="G225" s="10">
        <f>G223*0.0776</f>
        <v>4961118.6049625911</v>
      </c>
      <c r="H225" s="89">
        <f t="shared" ref="H225:L225" si="34">H223*0.0776</f>
        <v>932362.04967817909</v>
      </c>
      <c r="I225" s="89">
        <f t="shared" si="34"/>
        <v>121049.88244856226</v>
      </c>
      <c r="J225" s="89">
        <f t="shared" si="34"/>
        <v>2160.3371589778139</v>
      </c>
      <c r="K225" s="89">
        <f t="shared" si="34"/>
        <v>92524.325751688782</v>
      </c>
      <c r="L225" s="89">
        <f t="shared" si="34"/>
        <v>0</v>
      </c>
    </row>
    <row r="226" spans="1:12" s="71" customFormat="1" ht="13.8">
      <c r="A226" s="76">
        <v>9</v>
      </c>
      <c r="B226" s="78" t="s">
        <v>146</v>
      </c>
      <c r="C226" s="75"/>
      <c r="D226" s="75"/>
      <c r="E226" s="75"/>
      <c r="F226" s="72">
        <f>SUM(G226:Q226)</f>
        <v>-774282.87457644136</v>
      </c>
      <c r="G226" s="85">
        <v>-628772.93544432684</v>
      </c>
      <c r="H226" s="85">
        <v>-118167.7096545565</v>
      </c>
      <c r="I226" s="85">
        <v>-15341.880729526947</v>
      </c>
      <c r="J226" s="85">
        <v>-273.80146397652595</v>
      </c>
      <c r="K226" s="85">
        <v>-11726.547284054532</v>
      </c>
      <c r="L226" s="85">
        <v>0</v>
      </c>
    </row>
    <row r="227" spans="1:12" ht="13.8">
      <c r="A227" s="76">
        <v>10</v>
      </c>
      <c r="B227" s="78" t="s">
        <v>117</v>
      </c>
      <c r="C227" s="75"/>
      <c r="D227" s="75"/>
      <c r="E227" s="75"/>
      <c r="F227" s="90">
        <v>0.61941299999999999</v>
      </c>
      <c r="G227" s="90">
        <v>0.61941299999999999</v>
      </c>
      <c r="H227" s="90">
        <v>0.61941299999999999</v>
      </c>
      <c r="I227" s="90">
        <v>0.61941299999999999</v>
      </c>
      <c r="J227" s="90">
        <v>0.61941299999999999</v>
      </c>
      <c r="K227" s="90">
        <v>0.61941299999999999</v>
      </c>
      <c r="L227" s="90">
        <v>0.61941299999999999</v>
      </c>
    </row>
    <row r="228" spans="1:12" ht="13.8">
      <c r="A228" s="76">
        <v>11</v>
      </c>
      <c r="B228" s="79" t="s">
        <v>118</v>
      </c>
      <c r="C228" s="75"/>
      <c r="D228" s="75"/>
      <c r="E228" s="75"/>
      <c r="F228" s="27">
        <f>SUM(G228:Q228)</f>
        <v>8612884.0134507306</v>
      </c>
      <c r="G228" s="27">
        <f>(G225+G226)/G227</f>
        <v>6994276.3059836719</v>
      </c>
      <c r="H228" s="82">
        <f t="shared" ref="H228:L228" si="35">(H225+H226)/H227</f>
        <v>1314461.1753767238</v>
      </c>
      <c r="I228" s="82">
        <f t="shared" si="35"/>
        <v>170658.35188966861</v>
      </c>
      <c r="J228" s="82">
        <f t="shared" si="35"/>
        <v>3045.6830822105571</v>
      </c>
      <c r="K228" s="82">
        <f t="shared" si="35"/>
        <v>130442.49711845611</v>
      </c>
      <c r="L228" s="82">
        <f t="shared" si="35"/>
        <v>0</v>
      </c>
    </row>
    <row r="229" spans="1:12">
      <c r="A229" s="71"/>
      <c r="B229" s="71"/>
      <c r="C229" s="71"/>
      <c r="D229" s="71"/>
      <c r="E229" s="71"/>
    </row>
    <row r="230" spans="1:12" ht="13.8">
      <c r="A230" s="75"/>
      <c r="B230" s="77" t="s">
        <v>119</v>
      </c>
      <c r="C230" s="75"/>
      <c r="D230" s="75"/>
      <c r="E230" s="75"/>
    </row>
    <row r="231" spans="1:12" ht="13.8">
      <c r="A231" s="76">
        <v>12</v>
      </c>
      <c r="B231" s="78" t="s">
        <v>120</v>
      </c>
      <c r="C231" s="75"/>
      <c r="D231" s="75"/>
      <c r="E231" s="75"/>
      <c r="F231" s="10">
        <f>SUM(G231:Q231)</f>
        <v>2734999.9999999995</v>
      </c>
      <c r="G231" s="86">
        <v>2338500.5489976122</v>
      </c>
      <c r="H231" s="86">
        <v>348621.10948445153</v>
      </c>
      <c r="I231" s="86">
        <v>20770.402883442748</v>
      </c>
      <c r="J231" s="86">
        <v>0</v>
      </c>
      <c r="K231" s="86">
        <v>27107.93863449321</v>
      </c>
      <c r="L231" s="86">
        <v>0</v>
      </c>
    </row>
    <row r="232" spans="1:12" ht="13.8">
      <c r="A232" s="76">
        <v>13</v>
      </c>
      <c r="B232" s="78" t="s">
        <v>121</v>
      </c>
      <c r="C232" s="75"/>
      <c r="D232" s="75"/>
      <c r="E232" s="75"/>
      <c r="F232" s="10">
        <f t="shared" ref="F232:F237" si="36">SUM(G232:Q232)</f>
        <v>935999.99999999988</v>
      </c>
      <c r="G232" s="86">
        <v>641472.8738844021</v>
      </c>
      <c r="H232" s="86">
        <v>212298.76850267689</v>
      </c>
      <c r="I232" s="86">
        <v>52292.368434491036</v>
      </c>
      <c r="J232" s="86">
        <v>1307.5254659215693</v>
      </c>
      <c r="K232" s="86">
        <v>28628.463712508321</v>
      </c>
      <c r="L232" s="86">
        <v>0</v>
      </c>
    </row>
    <row r="233" spans="1:12" ht="13.8">
      <c r="A233" s="76">
        <v>14</v>
      </c>
      <c r="B233" s="78" t="s">
        <v>122</v>
      </c>
      <c r="C233" s="75"/>
      <c r="D233" s="75"/>
      <c r="E233" s="75"/>
      <c r="F233" s="10">
        <f t="shared" si="36"/>
        <v>456999.99999999994</v>
      </c>
      <c r="G233" s="86">
        <v>390747.62372647488</v>
      </c>
      <c r="H233" s="86">
        <v>58252.22926303267</v>
      </c>
      <c r="I233" s="86">
        <v>3470.5938273248025</v>
      </c>
      <c r="J233" s="86">
        <v>0</v>
      </c>
      <c r="K233" s="86">
        <v>4529.5531831676044</v>
      </c>
      <c r="L233" s="86">
        <v>0</v>
      </c>
    </row>
    <row r="234" spans="1:12" ht="13.8">
      <c r="A234" s="76">
        <v>15</v>
      </c>
      <c r="B234" s="78" t="s">
        <v>123</v>
      </c>
      <c r="C234" s="75"/>
      <c r="D234" s="75"/>
      <c r="E234" s="75"/>
      <c r="F234" s="10">
        <f t="shared" si="36"/>
        <v>1458000</v>
      </c>
      <c r="G234" s="86">
        <v>999217.36124301096</v>
      </c>
      <c r="H234" s="86">
        <v>330696.1586291698</v>
      </c>
      <c r="I234" s="86">
        <v>81455.420061418728</v>
      </c>
      <c r="J234" s="86">
        <v>2036.7223603778291</v>
      </c>
      <c r="K234" s="86">
        <v>44594.337706022576</v>
      </c>
      <c r="L234" s="86">
        <v>0</v>
      </c>
    </row>
    <row r="235" spans="1:12" ht="13.8">
      <c r="A235" s="76">
        <v>16</v>
      </c>
      <c r="B235" s="78" t="s">
        <v>124</v>
      </c>
      <c r="C235" s="75"/>
      <c r="D235" s="75"/>
      <c r="E235" s="75"/>
      <c r="F235" s="10">
        <f t="shared" si="36"/>
        <v>15999.999999999998</v>
      </c>
      <c r="G235" s="86">
        <v>10965.348271528241</v>
      </c>
      <c r="H235" s="86">
        <v>3629.0387778235367</v>
      </c>
      <c r="I235" s="86">
        <v>893.88663990582972</v>
      </c>
      <c r="J235" s="86">
        <v>22.35086266532597</v>
      </c>
      <c r="K235" s="86">
        <v>489.3754480770653</v>
      </c>
      <c r="L235" s="86">
        <v>0</v>
      </c>
    </row>
    <row r="236" spans="1:12" ht="13.8">
      <c r="A236" s="76">
        <v>17</v>
      </c>
      <c r="B236" s="78" t="s">
        <v>125</v>
      </c>
      <c r="C236" s="75"/>
      <c r="D236" s="75"/>
      <c r="E236" s="75"/>
      <c r="F236" s="10">
        <f t="shared" si="36"/>
        <v>3034000</v>
      </c>
      <c r="G236" s="86">
        <v>2524299.8116069124</v>
      </c>
      <c r="H236" s="86">
        <v>376319.86076334771</v>
      </c>
      <c r="I236" s="86">
        <v>22889.761078830503</v>
      </c>
      <c r="J236" s="86">
        <v>81228.83966466393</v>
      </c>
      <c r="K236" s="86">
        <v>29261.726886245353</v>
      </c>
      <c r="L236" s="86">
        <v>0</v>
      </c>
    </row>
    <row r="237" spans="1:12" ht="13.8">
      <c r="A237" s="76">
        <v>18</v>
      </c>
      <c r="B237" s="78" t="s">
        <v>126</v>
      </c>
      <c r="C237" s="75"/>
      <c r="D237" s="75"/>
      <c r="E237" s="75"/>
      <c r="F237" s="10">
        <f t="shared" si="36"/>
        <v>6504000</v>
      </c>
      <c r="G237" s="86">
        <v>5547687.2422777563</v>
      </c>
      <c r="H237" s="86">
        <v>827043.15904677729</v>
      </c>
      <c r="I237" s="86">
        <v>50305.132113042462</v>
      </c>
      <c r="J237" s="86">
        <v>3843.8101345527543</v>
      </c>
      <c r="K237" s="86">
        <v>64308.886047295877</v>
      </c>
      <c r="L237" s="86">
        <v>10811.770380575073</v>
      </c>
    </row>
    <row r="238" spans="1:12">
      <c r="A238" s="71"/>
      <c r="B238" s="71"/>
      <c r="C238" s="71"/>
      <c r="D238" s="71"/>
      <c r="E238" s="71"/>
    </row>
    <row r="239" spans="1:12" ht="13.8">
      <c r="A239" s="76">
        <v>19</v>
      </c>
      <c r="B239" s="78" t="s">
        <v>127</v>
      </c>
      <c r="C239" s="75"/>
      <c r="D239" s="75"/>
      <c r="E239" s="75"/>
      <c r="F239" s="10">
        <f>SUM(F231:F238)</f>
        <v>15140000</v>
      </c>
      <c r="G239" s="10">
        <f t="shared" ref="G239:L239" si="37">SUM(G231:G238)</f>
        <v>12452890.810007697</v>
      </c>
      <c r="H239" s="10">
        <f t="shared" si="37"/>
        <v>2156860.3244672795</v>
      </c>
      <c r="I239" s="10">
        <f t="shared" si="37"/>
        <v>232077.56503845612</v>
      </c>
      <c r="J239" s="10">
        <f t="shared" si="37"/>
        <v>88439.248488181402</v>
      </c>
      <c r="K239" s="10">
        <f t="shared" si="37"/>
        <v>198920.28161780999</v>
      </c>
      <c r="L239" s="10">
        <f t="shared" si="37"/>
        <v>10811.770380575073</v>
      </c>
    </row>
    <row r="240" spans="1:12" ht="13.8">
      <c r="A240" s="76">
        <v>20</v>
      </c>
      <c r="B240" s="78" t="s">
        <v>117</v>
      </c>
      <c r="C240" s="75"/>
      <c r="D240" s="75"/>
      <c r="E240" s="75"/>
      <c r="F240" s="87">
        <v>0.95294299999999998</v>
      </c>
      <c r="G240" s="87">
        <v>0.95294299999999998</v>
      </c>
      <c r="H240" s="87">
        <v>0.95294299999999998</v>
      </c>
      <c r="I240" s="87">
        <v>0.95294299999999998</v>
      </c>
      <c r="J240" s="87">
        <v>0.95294299999999998</v>
      </c>
      <c r="K240" s="87">
        <v>0.95294299999999998</v>
      </c>
      <c r="L240" s="87">
        <v>0.95294299999999998</v>
      </c>
    </row>
    <row r="241" spans="1:12" ht="13.8">
      <c r="A241" s="76">
        <v>21</v>
      </c>
      <c r="B241" s="79" t="s">
        <v>128</v>
      </c>
      <c r="C241" s="75"/>
      <c r="D241" s="75"/>
      <c r="E241" s="75"/>
      <c r="F241" s="27">
        <f>SUM(G241:Q241)</f>
        <v>15887623.918744354</v>
      </c>
      <c r="G241" s="27">
        <f t="shared" ref="G241:L241" si="38">G239/G240</f>
        <v>13067823.374543596</v>
      </c>
      <c r="H241" s="27">
        <f t="shared" si="38"/>
        <v>2263367.6142930686</v>
      </c>
      <c r="I241" s="27">
        <f t="shared" si="38"/>
        <v>243537.71950521291</v>
      </c>
      <c r="J241" s="27">
        <f t="shared" si="38"/>
        <v>92806.441191321413</v>
      </c>
      <c r="K241" s="27">
        <f t="shared" si="38"/>
        <v>208743.10595472131</v>
      </c>
      <c r="L241" s="27">
        <f t="shared" si="38"/>
        <v>11345.663256433043</v>
      </c>
    </row>
    <row r="242" spans="1:12" ht="12.75" customHeight="1">
      <c r="A242" s="71"/>
      <c r="B242" s="71"/>
      <c r="C242" s="71"/>
      <c r="D242" s="71"/>
      <c r="E242" s="71"/>
    </row>
    <row r="243" spans="1:12" ht="25.95" customHeight="1">
      <c r="A243" s="80">
        <v>22</v>
      </c>
      <c r="B243" s="92" t="s">
        <v>129</v>
      </c>
      <c r="C243" s="92"/>
      <c r="D243" s="92"/>
      <c r="E243" s="92"/>
      <c r="F243" s="82">
        <f>SUM(G243:Q243)</f>
        <v>24500507.932195086</v>
      </c>
      <c r="G243" s="82">
        <f t="shared" ref="G243:L243" si="39">G228+G241</f>
        <v>20062099.68052727</v>
      </c>
      <c r="H243" s="82">
        <f t="shared" si="39"/>
        <v>3577828.7896697922</v>
      </c>
      <c r="I243" s="82">
        <f t="shared" si="39"/>
        <v>414196.07139488152</v>
      </c>
      <c r="J243" s="82">
        <f t="shared" si="39"/>
        <v>95852.124273531968</v>
      </c>
      <c r="K243" s="82">
        <f t="shared" si="39"/>
        <v>339185.60307317739</v>
      </c>
      <c r="L243" s="82">
        <f t="shared" si="39"/>
        <v>11345.663256433043</v>
      </c>
    </row>
    <row r="244" spans="1:12">
      <c r="A244" s="71"/>
      <c r="B244" s="71"/>
      <c r="C244" s="71"/>
      <c r="D244" s="71"/>
      <c r="E244" s="71"/>
    </row>
    <row r="245" spans="1:12" ht="13.8">
      <c r="A245" s="76">
        <v>23</v>
      </c>
      <c r="B245" s="78" t="s">
        <v>130</v>
      </c>
      <c r="C245" s="75"/>
      <c r="D245" s="75"/>
      <c r="E245" s="75"/>
      <c r="F245" s="10">
        <f>SUM(G245:Q245)</f>
        <v>2950996</v>
      </c>
      <c r="G245" s="88">
        <v>2518371</v>
      </c>
      <c r="H245" s="88">
        <v>375436</v>
      </c>
      <c r="I245" s="88">
        <v>22836</v>
      </c>
      <c r="J245" s="88">
        <v>252</v>
      </c>
      <c r="K245" s="88">
        <v>29193</v>
      </c>
      <c r="L245" s="88">
        <v>4908</v>
      </c>
    </row>
    <row r="246" spans="1:12">
      <c r="A246" s="71"/>
      <c r="B246" s="71"/>
      <c r="C246" s="71"/>
      <c r="D246" s="71"/>
      <c r="E246" s="71"/>
    </row>
    <row r="247" spans="1:12" ht="13.8">
      <c r="A247" s="76">
        <v>24</v>
      </c>
      <c r="B247" s="77" t="s">
        <v>131</v>
      </c>
      <c r="C247" s="75"/>
      <c r="D247" s="75"/>
      <c r="E247" s="75"/>
      <c r="F247" s="28">
        <f>F243/F245</f>
        <v>8.3024537926161486</v>
      </c>
      <c r="G247" s="28">
        <f t="shared" ref="G247:L247" si="40">G243/G245</f>
        <v>7.9663003110055151</v>
      </c>
      <c r="H247" s="28">
        <f t="shared" si="40"/>
        <v>9.5297967953786848</v>
      </c>
      <c r="I247" s="28">
        <f t="shared" si="40"/>
        <v>18.137855639993059</v>
      </c>
      <c r="J247" s="28">
        <f t="shared" si="40"/>
        <v>380.36557251401575</v>
      </c>
      <c r="K247" s="28">
        <f t="shared" si="40"/>
        <v>11.61873062286087</v>
      </c>
      <c r="L247" s="28">
        <f t="shared" si="40"/>
        <v>2.3116673301615815</v>
      </c>
    </row>
    <row r="249" spans="1:12" ht="13.8">
      <c r="B249" s="91" t="s">
        <v>132</v>
      </c>
      <c r="C249" s="91"/>
      <c r="D249" s="91"/>
      <c r="E249" s="91"/>
      <c r="F249" s="91"/>
      <c r="G249" s="91"/>
      <c r="H249" s="91"/>
      <c r="I249" s="91"/>
      <c r="J249" s="91"/>
      <c r="K249" s="91"/>
      <c r="L249" s="91"/>
    </row>
    <row r="251" spans="1:12" ht="13.8">
      <c r="A251" s="81">
        <v>25</v>
      </c>
      <c r="B251" s="9" t="s">
        <v>133</v>
      </c>
      <c r="F251" s="10">
        <f>SUM(G251:Q251)</f>
        <v>50787063.59601377</v>
      </c>
      <c r="G251" s="10">
        <v>37094439.948146164</v>
      </c>
      <c r="H251" s="10">
        <v>6665533.374668844</v>
      </c>
      <c r="I251" s="10">
        <v>786738.27257543546</v>
      </c>
      <c r="J251" s="10">
        <v>192729.58444413356</v>
      </c>
      <c r="K251" s="10">
        <v>636265.68424270197</v>
      </c>
      <c r="L251" s="10">
        <v>5411356.7319364855</v>
      </c>
    </row>
    <row r="252" spans="1:12" ht="13.8">
      <c r="A252" s="81">
        <v>26</v>
      </c>
      <c r="B252" s="9" t="s">
        <v>134</v>
      </c>
      <c r="F252" s="29">
        <f>F251/F245</f>
        <v>17.210143150317307</v>
      </c>
      <c r="G252" s="29">
        <f t="shared" ref="G252:L252" si="41">G251/G245</f>
        <v>14.729537446288163</v>
      </c>
      <c r="H252" s="29">
        <f t="shared" si="41"/>
        <v>17.754113549763058</v>
      </c>
      <c r="I252" s="29">
        <f t="shared" si="41"/>
        <v>34.45166721735135</v>
      </c>
      <c r="J252" s="29">
        <f t="shared" si="41"/>
        <v>764.79993827037129</v>
      </c>
      <c r="K252" s="29">
        <f t="shared" si="41"/>
        <v>21.795145556904121</v>
      </c>
      <c r="L252" s="29">
        <f t="shared" si="41"/>
        <v>1102.5584213399522</v>
      </c>
    </row>
    <row r="253" spans="1:12" ht="13.8">
      <c r="A253" s="81"/>
      <c r="B253" s="9"/>
      <c r="G253" s="10"/>
      <c r="H253" s="10"/>
      <c r="I253" s="10"/>
      <c r="J253" s="10"/>
      <c r="K253" s="10"/>
      <c r="L253" s="10"/>
    </row>
    <row r="254" spans="1:12" ht="13.8">
      <c r="A254" s="81">
        <v>27</v>
      </c>
      <c r="B254" s="9" t="s">
        <v>135</v>
      </c>
      <c r="F254" s="10">
        <f>SUM(G254:Q254)</f>
        <v>134305355.08881208</v>
      </c>
      <c r="G254" s="89">
        <v>67953229.669643164</v>
      </c>
      <c r="H254" s="89">
        <v>17420054.955992725</v>
      </c>
      <c r="I254" s="89">
        <v>36730483.36785458</v>
      </c>
      <c r="J254" s="89">
        <v>5140288.0299660442</v>
      </c>
      <c r="K254" s="89">
        <v>4248272.2833541436</v>
      </c>
      <c r="L254" s="89">
        <v>2813026.7820014143</v>
      </c>
    </row>
    <row r="255" spans="1:12" ht="13.8">
      <c r="A255" s="81">
        <v>28</v>
      </c>
      <c r="B255" s="9" t="s">
        <v>136</v>
      </c>
      <c r="F255" s="29">
        <f>F254/F245</f>
        <v>45.511872970621475</v>
      </c>
      <c r="G255" s="29">
        <f t="shared" ref="G255:L255" si="42">G254/G245</f>
        <v>26.983009917777469</v>
      </c>
      <c r="H255" s="29">
        <f t="shared" si="42"/>
        <v>46.399532692636626</v>
      </c>
      <c r="I255" s="29">
        <f t="shared" si="42"/>
        <v>1608.4464603194333</v>
      </c>
      <c r="J255" s="29">
        <f t="shared" si="42"/>
        <v>20397.968372881129</v>
      </c>
      <c r="K255" s="29">
        <f t="shared" si="42"/>
        <v>145.52366263673289</v>
      </c>
      <c r="L255" s="29">
        <f t="shared" si="42"/>
        <v>573.15134107608276</v>
      </c>
    </row>
    <row r="256" spans="1:12" ht="13.8">
      <c r="A256" s="81"/>
      <c r="B256" s="9"/>
    </row>
    <row r="257" spans="1:12" ht="13.8">
      <c r="A257" s="81">
        <v>29</v>
      </c>
      <c r="B257" s="19" t="s">
        <v>137</v>
      </c>
      <c r="F257" s="28">
        <f>F252+F255</f>
        <v>62.722016120938783</v>
      </c>
      <c r="G257" s="28">
        <f t="shared" ref="G257:L257" si="43">G252+G255</f>
        <v>41.712547364065628</v>
      </c>
      <c r="H257" s="28">
        <f t="shared" si="43"/>
        <v>64.153646242399688</v>
      </c>
      <c r="I257" s="28">
        <f t="shared" si="43"/>
        <v>1642.8981275367846</v>
      </c>
      <c r="J257" s="28">
        <f t="shared" si="43"/>
        <v>21162.7683111515</v>
      </c>
      <c r="K257" s="28">
        <f t="shared" si="43"/>
        <v>167.31880819363701</v>
      </c>
      <c r="L257" s="28">
        <f t="shared" si="43"/>
        <v>1675.7097624160351</v>
      </c>
    </row>
    <row r="258" spans="1:12" ht="13.8">
      <c r="A258" s="2"/>
      <c r="B258" s="9"/>
    </row>
    <row r="260" spans="1:12" ht="12.75" customHeight="1"/>
    <row r="261" spans="1:12" ht="50.25" customHeight="1"/>
    <row r="262" spans="1:12" ht="13.8">
      <c r="A262" s="6" t="str">
        <f>$A$64</f>
        <v>File:  WA 2017 Elec Case / Elec COS Base Case / Sumcost Exhibits</v>
      </c>
      <c r="B262" s="9"/>
      <c r="C262" s="9"/>
      <c r="D262" s="5"/>
      <c r="E262" s="4"/>
      <c r="F262" s="10"/>
      <c r="G262" s="10"/>
      <c r="H262" s="10"/>
      <c r="L262" s="14" t="s">
        <v>138</v>
      </c>
    </row>
  </sheetData>
  <mergeCells count="3">
    <mergeCell ref="B249:L249"/>
    <mergeCell ref="B212:L212"/>
    <mergeCell ref="B243:E243"/>
  </mergeCells>
  <printOptions horizontalCentered="1"/>
  <pageMargins left="0.75" right="0.5" top="0.75" bottom="0.25" header="0.5" footer="0.5"/>
  <pageSetup scale="80" firstPageNumber="3" orientation="portrait" useFirstPageNumber="1" r:id="rId1"/>
  <headerFooter scaleWithDoc="0" alignWithMargins="0">
    <oddHeader>&amp;R&amp;"Times New Roman,Regular"Exh. TLK-3</oddHeader>
  </headerFooter>
  <rowBreaks count="3" manualBreakCount="3">
    <brk id="65" max="11" man="1"/>
    <brk id="139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ABF6333-9A09-4F3D-9918-B234E5EC991D}"/>
</file>

<file path=customXml/itemProps2.xml><?xml version="1.0" encoding="utf-8"?>
<ds:datastoreItem xmlns:ds="http://schemas.openxmlformats.org/officeDocument/2006/customXml" ds:itemID="{EB285B74-F4A9-4A0A-B84C-D0E9DA0E1AE9}"/>
</file>

<file path=customXml/itemProps3.xml><?xml version="1.0" encoding="utf-8"?>
<ds:datastoreItem xmlns:ds="http://schemas.openxmlformats.org/officeDocument/2006/customXml" ds:itemID="{DF300D8D-8446-47E5-9012-18D704618930}"/>
</file>

<file path=customXml/itemProps4.xml><?xml version="1.0" encoding="utf-8"?>
<ds:datastoreItem xmlns:ds="http://schemas.openxmlformats.org/officeDocument/2006/customXml" ds:itemID="{DCCB3580-81E2-46BE-B26D-8834D6DDA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2017-05-11T17:12:36Z</cp:lastPrinted>
  <dcterms:created xsi:type="dcterms:W3CDTF">2008-02-27T01:43:37Z</dcterms:created>
  <dcterms:modified xsi:type="dcterms:W3CDTF">2017-05-11T17:16:02Z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