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ACCOUNT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ACCOUNTS!#REF!</definedName>
    <definedName name="CASE">[1]INPUTS!$C$11</definedName>
    <definedName name="EffTax">[1]INPUTS!$F$36</definedName>
    <definedName name="FTAX">[1]INPUTS!$F$35</definedName>
    <definedName name="JP_Bal">ACCOUNTS!$M$27</definedName>
    <definedName name="Load_Factor">ACCOUNTS!$M$167</definedName>
    <definedName name="_xlnm.Print_Area" localSheetId="0">ACCOUNTS!$C$6:$J$580</definedName>
    <definedName name="_xlnm.Print_Titles" localSheetId="0">ACCOUNTS!$A:$C,ACCOUNTS!$2:$4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45621" calcMode="manual" iterate="1" iterateDelta="1E-4" calcCompleted="0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3" i="1" l="1"/>
  <c r="G226" i="1" l="1"/>
  <c r="F226" i="1"/>
  <c r="E226" i="1"/>
  <c r="G225" i="1"/>
  <c r="F225" i="1"/>
  <c r="E225" i="1"/>
  <c r="G224" i="1"/>
  <c r="F224" i="1"/>
  <c r="E224" i="1"/>
  <c r="G222" i="1"/>
  <c r="F222" i="1"/>
  <c r="E222" i="1"/>
  <c r="G221" i="1"/>
  <c r="F221" i="1"/>
  <c r="E221" i="1"/>
  <c r="G213" i="1"/>
  <c r="F213" i="1"/>
  <c r="E213" i="1"/>
  <c r="G211" i="1"/>
  <c r="F211" i="1"/>
  <c r="E211" i="1"/>
  <c r="G210" i="1"/>
  <c r="F210" i="1"/>
  <c r="E210" i="1"/>
  <c r="G209" i="1"/>
  <c r="F209" i="1"/>
  <c r="E209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198" i="1"/>
  <c r="F198" i="1"/>
  <c r="E198" i="1"/>
  <c r="G197" i="1"/>
  <c r="F197" i="1"/>
  <c r="E197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T143" i="1"/>
  <c r="T142" i="1"/>
  <c r="T141" i="1"/>
  <c r="T140" i="1"/>
  <c r="T139" i="1"/>
  <c r="T138" i="1"/>
  <c r="T137" i="1"/>
  <c r="T136" i="1"/>
  <c r="P143" i="1"/>
  <c r="P142" i="1"/>
  <c r="P141" i="1"/>
  <c r="P140" i="1"/>
  <c r="P139" i="1"/>
  <c r="P138" i="1"/>
  <c r="P137" i="1"/>
  <c r="P136" i="1"/>
  <c r="L143" i="1"/>
  <c r="L142" i="1"/>
  <c r="L141" i="1"/>
  <c r="L140" i="1"/>
  <c r="L139" i="1"/>
  <c r="L138" i="1"/>
  <c r="L137" i="1"/>
  <c r="L136" i="1"/>
  <c r="G123" i="1"/>
  <c r="F123" i="1"/>
  <c r="E123" i="1"/>
  <c r="G122" i="1"/>
  <c r="F122" i="1"/>
  <c r="E122" i="1"/>
  <c r="G121" i="1"/>
  <c r="F121" i="1"/>
  <c r="E121" i="1"/>
  <c r="G116" i="1"/>
  <c r="F116" i="1"/>
  <c r="E116" i="1"/>
  <c r="G115" i="1"/>
  <c r="F115" i="1"/>
  <c r="E115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3" i="1"/>
  <c r="F93" i="1"/>
  <c r="E93" i="1"/>
  <c r="G92" i="1"/>
  <c r="F92" i="1"/>
  <c r="E92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7" i="1"/>
  <c r="F67" i="1"/>
  <c r="E67" i="1"/>
  <c r="G66" i="1"/>
  <c r="F66" i="1"/>
  <c r="E66" i="1"/>
  <c r="G65" i="1"/>
  <c r="F65" i="1"/>
  <c r="E65" i="1"/>
  <c r="G64" i="1"/>
  <c r="F64" i="1"/>
  <c r="E64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T39" i="1"/>
  <c r="T38" i="1"/>
  <c r="T37" i="1"/>
  <c r="T36" i="1"/>
  <c r="T35" i="1"/>
  <c r="T34" i="1"/>
  <c r="T33" i="1"/>
  <c r="T32" i="1"/>
  <c r="P39" i="1"/>
  <c r="P38" i="1"/>
  <c r="P37" i="1"/>
  <c r="P36" i="1"/>
  <c r="P35" i="1"/>
  <c r="P34" i="1"/>
  <c r="P33" i="1"/>
  <c r="P32" i="1"/>
  <c r="L39" i="1"/>
  <c r="L38" i="1"/>
  <c r="L37" i="1"/>
  <c r="L36" i="1"/>
  <c r="L35" i="1"/>
  <c r="L34" i="1"/>
  <c r="L33" i="1"/>
  <c r="L32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2" i="1"/>
  <c r="F12" i="1"/>
  <c r="E12" i="1"/>
  <c r="G11" i="1"/>
  <c r="F11" i="1"/>
  <c r="E11" i="1"/>
  <c r="G10" i="1"/>
  <c r="F10" i="1"/>
  <c r="E10" i="1"/>
  <c r="E571" i="1"/>
  <c r="G559" i="1"/>
  <c r="F559" i="1"/>
  <c r="E559" i="1"/>
  <c r="G558" i="1"/>
  <c r="F558" i="1"/>
  <c r="E558" i="1"/>
  <c r="G557" i="1"/>
  <c r="F557" i="1"/>
  <c r="E557" i="1"/>
  <c r="G556" i="1"/>
  <c r="F556" i="1"/>
  <c r="E556" i="1"/>
  <c r="G538" i="1"/>
  <c r="F538" i="1"/>
  <c r="E538" i="1"/>
  <c r="G537" i="1"/>
  <c r="F537" i="1"/>
  <c r="E537" i="1"/>
  <c r="G536" i="1"/>
  <c r="F536" i="1"/>
  <c r="E536" i="1"/>
  <c r="G535" i="1"/>
  <c r="F535" i="1"/>
  <c r="E535" i="1"/>
  <c r="G534" i="1"/>
  <c r="F534" i="1"/>
  <c r="E534" i="1"/>
  <c r="G533" i="1"/>
  <c r="F533" i="1"/>
  <c r="E533" i="1"/>
  <c r="G532" i="1"/>
  <c r="F532" i="1"/>
  <c r="E532" i="1"/>
  <c r="G393" i="1"/>
  <c r="F393" i="1"/>
  <c r="E393" i="1"/>
  <c r="G392" i="1"/>
  <c r="F392" i="1"/>
  <c r="E392" i="1"/>
  <c r="G390" i="1"/>
  <c r="F390" i="1"/>
  <c r="E390" i="1"/>
  <c r="G389" i="1"/>
  <c r="F389" i="1"/>
  <c r="E389" i="1"/>
  <c r="G388" i="1"/>
  <c r="F388" i="1"/>
  <c r="E388" i="1"/>
  <c r="G386" i="1"/>
  <c r="F386" i="1"/>
  <c r="E386" i="1"/>
  <c r="G385" i="1"/>
  <c r="F385" i="1"/>
  <c r="E385" i="1"/>
  <c r="G384" i="1"/>
  <c r="F384" i="1"/>
  <c r="E384" i="1"/>
  <c r="G379" i="1"/>
  <c r="F379" i="1"/>
  <c r="E379" i="1"/>
  <c r="G378" i="1"/>
  <c r="F378" i="1"/>
  <c r="E378" i="1"/>
  <c r="G377" i="1"/>
  <c r="F377" i="1"/>
  <c r="E377" i="1"/>
  <c r="G376" i="1"/>
  <c r="F376" i="1"/>
  <c r="E376" i="1"/>
  <c r="G375" i="1"/>
  <c r="F375" i="1"/>
  <c r="E375" i="1"/>
  <c r="G372" i="1"/>
  <c r="F372" i="1"/>
  <c r="E372" i="1"/>
  <c r="G364" i="1"/>
  <c r="F364" i="1"/>
  <c r="E364" i="1"/>
  <c r="G363" i="1"/>
  <c r="F363" i="1"/>
  <c r="E363" i="1"/>
  <c r="G362" i="1"/>
  <c r="F362" i="1"/>
  <c r="E362" i="1"/>
  <c r="G356" i="1"/>
  <c r="F356" i="1"/>
  <c r="E356" i="1"/>
  <c r="G355" i="1"/>
  <c r="F355" i="1"/>
  <c r="E355" i="1"/>
  <c r="G354" i="1"/>
  <c r="F354" i="1"/>
  <c r="E354" i="1"/>
  <c r="G353" i="1"/>
  <c r="F353" i="1"/>
  <c r="E353" i="1"/>
  <c r="G346" i="1"/>
  <c r="F346" i="1"/>
  <c r="E346" i="1"/>
  <c r="G344" i="1"/>
  <c r="F344" i="1"/>
  <c r="E344" i="1"/>
  <c r="G343" i="1"/>
  <c r="F343" i="1"/>
  <c r="E343" i="1"/>
  <c r="G340" i="1"/>
  <c r="F340" i="1"/>
  <c r="E340" i="1"/>
  <c r="G337" i="1"/>
  <c r="F337" i="1"/>
  <c r="E337" i="1"/>
  <c r="G325" i="1"/>
  <c r="F325" i="1"/>
  <c r="E325" i="1"/>
  <c r="G324" i="1"/>
  <c r="F324" i="1"/>
  <c r="E324" i="1"/>
  <c r="G323" i="1"/>
  <c r="F323" i="1"/>
  <c r="E323" i="1"/>
  <c r="G322" i="1"/>
  <c r="F322" i="1"/>
  <c r="E322" i="1"/>
  <c r="G321" i="1"/>
  <c r="F321" i="1"/>
  <c r="E321" i="1"/>
  <c r="G320" i="1"/>
  <c r="F320" i="1"/>
  <c r="E320" i="1"/>
  <c r="G319" i="1"/>
  <c r="F319" i="1"/>
  <c r="E319" i="1"/>
  <c r="G318" i="1"/>
  <c r="F318" i="1"/>
  <c r="E318" i="1"/>
  <c r="G317" i="1"/>
  <c r="F317" i="1"/>
  <c r="E317" i="1"/>
  <c r="G316" i="1"/>
  <c r="F316" i="1"/>
  <c r="E316" i="1"/>
  <c r="G315" i="1"/>
  <c r="F315" i="1"/>
  <c r="E315" i="1"/>
  <c r="G314" i="1"/>
  <c r="F314" i="1"/>
  <c r="E314" i="1"/>
  <c r="G313" i="1"/>
  <c r="F313" i="1"/>
  <c r="E313" i="1"/>
  <c r="G312" i="1"/>
  <c r="F312" i="1"/>
  <c r="E312" i="1"/>
  <c r="G311" i="1"/>
  <c r="F311" i="1"/>
  <c r="E311" i="1"/>
  <c r="G310" i="1"/>
  <c r="F310" i="1"/>
  <c r="E310" i="1"/>
  <c r="G309" i="1"/>
  <c r="F309" i="1"/>
  <c r="E309" i="1"/>
  <c r="G305" i="1"/>
  <c r="F305" i="1"/>
  <c r="E305" i="1"/>
  <c r="G304" i="1"/>
  <c r="F304" i="1"/>
  <c r="E304" i="1"/>
  <c r="G302" i="1"/>
  <c r="F302" i="1"/>
  <c r="E302" i="1"/>
  <c r="G301" i="1"/>
  <c r="F301" i="1"/>
  <c r="E301" i="1"/>
  <c r="G300" i="1"/>
  <c r="F300" i="1"/>
  <c r="E300" i="1"/>
  <c r="G299" i="1"/>
  <c r="F299" i="1"/>
  <c r="E299" i="1"/>
  <c r="G298" i="1"/>
  <c r="F298" i="1"/>
  <c r="E298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7" i="1"/>
  <c r="F287" i="1"/>
  <c r="E287" i="1"/>
  <c r="G286" i="1"/>
  <c r="F286" i="1"/>
  <c r="E286" i="1"/>
  <c r="G285" i="1"/>
  <c r="F285" i="1"/>
  <c r="E285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0" i="1"/>
  <c r="F240" i="1"/>
  <c r="E240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T424" i="1"/>
  <c r="T423" i="1"/>
  <c r="T422" i="1"/>
  <c r="T421" i="1"/>
  <c r="T420" i="1"/>
  <c r="T419" i="1"/>
  <c r="G414" i="1"/>
  <c r="G413" i="1"/>
  <c r="G402" i="1"/>
  <c r="F469" i="1"/>
  <c r="E469" i="1"/>
  <c r="F468" i="1"/>
  <c r="E468" i="1"/>
  <c r="F467" i="1"/>
  <c r="E467" i="1"/>
  <c r="F466" i="1"/>
  <c r="E466" i="1"/>
  <c r="F465" i="1"/>
  <c r="E465" i="1"/>
  <c r="F464" i="1"/>
  <c r="E464" i="1"/>
  <c r="F463" i="1"/>
  <c r="E463" i="1"/>
  <c r="F462" i="1"/>
  <c r="E462" i="1"/>
  <c r="F461" i="1"/>
  <c r="E461" i="1"/>
  <c r="F460" i="1"/>
  <c r="E460" i="1"/>
  <c r="F459" i="1"/>
  <c r="E459" i="1"/>
  <c r="F458" i="1"/>
  <c r="E458" i="1"/>
  <c r="F457" i="1"/>
  <c r="E457" i="1"/>
  <c r="F456" i="1"/>
  <c r="E456" i="1"/>
  <c r="F455" i="1"/>
  <c r="E455" i="1"/>
  <c r="F454" i="1"/>
  <c r="E454" i="1"/>
  <c r="F453" i="1"/>
  <c r="E453" i="1"/>
  <c r="P424" i="1"/>
  <c r="P423" i="1"/>
  <c r="P422" i="1"/>
  <c r="P421" i="1"/>
  <c r="P420" i="1"/>
  <c r="P419" i="1"/>
  <c r="L424" i="1"/>
  <c r="L423" i="1"/>
  <c r="L422" i="1"/>
  <c r="L421" i="1"/>
  <c r="L420" i="1"/>
  <c r="L419" i="1"/>
  <c r="F414" i="1"/>
  <c r="E414" i="1"/>
  <c r="F413" i="1"/>
  <c r="E413" i="1"/>
  <c r="F402" i="1"/>
  <c r="E402" i="1"/>
  <c r="I560" i="1"/>
  <c r="I549" i="1"/>
  <c r="I387" i="1"/>
  <c r="I345" i="1"/>
  <c r="D385" i="1" l="1"/>
  <c r="M426" i="1" l="1"/>
  <c r="M283" i="1"/>
  <c r="M145" i="1"/>
  <c r="M41" i="1"/>
  <c r="M32" i="1"/>
  <c r="E569" i="1" l="1"/>
  <c r="E570" i="1" l="1"/>
  <c r="H344" i="1" l="1"/>
  <c r="H385" i="1"/>
  <c r="H546" i="1"/>
  <c r="C545" i="1" l="1"/>
  <c r="C648" i="1" l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28" i="1"/>
  <c r="C627" i="1"/>
  <c r="C626" i="1"/>
  <c r="C625" i="1"/>
  <c r="C624" i="1"/>
  <c r="C623" i="1"/>
  <c r="C622" i="1"/>
  <c r="C618" i="1"/>
  <c r="C617" i="1"/>
  <c r="C616" i="1"/>
  <c r="C615" i="1"/>
  <c r="C614" i="1"/>
  <c r="C610" i="1"/>
  <c r="C609" i="1"/>
  <c r="C608" i="1"/>
  <c r="C607" i="1"/>
  <c r="C606" i="1"/>
  <c r="C605" i="1"/>
  <c r="C604" i="1"/>
  <c r="C603" i="1"/>
  <c r="C602" i="1"/>
  <c r="C595" i="1"/>
  <c r="C594" i="1"/>
  <c r="C590" i="1"/>
  <c r="C589" i="1"/>
  <c r="C588" i="1"/>
  <c r="C587" i="1"/>
  <c r="C586" i="1"/>
  <c r="C585" i="1"/>
  <c r="C584" i="1"/>
  <c r="C583" i="1"/>
  <c r="C566" i="1"/>
  <c r="C555" i="1"/>
  <c r="C554" i="1"/>
  <c r="C541" i="1"/>
  <c r="C540" i="1"/>
  <c r="C531" i="1"/>
  <c r="C521" i="1"/>
  <c r="C520" i="1"/>
  <c r="C519" i="1"/>
  <c r="C511" i="1"/>
  <c r="C510" i="1"/>
  <c r="C509" i="1"/>
  <c r="C507" i="1"/>
  <c r="C506" i="1"/>
  <c r="C501" i="1"/>
  <c r="C500" i="1"/>
  <c r="C499" i="1"/>
  <c r="C498" i="1"/>
  <c r="C494" i="1"/>
  <c r="C493" i="1"/>
  <c r="C488" i="1"/>
  <c r="C487" i="1"/>
  <c r="C486" i="1"/>
  <c r="C485" i="1"/>
  <c r="C484" i="1"/>
  <c r="C480" i="1"/>
  <c r="C479" i="1"/>
  <c r="C449" i="1"/>
  <c r="C448" i="1"/>
  <c r="C447" i="1"/>
  <c r="C446" i="1"/>
  <c r="C445" i="1"/>
  <c r="C444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09" i="1"/>
  <c r="C408" i="1"/>
  <c r="C407" i="1"/>
  <c r="C406" i="1"/>
  <c r="C405" i="1"/>
  <c r="C404" i="1"/>
  <c r="C403" i="1"/>
  <c r="C401" i="1"/>
  <c r="C336" i="1"/>
  <c r="C308" i="1"/>
  <c r="C297" i="1"/>
  <c r="C284" i="1"/>
  <c r="C260" i="1"/>
  <c r="C256" i="1"/>
  <c r="C255" i="1"/>
  <c r="C254" i="1"/>
  <c r="C253" i="1"/>
  <c r="C164" i="1"/>
  <c r="C163" i="1"/>
  <c r="C162" i="1"/>
  <c r="C161" i="1"/>
  <c r="C160" i="1"/>
  <c r="C159" i="1"/>
  <c r="C158" i="1"/>
  <c r="C157" i="1"/>
  <c r="C131" i="1"/>
  <c r="C130" i="1"/>
  <c r="C129" i="1"/>
  <c r="C128" i="1"/>
  <c r="C127" i="1"/>
  <c r="C126" i="1"/>
  <c r="C125" i="1"/>
  <c r="C124" i="1"/>
  <c r="C120" i="1"/>
  <c r="C107" i="1"/>
  <c r="C106" i="1"/>
  <c r="C105" i="1"/>
  <c r="C104" i="1"/>
  <c r="C59" i="1"/>
  <c r="C58" i="1"/>
  <c r="C57" i="1"/>
  <c r="C56" i="1"/>
  <c r="C55" i="1"/>
  <c r="C54" i="1"/>
  <c r="C53" i="1"/>
  <c r="C52" i="1"/>
  <c r="C60" i="1" s="1"/>
  <c r="C27" i="1"/>
  <c r="C26" i="1"/>
  <c r="C25" i="1"/>
  <c r="C24" i="1"/>
  <c r="C23" i="1"/>
  <c r="C22" i="1"/>
  <c r="C21" i="1"/>
  <c r="C3" i="1"/>
  <c r="C165" i="1" l="1"/>
  <c r="C611" i="1"/>
  <c r="C441" i="1"/>
  <c r="C619" i="1"/>
  <c r="C631" i="1" s="1"/>
  <c r="C649" i="1"/>
  <c r="C450" i="1"/>
  <c r="C591" i="1"/>
  <c r="C596" i="1"/>
  <c r="C629" i="1"/>
  <c r="G542" i="1" l="1"/>
  <c r="G543" i="1"/>
  <c r="G544" i="1"/>
  <c r="G545" i="1"/>
  <c r="F542" i="1"/>
  <c r="F543" i="1"/>
  <c r="F544" i="1"/>
  <c r="F545" i="1"/>
  <c r="E544" i="1" l="1"/>
  <c r="E545" i="1" l="1"/>
  <c r="E542" i="1"/>
  <c r="E543" i="1" l="1"/>
  <c r="E547" i="1" l="1"/>
  <c r="E548" i="1"/>
  <c r="E546" i="1" l="1"/>
  <c r="G547" i="1" l="1"/>
  <c r="G548" i="1"/>
  <c r="F546" i="1"/>
  <c r="F548" i="1"/>
  <c r="F547" i="1" l="1"/>
  <c r="G546" i="1" l="1"/>
  <c r="G530" i="1" l="1"/>
  <c r="F530" i="1"/>
  <c r="E530" i="1"/>
  <c r="G529" i="1"/>
  <c r="F529" i="1"/>
  <c r="E529" i="1"/>
  <c r="G528" i="1"/>
  <c r="F528" i="1"/>
  <c r="E528" i="1"/>
  <c r="G527" i="1"/>
  <c r="F527" i="1"/>
  <c r="E527" i="1"/>
  <c r="G526" i="1"/>
  <c r="F526" i="1"/>
  <c r="E526" i="1"/>
  <c r="G525" i="1"/>
  <c r="F525" i="1"/>
  <c r="E525" i="1"/>
  <c r="G524" i="1"/>
  <c r="F524" i="1"/>
  <c r="E524" i="1"/>
  <c r="G523" i="1"/>
  <c r="F523" i="1"/>
  <c r="E523" i="1"/>
  <c r="G522" i="1"/>
  <c r="F522" i="1"/>
  <c r="E522" i="1"/>
  <c r="D250" i="1" l="1"/>
  <c r="D248" i="1"/>
  <c r="D251" i="1"/>
  <c r="D252" i="1"/>
  <c r="D249" i="1"/>
  <c r="J248" i="1" l="1"/>
  <c r="C248" i="1"/>
  <c r="J251" i="1"/>
  <c r="C251" i="1" s="1"/>
  <c r="J250" i="1"/>
  <c r="C250" i="1" s="1"/>
  <c r="J249" i="1"/>
  <c r="C249" i="1"/>
  <c r="J252" i="1"/>
  <c r="C252" i="1" s="1"/>
  <c r="D345" i="1"/>
  <c r="J345" i="1" s="1"/>
  <c r="C345" i="1" s="1"/>
  <c r="D346" i="1"/>
  <c r="J346" i="1" l="1"/>
  <c r="C346" i="1" s="1"/>
  <c r="C257" i="1"/>
  <c r="D344" i="1"/>
  <c r="J344" i="1" l="1"/>
  <c r="C344" i="1"/>
  <c r="D254" i="1" l="1"/>
  <c r="J254" i="1" s="1"/>
  <c r="D255" i="1"/>
  <c r="J255" i="1" s="1"/>
  <c r="D579" i="1"/>
  <c r="D578" i="1"/>
  <c r="D577" i="1"/>
  <c r="D576" i="1"/>
  <c r="D575" i="1"/>
  <c r="D574" i="1"/>
  <c r="D573" i="1"/>
  <c r="D572" i="1"/>
  <c r="D571" i="1"/>
  <c r="D570" i="1"/>
  <c r="D569" i="1"/>
  <c r="D562" i="1"/>
  <c r="J562" i="1" s="1"/>
  <c r="D561" i="1"/>
  <c r="J561" i="1" s="1"/>
  <c r="D560" i="1"/>
  <c r="D550" i="1"/>
  <c r="J550" i="1" s="1"/>
  <c r="D549" i="1"/>
  <c r="D531" i="1"/>
  <c r="J531" i="1" s="1"/>
  <c r="D514" i="1"/>
  <c r="J514" i="1" s="1"/>
  <c r="D513" i="1"/>
  <c r="J513" i="1" s="1"/>
  <c r="D512" i="1"/>
  <c r="J512" i="1" s="1"/>
  <c r="D511" i="1"/>
  <c r="J511" i="1" s="1"/>
  <c r="D510" i="1"/>
  <c r="J510" i="1" s="1"/>
  <c r="D509" i="1"/>
  <c r="J509" i="1" s="1"/>
  <c r="D504" i="1"/>
  <c r="J504" i="1" s="1"/>
  <c r="D503" i="1"/>
  <c r="J503" i="1" s="1"/>
  <c r="D502" i="1"/>
  <c r="J502" i="1" s="1"/>
  <c r="D501" i="1"/>
  <c r="J501" i="1" s="1"/>
  <c r="D500" i="1"/>
  <c r="J500" i="1" s="1"/>
  <c r="D499" i="1"/>
  <c r="J499" i="1" s="1"/>
  <c r="D498" i="1"/>
  <c r="J498" i="1" s="1"/>
  <c r="D491" i="1"/>
  <c r="J491" i="1" s="1"/>
  <c r="D490" i="1"/>
  <c r="J490" i="1" s="1"/>
  <c r="D489" i="1"/>
  <c r="J489" i="1" s="1"/>
  <c r="D488" i="1"/>
  <c r="J488" i="1" s="1"/>
  <c r="D487" i="1"/>
  <c r="J487" i="1" s="1"/>
  <c r="D486" i="1"/>
  <c r="J486" i="1" s="1"/>
  <c r="D485" i="1"/>
  <c r="J485" i="1" s="1"/>
  <c r="D484" i="1"/>
  <c r="J484" i="1" s="1"/>
  <c r="D477" i="1"/>
  <c r="J477" i="1" s="1"/>
  <c r="D476" i="1"/>
  <c r="J476" i="1" s="1"/>
  <c r="D475" i="1"/>
  <c r="J475" i="1" s="1"/>
  <c r="D474" i="1"/>
  <c r="D473" i="1"/>
  <c r="D472" i="1"/>
  <c r="D449" i="1"/>
  <c r="J449" i="1" s="1"/>
  <c r="D448" i="1"/>
  <c r="J448" i="1" s="1"/>
  <c r="D447" i="1"/>
  <c r="J447" i="1" s="1"/>
  <c r="D446" i="1"/>
  <c r="J446" i="1" s="1"/>
  <c r="D445" i="1"/>
  <c r="J445" i="1" s="1"/>
  <c r="D444" i="1"/>
  <c r="J444" i="1" s="1"/>
  <c r="D440" i="1"/>
  <c r="J440" i="1" s="1"/>
  <c r="D439" i="1"/>
  <c r="J439" i="1" s="1"/>
  <c r="D438" i="1"/>
  <c r="J438" i="1" s="1"/>
  <c r="D437" i="1"/>
  <c r="J437" i="1" s="1"/>
  <c r="D436" i="1"/>
  <c r="J436" i="1" s="1"/>
  <c r="D435" i="1"/>
  <c r="J435" i="1" s="1"/>
  <c r="D434" i="1"/>
  <c r="J434" i="1" s="1"/>
  <c r="D433" i="1"/>
  <c r="J433" i="1" s="1"/>
  <c r="D432" i="1"/>
  <c r="J432" i="1" s="1"/>
  <c r="D431" i="1"/>
  <c r="J431" i="1" s="1"/>
  <c r="D430" i="1"/>
  <c r="J430" i="1" s="1"/>
  <c r="D429" i="1"/>
  <c r="J429" i="1" s="1"/>
  <c r="D428" i="1"/>
  <c r="J428" i="1" s="1"/>
  <c r="D409" i="1"/>
  <c r="J409" i="1" s="1"/>
  <c r="D408" i="1"/>
  <c r="J408" i="1" s="1"/>
  <c r="D407" i="1"/>
  <c r="J407" i="1" s="1"/>
  <c r="D406" i="1"/>
  <c r="J406" i="1" s="1"/>
  <c r="D405" i="1"/>
  <c r="J405" i="1" s="1"/>
  <c r="D404" i="1"/>
  <c r="J404" i="1" s="1"/>
  <c r="D403" i="1"/>
  <c r="J403" i="1" s="1"/>
  <c r="D401" i="1"/>
  <c r="J401" i="1" s="1"/>
  <c r="D391" i="1"/>
  <c r="D388" i="1"/>
  <c r="D387" i="1"/>
  <c r="J387" i="1" s="1"/>
  <c r="C387" i="1" s="1"/>
  <c r="D366" i="1"/>
  <c r="D365" i="1"/>
  <c r="D364" i="1"/>
  <c r="D362" i="1"/>
  <c r="D358" i="1"/>
  <c r="D357" i="1"/>
  <c r="D347" i="1"/>
  <c r="D333" i="1"/>
  <c r="J333" i="1" s="1"/>
  <c r="D332" i="1"/>
  <c r="D331" i="1"/>
  <c r="D330" i="1"/>
  <c r="D329" i="1"/>
  <c r="D328" i="1"/>
  <c r="D318" i="1"/>
  <c r="D303" i="1"/>
  <c r="D294" i="1"/>
  <c r="J294" i="1" s="1"/>
  <c r="D293" i="1"/>
  <c r="D292" i="1"/>
  <c r="D244" i="1"/>
  <c r="D243" i="1"/>
  <c r="D242" i="1"/>
  <c r="D241" i="1"/>
  <c r="D223" i="1"/>
  <c r="D212" i="1"/>
  <c r="D200" i="1"/>
  <c r="D199" i="1"/>
  <c r="D196" i="1"/>
  <c r="D187" i="1"/>
  <c r="D186" i="1"/>
  <c r="D173" i="1"/>
  <c r="D168" i="1"/>
  <c r="D164" i="1"/>
  <c r="J164" i="1" s="1"/>
  <c r="D163" i="1"/>
  <c r="J163" i="1" s="1"/>
  <c r="D162" i="1"/>
  <c r="J162" i="1" s="1"/>
  <c r="D161" i="1"/>
  <c r="J161" i="1" s="1"/>
  <c r="D160" i="1"/>
  <c r="J160" i="1" s="1"/>
  <c r="D159" i="1"/>
  <c r="J159" i="1" s="1"/>
  <c r="D158" i="1"/>
  <c r="J158" i="1" s="1"/>
  <c r="D157" i="1"/>
  <c r="J157" i="1" s="1"/>
  <c r="D153" i="1"/>
  <c r="D152" i="1"/>
  <c r="D147" i="1"/>
  <c r="D131" i="1"/>
  <c r="J131" i="1" s="1"/>
  <c r="D130" i="1"/>
  <c r="J130" i="1" s="1"/>
  <c r="D129" i="1"/>
  <c r="J129" i="1" s="1"/>
  <c r="D128" i="1"/>
  <c r="J128" i="1" s="1"/>
  <c r="D127" i="1"/>
  <c r="J127" i="1" s="1"/>
  <c r="D126" i="1"/>
  <c r="J126" i="1" s="1"/>
  <c r="D125" i="1"/>
  <c r="J125" i="1" s="1"/>
  <c r="D124" i="1"/>
  <c r="J124" i="1" s="1"/>
  <c r="D120" i="1"/>
  <c r="J120" i="1" s="1"/>
  <c r="D114" i="1"/>
  <c r="D106" i="1"/>
  <c r="J106" i="1" s="1"/>
  <c r="D105" i="1"/>
  <c r="J105" i="1" s="1"/>
  <c r="D104" i="1"/>
  <c r="J104" i="1" s="1"/>
  <c r="D95" i="1"/>
  <c r="D94" i="1"/>
  <c r="D91" i="1"/>
  <c r="D82" i="1"/>
  <c r="D81" i="1"/>
  <c r="D68" i="1"/>
  <c r="D63" i="1"/>
  <c r="D59" i="1"/>
  <c r="J59" i="1" s="1"/>
  <c r="D58" i="1"/>
  <c r="J58" i="1" s="1"/>
  <c r="D57" i="1"/>
  <c r="J57" i="1" s="1"/>
  <c r="D56" i="1"/>
  <c r="J56" i="1" s="1"/>
  <c r="D55" i="1"/>
  <c r="J55" i="1" s="1"/>
  <c r="D54" i="1"/>
  <c r="J54" i="1" s="1"/>
  <c r="D53" i="1"/>
  <c r="J53" i="1" s="1"/>
  <c r="D52" i="1"/>
  <c r="J52" i="1" s="1"/>
  <c r="D48" i="1"/>
  <c r="D27" i="1"/>
  <c r="J27" i="1" s="1"/>
  <c r="D26" i="1"/>
  <c r="J26" i="1" s="1"/>
  <c r="D25" i="1"/>
  <c r="J25" i="1" s="1"/>
  <c r="D24" i="1"/>
  <c r="J24" i="1" s="1"/>
  <c r="D23" i="1"/>
  <c r="J23" i="1" s="1"/>
  <c r="D22" i="1"/>
  <c r="J22" i="1" s="1"/>
  <c r="D21" i="1"/>
  <c r="J21" i="1" s="1"/>
  <c r="J578" i="1" l="1"/>
  <c r="C578" i="1"/>
  <c r="J575" i="1"/>
  <c r="C575" i="1"/>
  <c r="J572" i="1"/>
  <c r="C572" i="1"/>
  <c r="J576" i="1"/>
  <c r="C576" i="1"/>
  <c r="J574" i="1"/>
  <c r="C574" i="1"/>
  <c r="J579" i="1"/>
  <c r="C579" i="1"/>
  <c r="J573" i="1"/>
  <c r="C573" i="1"/>
  <c r="J577" i="1"/>
  <c r="C577" i="1"/>
  <c r="J571" i="1"/>
  <c r="C571" i="1"/>
  <c r="J570" i="1"/>
  <c r="C570" i="1"/>
  <c r="J569" i="1"/>
  <c r="C569" i="1"/>
  <c r="J114" i="1"/>
  <c r="C114" i="1"/>
  <c r="J212" i="1"/>
  <c r="C212" i="1"/>
  <c r="J48" i="1"/>
  <c r="C48" i="1"/>
  <c r="J82" i="1"/>
  <c r="C82" i="1"/>
  <c r="J168" i="1"/>
  <c r="C168" i="1"/>
  <c r="J196" i="1"/>
  <c r="C196" i="1"/>
  <c r="J223" i="1"/>
  <c r="C223" i="1"/>
  <c r="J81" i="1"/>
  <c r="C81" i="1"/>
  <c r="J95" i="1"/>
  <c r="C95" i="1"/>
  <c r="J153" i="1"/>
  <c r="C153" i="1"/>
  <c r="J187" i="1"/>
  <c r="C187" i="1"/>
  <c r="J91" i="1"/>
  <c r="C91" i="1"/>
  <c r="J147" i="1"/>
  <c r="C147" i="1"/>
  <c r="J173" i="1"/>
  <c r="C173" i="1"/>
  <c r="J199" i="1"/>
  <c r="C199" i="1"/>
  <c r="J63" i="1"/>
  <c r="C63" i="1"/>
  <c r="J68" i="1"/>
  <c r="C68" i="1"/>
  <c r="J94" i="1"/>
  <c r="C94" i="1"/>
  <c r="J152" i="1"/>
  <c r="C152" i="1"/>
  <c r="J186" i="1"/>
  <c r="C186" i="1"/>
  <c r="J200" i="1"/>
  <c r="C200" i="1"/>
  <c r="J244" i="1"/>
  <c r="C244" i="1"/>
  <c r="J347" i="1"/>
  <c r="C347" i="1"/>
  <c r="J241" i="1"/>
  <c r="C241" i="1"/>
  <c r="J292" i="1"/>
  <c r="C292" i="1"/>
  <c r="J331" i="1"/>
  <c r="C331" i="1"/>
  <c r="J357" i="1"/>
  <c r="C357" i="1"/>
  <c r="J365" i="1"/>
  <c r="C365" i="1"/>
  <c r="J391" i="1"/>
  <c r="C391" i="1"/>
  <c r="J472" i="1"/>
  <c r="C472" i="1"/>
  <c r="J303" i="1"/>
  <c r="C303" i="1"/>
  <c r="J242" i="1"/>
  <c r="C242" i="1"/>
  <c r="J293" i="1"/>
  <c r="C293" i="1"/>
  <c r="J328" i="1"/>
  <c r="C328" i="1"/>
  <c r="J332" i="1"/>
  <c r="C332" i="1"/>
  <c r="J358" i="1"/>
  <c r="C358" i="1"/>
  <c r="J366" i="1"/>
  <c r="C366" i="1"/>
  <c r="J473" i="1"/>
  <c r="C473" i="1"/>
  <c r="J330" i="1"/>
  <c r="C330" i="1"/>
  <c r="J243" i="1"/>
  <c r="C243" i="1"/>
  <c r="J329" i="1"/>
  <c r="C329" i="1"/>
  <c r="J474" i="1"/>
  <c r="C474" i="1"/>
  <c r="J364" i="1"/>
  <c r="C364" i="1"/>
  <c r="J318" i="1"/>
  <c r="C318" i="1" s="1"/>
  <c r="J362" i="1"/>
  <c r="C362" i="1" s="1"/>
  <c r="J388" i="1"/>
  <c r="C388" i="1"/>
  <c r="D256" i="1"/>
  <c r="J256" i="1" s="1"/>
  <c r="D257" i="1"/>
  <c r="J257" i="1" s="1"/>
  <c r="D253" i="1"/>
  <c r="J253" i="1" s="1"/>
  <c r="D210" i="1"/>
  <c r="D213" i="1"/>
  <c r="C580" i="1" l="1"/>
  <c r="J213" i="1"/>
  <c r="C213" i="1"/>
  <c r="J210" i="1"/>
  <c r="C210" i="1"/>
  <c r="U279" i="1" l="1"/>
  <c r="V279" i="1" s="1"/>
  <c r="G279" i="1" s="1"/>
  <c r="U278" i="1"/>
  <c r="V278" i="1" s="1"/>
  <c r="G278" i="1" s="1"/>
  <c r="U275" i="1"/>
  <c r="V275" i="1" s="1"/>
  <c r="G275" i="1" s="1"/>
  <c r="U274" i="1"/>
  <c r="V274" i="1" s="1"/>
  <c r="G274" i="1" s="1"/>
  <c r="U271" i="1"/>
  <c r="V271" i="1" s="1"/>
  <c r="G271" i="1" s="1"/>
  <c r="U270" i="1"/>
  <c r="V270" i="1" s="1"/>
  <c r="G270" i="1" s="1"/>
  <c r="U267" i="1"/>
  <c r="V267" i="1" s="1"/>
  <c r="G267" i="1" s="1"/>
  <c r="U266" i="1"/>
  <c r="V266" i="1" s="1"/>
  <c r="G266" i="1" s="1"/>
  <c r="U263" i="1"/>
  <c r="V263" i="1" s="1"/>
  <c r="G263" i="1" s="1"/>
  <c r="U262" i="1"/>
  <c r="V262" i="1" s="1"/>
  <c r="G262" i="1" s="1"/>
  <c r="D534" i="1" l="1"/>
  <c r="D536" i="1"/>
  <c r="J536" i="1" s="1"/>
  <c r="D558" i="1"/>
  <c r="D538" i="1"/>
  <c r="J538" i="1" s="1"/>
  <c r="T282" i="1"/>
  <c r="U265" i="1"/>
  <c r="V265" i="1" s="1"/>
  <c r="G265" i="1" s="1"/>
  <c r="U269" i="1"/>
  <c r="V269" i="1" s="1"/>
  <c r="G269" i="1" s="1"/>
  <c r="U273" i="1"/>
  <c r="V273" i="1" s="1"/>
  <c r="G273" i="1" s="1"/>
  <c r="U277" i="1"/>
  <c r="V277" i="1" s="1"/>
  <c r="G277" i="1" s="1"/>
  <c r="U281" i="1"/>
  <c r="V281" i="1" s="1"/>
  <c r="G281" i="1" s="1"/>
  <c r="U264" i="1"/>
  <c r="V264" i="1" s="1"/>
  <c r="G264" i="1" s="1"/>
  <c r="U268" i="1"/>
  <c r="V268" i="1" s="1"/>
  <c r="G268" i="1" s="1"/>
  <c r="U272" i="1"/>
  <c r="V272" i="1" s="1"/>
  <c r="G272" i="1" s="1"/>
  <c r="U276" i="1"/>
  <c r="V276" i="1" s="1"/>
  <c r="G276" i="1" s="1"/>
  <c r="U280" i="1"/>
  <c r="V280" i="1" s="1"/>
  <c r="G280" i="1" s="1"/>
  <c r="J534" i="1" l="1"/>
  <c r="C534" i="1"/>
  <c r="J558" i="1"/>
  <c r="C558" i="1" s="1"/>
  <c r="V282" i="1"/>
  <c r="U282" i="1"/>
  <c r="G261" i="1" s="1"/>
  <c r="D535" i="1" l="1"/>
  <c r="J535" i="1" l="1"/>
  <c r="C535" i="1"/>
  <c r="D537" i="1"/>
  <c r="J537" i="1" s="1"/>
  <c r="D532" i="1" l="1"/>
  <c r="J532" i="1" l="1"/>
  <c r="C532" i="1"/>
  <c r="D559" i="1"/>
  <c r="J559" i="1" l="1"/>
  <c r="C559" i="1" s="1"/>
  <c r="D530" i="1"/>
  <c r="D526" i="1"/>
  <c r="D522" i="1"/>
  <c r="D527" i="1"/>
  <c r="D528" i="1"/>
  <c r="D524" i="1"/>
  <c r="D523" i="1"/>
  <c r="D529" i="1"/>
  <c r="D525" i="1"/>
  <c r="J526" i="1" l="1"/>
  <c r="C526" i="1"/>
  <c r="J528" i="1"/>
  <c r="C528" i="1"/>
  <c r="J530" i="1"/>
  <c r="C530" i="1"/>
  <c r="J524" i="1"/>
  <c r="C524" i="1"/>
  <c r="J525" i="1"/>
  <c r="C525" i="1"/>
  <c r="J529" i="1"/>
  <c r="C529" i="1"/>
  <c r="J527" i="1"/>
  <c r="C527" i="1"/>
  <c r="J523" i="1"/>
  <c r="C523" i="1"/>
  <c r="J522" i="1"/>
  <c r="C522" i="1"/>
  <c r="D454" i="1"/>
  <c r="D458" i="1"/>
  <c r="U423" i="1"/>
  <c r="U422" i="1"/>
  <c r="U420" i="1"/>
  <c r="U419" i="1"/>
  <c r="J454" i="1" l="1"/>
  <c r="C454" i="1"/>
  <c r="J458" i="1"/>
  <c r="C458" i="1" s="1"/>
  <c r="D460" i="1"/>
  <c r="D456" i="1"/>
  <c r="D469" i="1"/>
  <c r="D465" i="1"/>
  <c r="D453" i="1"/>
  <c r="D468" i="1"/>
  <c r="D464" i="1"/>
  <c r="D413" i="1"/>
  <c r="D457" i="1"/>
  <c r="D461" i="1"/>
  <c r="D402" i="1"/>
  <c r="D414" i="1"/>
  <c r="D462" i="1"/>
  <c r="D467" i="1"/>
  <c r="D459" i="1"/>
  <c r="D455" i="1"/>
  <c r="D463" i="1"/>
  <c r="D466" i="1"/>
  <c r="V422" i="1"/>
  <c r="G422" i="1" s="1"/>
  <c r="U421" i="1"/>
  <c r="V421" i="1" s="1"/>
  <c r="G421" i="1" s="1"/>
  <c r="V419" i="1"/>
  <c r="T425" i="1"/>
  <c r="V423" i="1"/>
  <c r="G423" i="1" s="1"/>
  <c r="U424" i="1"/>
  <c r="V424" i="1" s="1"/>
  <c r="G424" i="1" s="1"/>
  <c r="V420" i="1"/>
  <c r="G420" i="1" s="1"/>
  <c r="J459" i="1" l="1"/>
  <c r="C459" i="1" s="1"/>
  <c r="J402" i="1"/>
  <c r="C402" i="1"/>
  <c r="C410" i="1" s="1"/>
  <c r="J464" i="1"/>
  <c r="C464" i="1" s="1"/>
  <c r="J469" i="1"/>
  <c r="C469" i="1" s="1"/>
  <c r="J466" i="1"/>
  <c r="C466" i="1" s="1"/>
  <c r="J467" i="1"/>
  <c r="C467" i="1" s="1"/>
  <c r="J461" i="1"/>
  <c r="C461" i="1" s="1"/>
  <c r="J468" i="1"/>
  <c r="C468" i="1"/>
  <c r="J456" i="1"/>
  <c r="C456" i="1" s="1"/>
  <c r="J463" i="1"/>
  <c r="C463" i="1"/>
  <c r="J462" i="1"/>
  <c r="C462" i="1" s="1"/>
  <c r="J457" i="1"/>
  <c r="C457" i="1" s="1"/>
  <c r="J453" i="1"/>
  <c r="C453" i="1" s="1"/>
  <c r="J460" i="1"/>
  <c r="C460" i="1" s="1"/>
  <c r="J455" i="1"/>
  <c r="C455" i="1" s="1"/>
  <c r="J414" i="1"/>
  <c r="C414" i="1"/>
  <c r="J413" i="1"/>
  <c r="C413" i="1" s="1"/>
  <c r="J465" i="1"/>
  <c r="C465" i="1"/>
  <c r="U425" i="1"/>
  <c r="G418" i="1" s="1"/>
  <c r="V425" i="1"/>
  <c r="G419" i="1"/>
  <c r="C415" i="1" l="1"/>
  <c r="D557" i="1"/>
  <c r="D556" i="1"/>
  <c r="D533" i="1"/>
  <c r="D393" i="1"/>
  <c r="D392" i="1"/>
  <c r="D379" i="1"/>
  <c r="D378" i="1"/>
  <c r="D377" i="1"/>
  <c r="D376" i="1"/>
  <c r="D319" i="1"/>
  <c r="D317" i="1"/>
  <c r="D305" i="1"/>
  <c r="J305" i="1" s="1"/>
  <c r="D304" i="1"/>
  <c r="D299" i="1"/>
  <c r="D300" i="1"/>
  <c r="D301" i="1"/>
  <c r="D302" i="1"/>
  <c r="D298" i="1"/>
  <c r="D291" i="1"/>
  <c r="D286" i="1"/>
  <c r="D287" i="1"/>
  <c r="D288" i="1"/>
  <c r="D289" i="1"/>
  <c r="D290" i="1"/>
  <c r="D285" i="1"/>
  <c r="M262" i="1"/>
  <c r="D236" i="1"/>
  <c r="D240" i="1"/>
  <c r="D239" i="1"/>
  <c r="D238" i="1"/>
  <c r="D237" i="1"/>
  <c r="U137" i="1"/>
  <c r="U138" i="1"/>
  <c r="V138" i="1" s="1"/>
  <c r="G138" i="1" s="1"/>
  <c r="U139" i="1"/>
  <c r="V139" i="1" s="1"/>
  <c r="G139" i="1" s="1"/>
  <c r="U140" i="1"/>
  <c r="U141" i="1"/>
  <c r="U142" i="1"/>
  <c r="V142" i="1" s="1"/>
  <c r="G142" i="1" s="1"/>
  <c r="U143" i="1"/>
  <c r="V143" i="1" s="1"/>
  <c r="G143" i="1" s="1"/>
  <c r="U38" i="1"/>
  <c r="V38" i="1" s="1"/>
  <c r="G38" i="1" s="1"/>
  <c r="Q34" i="1"/>
  <c r="R34" i="1" s="1"/>
  <c r="F34" i="1" s="1"/>
  <c r="D195" i="1"/>
  <c r="D205" i="1"/>
  <c r="D204" i="1"/>
  <c r="D203" i="1"/>
  <c r="D202" i="1"/>
  <c r="D201" i="1"/>
  <c r="D198" i="1"/>
  <c r="D197" i="1"/>
  <c r="D169" i="1"/>
  <c r="D151" i="1"/>
  <c r="D148" i="1"/>
  <c r="D115" i="1"/>
  <c r="D97" i="1"/>
  <c r="D90" i="1"/>
  <c r="D86" i="1"/>
  <c r="D77" i="1"/>
  <c r="D73" i="1"/>
  <c r="J86" i="1" l="1"/>
  <c r="C86" i="1"/>
  <c r="J148" i="1"/>
  <c r="C148" i="1" s="1"/>
  <c r="J198" i="1"/>
  <c r="C198" i="1" s="1"/>
  <c r="J204" i="1"/>
  <c r="C204" i="1" s="1"/>
  <c r="J237" i="1"/>
  <c r="C237" i="1"/>
  <c r="J236" i="1"/>
  <c r="C236" i="1" s="1"/>
  <c r="J289" i="1"/>
  <c r="C289" i="1"/>
  <c r="J291" i="1"/>
  <c r="C291" i="1" s="1"/>
  <c r="J300" i="1"/>
  <c r="C300" i="1" s="1"/>
  <c r="J317" i="1"/>
  <c r="C317" i="1"/>
  <c r="J378" i="1"/>
  <c r="C378" i="1" s="1"/>
  <c r="J90" i="1"/>
  <c r="C90" i="1"/>
  <c r="J151" i="1"/>
  <c r="C151" i="1"/>
  <c r="J201" i="1"/>
  <c r="C201" i="1"/>
  <c r="J205" i="1"/>
  <c r="C205" i="1"/>
  <c r="J238" i="1"/>
  <c r="C238" i="1" s="1"/>
  <c r="N262" i="1"/>
  <c r="J288" i="1"/>
  <c r="C288" i="1"/>
  <c r="J298" i="1"/>
  <c r="C298" i="1" s="1"/>
  <c r="J299" i="1"/>
  <c r="C299" i="1"/>
  <c r="J319" i="1"/>
  <c r="C319" i="1" s="1"/>
  <c r="J379" i="1"/>
  <c r="C379" i="1" s="1"/>
  <c r="J533" i="1"/>
  <c r="C533" i="1" s="1"/>
  <c r="C536" i="1" s="1"/>
  <c r="J97" i="1"/>
  <c r="C97" i="1"/>
  <c r="J169" i="1"/>
  <c r="C169" i="1"/>
  <c r="J202" i="1"/>
  <c r="C202" i="1"/>
  <c r="J195" i="1"/>
  <c r="C195" i="1"/>
  <c r="J239" i="1"/>
  <c r="C239" i="1" s="1"/>
  <c r="J285" i="1"/>
  <c r="C285" i="1" s="1"/>
  <c r="J287" i="1"/>
  <c r="C287" i="1" s="1"/>
  <c r="J302" i="1"/>
  <c r="C302" i="1" s="1"/>
  <c r="J304" i="1"/>
  <c r="C304" i="1"/>
  <c r="J376" i="1"/>
  <c r="C376" i="1" s="1"/>
  <c r="J392" i="1"/>
  <c r="C392" i="1"/>
  <c r="J556" i="1"/>
  <c r="C556" i="1" s="1"/>
  <c r="J73" i="1"/>
  <c r="C73" i="1"/>
  <c r="J77" i="1"/>
  <c r="C77" i="1"/>
  <c r="J115" i="1"/>
  <c r="C115" i="1"/>
  <c r="J197" i="1"/>
  <c r="C197" i="1"/>
  <c r="J203" i="1"/>
  <c r="C203" i="1"/>
  <c r="J240" i="1"/>
  <c r="C240" i="1" s="1"/>
  <c r="J290" i="1"/>
  <c r="C290" i="1" s="1"/>
  <c r="J286" i="1"/>
  <c r="C286" i="1" s="1"/>
  <c r="J301" i="1"/>
  <c r="C301" i="1"/>
  <c r="J377" i="1"/>
  <c r="C377" i="1" s="1"/>
  <c r="J393" i="1"/>
  <c r="C393" i="1"/>
  <c r="J557" i="1"/>
  <c r="C557" i="1" s="1"/>
  <c r="D389" i="1"/>
  <c r="D390" i="1"/>
  <c r="D179" i="1"/>
  <c r="D183" i="1"/>
  <c r="D192" i="1"/>
  <c r="D209" i="1"/>
  <c r="D178" i="1"/>
  <c r="D191" i="1"/>
  <c r="D75" i="1"/>
  <c r="D93" i="1"/>
  <c r="D225" i="1"/>
  <c r="D182" i="1"/>
  <c r="D79" i="1"/>
  <c r="D88" i="1"/>
  <c r="D99" i="1"/>
  <c r="D76" i="1"/>
  <c r="D80" i="1"/>
  <c r="D89" i="1"/>
  <c r="D96" i="1"/>
  <c r="D100" i="1"/>
  <c r="D122" i="1"/>
  <c r="D150" i="1"/>
  <c r="D386" i="1"/>
  <c r="D181" i="1"/>
  <c r="D185" i="1"/>
  <c r="D194" i="1"/>
  <c r="D222" i="1"/>
  <c r="D74" i="1"/>
  <c r="D78" i="1"/>
  <c r="D87" i="1"/>
  <c r="D92" i="1"/>
  <c r="D98" i="1"/>
  <c r="D116" i="1"/>
  <c r="D224" i="1"/>
  <c r="D121" i="1"/>
  <c r="D149" i="1"/>
  <c r="D170" i="1"/>
  <c r="D211" i="1"/>
  <c r="D180" i="1"/>
  <c r="D184" i="1"/>
  <c r="D193" i="1"/>
  <c r="D221" i="1"/>
  <c r="D226" i="1"/>
  <c r="D123" i="1"/>
  <c r="P40" i="1"/>
  <c r="U136" i="1"/>
  <c r="V136" i="1" s="1"/>
  <c r="G136" i="1" s="1"/>
  <c r="T144" i="1"/>
  <c r="V137" i="1"/>
  <c r="G137" i="1" s="1"/>
  <c r="V141" i="1"/>
  <c r="G141" i="1" s="1"/>
  <c r="Q35" i="1"/>
  <c r="R35" i="1" s="1"/>
  <c r="F35" i="1" s="1"/>
  <c r="U39" i="1"/>
  <c r="V39" i="1" s="1"/>
  <c r="G39" i="1" s="1"/>
  <c r="Q33" i="1"/>
  <c r="R33" i="1" s="1"/>
  <c r="F33" i="1" s="1"/>
  <c r="U37" i="1"/>
  <c r="V37" i="1" s="1"/>
  <c r="G37" i="1" s="1"/>
  <c r="Q32" i="1"/>
  <c r="R32" i="1" s="1"/>
  <c r="U36" i="1"/>
  <c r="V36" i="1" s="1"/>
  <c r="G36" i="1" s="1"/>
  <c r="Q39" i="1"/>
  <c r="R39" i="1" s="1"/>
  <c r="F39" i="1" s="1"/>
  <c r="U35" i="1"/>
  <c r="V35" i="1" s="1"/>
  <c r="G35" i="1" s="1"/>
  <c r="T40" i="1"/>
  <c r="Q38" i="1"/>
  <c r="R38" i="1" s="1"/>
  <c r="F38" i="1" s="1"/>
  <c r="U34" i="1"/>
  <c r="V34" i="1" s="1"/>
  <c r="G34" i="1" s="1"/>
  <c r="Q37" i="1"/>
  <c r="R37" i="1" s="1"/>
  <c r="F37" i="1" s="1"/>
  <c r="U33" i="1"/>
  <c r="V33" i="1" s="1"/>
  <c r="G33" i="1" s="1"/>
  <c r="V140" i="1"/>
  <c r="G140" i="1" s="1"/>
  <c r="Q36" i="1"/>
  <c r="R36" i="1" s="1"/>
  <c r="F36" i="1" s="1"/>
  <c r="U32" i="1"/>
  <c r="D65" i="1"/>
  <c r="D64" i="1"/>
  <c r="D47" i="1"/>
  <c r="D46" i="1"/>
  <c r="D45" i="1"/>
  <c r="D44" i="1"/>
  <c r="D43" i="1"/>
  <c r="D20" i="1"/>
  <c r="D19" i="1"/>
  <c r="D18" i="1"/>
  <c r="D17" i="1"/>
  <c r="D16" i="1"/>
  <c r="D12" i="1"/>
  <c r="D11" i="1"/>
  <c r="C245" i="1" l="1"/>
  <c r="J11" i="1"/>
  <c r="C11" i="1"/>
  <c r="J64" i="1"/>
  <c r="C64" i="1" s="1"/>
  <c r="J17" i="1"/>
  <c r="C17" i="1"/>
  <c r="J43" i="1"/>
  <c r="C43" i="1"/>
  <c r="J47" i="1"/>
  <c r="C47" i="1"/>
  <c r="J221" i="1"/>
  <c r="C221" i="1" s="1"/>
  <c r="J149" i="1"/>
  <c r="C149" i="1"/>
  <c r="J98" i="1"/>
  <c r="C98" i="1"/>
  <c r="J74" i="1"/>
  <c r="C74" i="1" s="1"/>
  <c r="J181" i="1"/>
  <c r="C181" i="1"/>
  <c r="J100" i="1"/>
  <c r="C100" i="1"/>
  <c r="J76" i="1"/>
  <c r="C76" i="1"/>
  <c r="J79" i="1"/>
  <c r="C79" i="1" s="1"/>
  <c r="J75" i="1"/>
  <c r="C75" i="1"/>
  <c r="J192" i="1"/>
  <c r="C192" i="1"/>
  <c r="J389" i="1"/>
  <c r="C389" i="1" s="1"/>
  <c r="J18" i="1"/>
  <c r="C18" i="1" s="1"/>
  <c r="J193" i="1"/>
  <c r="C193" i="1" s="1"/>
  <c r="J121" i="1"/>
  <c r="C121" i="1" s="1"/>
  <c r="J92" i="1"/>
  <c r="C92" i="1" s="1"/>
  <c r="J222" i="1"/>
  <c r="C222" i="1" s="1"/>
  <c r="J386" i="1"/>
  <c r="C386" i="1" s="1"/>
  <c r="J96" i="1"/>
  <c r="C96" i="1"/>
  <c r="J182" i="1"/>
  <c r="C182" i="1" s="1"/>
  <c r="J191" i="1"/>
  <c r="C191" i="1" s="1"/>
  <c r="J183" i="1"/>
  <c r="C183" i="1" s="1"/>
  <c r="C294" i="1"/>
  <c r="C305" i="1"/>
  <c r="J12" i="1"/>
  <c r="C12" i="1" s="1"/>
  <c r="J19" i="1"/>
  <c r="C19" i="1" s="1"/>
  <c r="J45" i="1"/>
  <c r="C45" i="1" s="1"/>
  <c r="J65" i="1"/>
  <c r="C65" i="1" s="1"/>
  <c r="J123" i="1"/>
  <c r="C123" i="1" s="1"/>
  <c r="J184" i="1"/>
  <c r="C184" i="1" s="1"/>
  <c r="J211" i="1"/>
  <c r="C211" i="1" s="1"/>
  <c r="J224" i="1"/>
  <c r="C224" i="1" s="1"/>
  <c r="J87" i="1"/>
  <c r="C87" i="1" s="1"/>
  <c r="J194" i="1"/>
  <c r="C194" i="1" s="1"/>
  <c r="J150" i="1"/>
  <c r="C150" i="1" s="1"/>
  <c r="C154" i="1" s="1"/>
  <c r="J89" i="1"/>
  <c r="C89" i="1" s="1"/>
  <c r="J99" i="1"/>
  <c r="C99" i="1" s="1"/>
  <c r="J225" i="1"/>
  <c r="C225" i="1" s="1"/>
  <c r="J178" i="1"/>
  <c r="C178" i="1" s="1"/>
  <c r="J179" i="1"/>
  <c r="C179" i="1" s="1"/>
  <c r="J44" i="1"/>
  <c r="C44" i="1" s="1"/>
  <c r="J16" i="1"/>
  <c r="C16" i="1"/>
  <c r="J20" i="1"/>
  <c r="C20" i="1"/>
  <c r="J46" i="1"/>
  <c r="C46" i="1"/>
  <c r="J226" i="1"/>
  <c r="C226" i="1"/>
  <c r="J180" i="1"/>
  <c r="C180" i="1"/>
  <c r="J170" i="1"/>
  <c r="C170" i="1"/>
  <c r="J116" i="1"/>
  <c r="C116" i="1"/>
  <c r="C117" i="1" s="1"/>
  <c r="J78" i="1"/>
  <c r="C78" i="1"/>
  <c r="J185" i="1"/>
  <c r="C185" i="1"/>
  <c r="J122" i="1"/>
  <c r="C122" i="1"/>
  <c r="J80" i="1"/>
  <c r="C80" i="1"/>
  <c r="J88" i="1"/>
  <c r="C88" i="1"/>
  <c r="J93" i="1"/>
  <c r="C93" i="1"/>
  <c r="J209" i="1"/>
  <c r="C209" i="1"/>
  <c r="J390" i="1"/>
  <c r="C390" i="1"/>
  <c r="U144" i="1"/>
  <c r="G135" i="1" s="1"/>
  <c r="V144" i="1"/>
  <c r="F32" i="1"/>
  <c r="R40" i="1"/>
  <c r="Q40" i="1"/>
  <c r="F31" i="1" s="1"/>
  <c r="U40" i="1"/>
  <c r="G31" i="1" s="1"/>
  <c r="V32" i="1"/>
  <c r="C28" i="1" l="1"/>
  <c r="C132" i="1"/>
  <c r="C227" i="1"/>
  <c r="C214" i="1"/>
  <c r="C101" i="1"/>
  <c r="C206" i="1"/>
  <c r="C49" i="1"/>
  <c r="V40" i="1"/>
  <c r="G32" i="1"/>
  <c r="D363" i="1" l="1"/>
  <c r="D356" i="1"/>
  <c r="D355" i="1"/>
  <c r="D354" i="1"/>
  <c r="D337" i="1"/>
  <c r="D323" i="1"/>
  <c r="D321" i="1"/>
  <c r="D315" i="1"/>
  <c r="D311" i="1"/>
  <c r="D310" i="1"/>
  <c r="D309" i="1"/>
  <c r="J311" i="1" l="1"/>
  <c r="C311" i="1"/>
  <c r="J323" i="1"/>
  <c r="C323" i="1"/>
  <c r="J363" i="1"/>
  <c r="C363" i="1"/>
  <c r="C367" i="1" s="1"/>
  <c r="J309" i="1"/>
  <c r="C309" i="1"/>
  <c r="J354" i="1"/>
  <c r="C354" i="1"/>
  <c r="J310" i="1"/>
  <c r="C310" i="1"/>
  <c r="J321" i="1"/>
  <c r="C321" i="1"/>
  <c r="J355" i="1"/>
  <c r="C355" i="1"/>
  <c r="J315" i="1"/>
  <c r="C315" i="1"/>
  <c r="J337" i="1"/>
  <c r="C337" i="1"/>
  <c r="J356" i="1"/>
  <c r="C356" i="1"/>
  <c r="D10" i="1"/>
  <c r="J10" i="1" l="1"/>
  <c r="C10" i="1" s="1"/>
  <c r="C13" i="1" s="1"/>
  <c r="J560" i="1"/>
  <c r="J549" i="1"/>
  <c r="I394" i="1"/>
  <c r="D547" i="1" l="1"/>
  <c r="G508" i="1"/>
  <c r="E508" i="1"/>
  <c r="G497" i="1"/>
  <c r="G496" i="1"/>
  <c r="G495" i="1"/>
  <c r="E495" i="1"/>
  <c r="G483" i="1"/>
  <c r="G482" i="1"/>
  <c r="G481" i="1"/>
  <c r="E483" i="1"/>
  <c r="E482" i="1"/>
  <c r="D495" i="1" l="1"/>
  <c r="D508" i="1"/>
  <c r="D496" i="1"/>
  <c r="J547" i="1"/>
  <c r="C547" i="1"/>
  <c r="D481" i="1"/>
  <c r="D482" i="1"/>
  <c r="D497" i="1"/>
  <c r="D483" i="1"/>
  <c r="D382" i="1"/>
  <c r="D373" i="1"/>
  <c r="D370" i="1"/>
  <c r="J370" i="1" l="1"/>
  <c r="C370" i="1"/>
  <c r="J373" i="1"/>
  <c r="C373" i="1" s="1"/>
  <c r="J382" i="1"/>
  <c r="C382" i="1" s="1"/>
  <c r="J496" i="1"/>
  <c r="C496" i="1"/>
  <c r="J481" i="1"/>
  <c r="C481" i="1"/>
  <c r="J495" i="1"/>
  <c r="C495" i="1"/>
  <c r="J482" i="1"/>
  <c r="C482" i="1"/>
  <c r="J497" i="1"/>
  <c r="C497" i="1" s="1"/>
  <c r="J483" i="1"/>
  <c r="C483" i="1" s="1"/>
  <c r="J508" i="1"/>
  <c r="C508" i="1" s="1"/>
  <c r="J385" i="1" l="1"/>
  <c r="C385" i="1"/>
  <c r="D544" i="1"/>
  <c r="D471" i="1"/>
  <c r="J471" i="1" l="1"/>
  <c r="C471" i="1"/>
  <c r="J544" i="1"/>
  <c r="C544" i="1" s="1"/>
  <c r="D470" i="1"/>
  <c r="J470" i="1" l="1"/>
  <c r="C470" i="1"/>
  <c r="C475" i="1" s="1"/>
  <c r="D545" i="1"/>
  <c r="J545" i="1" l="1"/>
  <c r="D542" i="1"/>
  <c r="D546" i="1"/>
  <c r="J542" i="1" l="1"/>
  <c r="C542" i="1"/>
  <c r="J546" i="1"/>
  <c r="C546" i="1" s="1"/>
  <c r="D548" i="1"/>
  <c r="J548" i="1" s="1"/>
  <c r="D543" i="1"/>
  <c r="D371" i="1"/>
  <c r="J371" i="1" l="1"/>
  <c r="C371" i="1"/>
  <c r="J543" i="1"/>
  <c r="C543" i="1"/>
  <c r="D372" i="1"/>
  <c r="J372" i="1" l="1"/>
  <c r="C372" i="1"/>
  <c r="D375" i="1"/>
  <c r="D374" i="1"/>
  <c r="J375" i="1" l="1"/>
  <c r="C375" i="1"/>
  <c r="J374" i="1"/>
  <c r="C374" i="1" s="1"/>
  <c r="I580" i="1" l="1"/>
  <c r="G580" i="1"/>
  <c r="F580" i="1"/>
  <c r="I563" i="1"/>
  <c r="F563" i="1"/>
  <c r="E563" i="1"/>
  <c r="G563" i="1"/>
  <c r="I551" i="1"/>
  <c r="F551" i="1"/>
  <c r="G551" i="1"/>
  <c r="I539" i="1"/>
  <c r="I515" i="1"/>
  <c r="G515" i="1"/>
  <c r="F515" i="1"/>
  <c r="E515" i="1"/>
  <c r="I505" i="1"/>
  <c r="F505" i="1"/>
  <c r="E505" i="1"/>
  <c r="G505" i="1"/>
  <c r="I492" i="1"/>
  <c r="F492" i="1"/>
  <c r="E492" i="1"/>
  <c r="I478" i="1"/>
  <c r="G478" i="1"/>
  <c r="F478" i="1"/>
  <c r="E478" i="1"/>
  <c r="I450" i="1"/>
  <c r="G450" i="1"/>
  <c r="F450" i="1"/>
  <c r="E450" i="1"/>
  <c r="I441" i="1"/>
  <c r="G441" i="1"/>
  <c r="F441" i="1"/>
  <c r="E441" i="1"/>
  <c r="I425" i="1"/>
  <c r="Q424" i="1"/>
  <c r="R424" i="1" s="1"/>
  <c r="F424" i="1" s="1"/>
  <c r="M424" i="1"/>
  <c r="N424" i="1" s="1"/>
  <c r="E424" i="1" s="1"/>
  <c r="Q423" i="1"/>
  <c r="R423" i="1" s="1"/>
  <c r="F423" i="1" s="1"/>
  <c r="M423" i="1"/>
  <c r="N423" i="1" s="1"/>
  <c r="E423" i="1" s="1"/>
  <c r="Q422" i="1"/>
  <c r="R422" i="1" s="1"/>
  <c r="F422" i="1" s="1"/>
  <c r="P425" i="1"/>
  <c r="Q421" i="1"/>
  <c r="R421" i="1" s="1"/>
  <c r="F421" i="1" s="1"/>
  <c r="M421" i="1"/>
  <c r="N421" i="1" s="1"/>
  <c r="E421" i="1" s="1"/>
  <c r="Q420" i="1"/>
  <c r="R420" i="1" s="1"/>
  <c r="F420" i="1" s="1"/>
  <c r="M420" i="1"/>
  <c r="Q419" i="1"/>
  <c r="R419" i="1" s="1"/>
  <c r="F419" i="1" s="1"/>
  <c r="M419" i="1"/>
  <c r="N419" i="1" s="1"/>
  <c r="I415" i="1"/>
  <c r="G415" i="1"/>
  <c r="F415" i="1"/>
  <c r="E415" i="1"/>
  <c r="I410" i="1"/>
  <c r="G410" i="1"/>
  <c r="F410" i="1"/>
  <c r="E410" i="1"/>
  <c r="I367" i="1"/>
  <c r="F367" i="1"/>
  <c r="I359" i="1"/>
  <c r="I348" i="1"/>
  <c r="I334" i="1"/>
  <c r="I306" i="1"/>
  <c r="G306" i="1"/>
  <c r="F306" i="1"/>
  <c r="E306" i="1"/>
  <c r="I295" i="1"/>
  <c r="F295" i="1"/>
  <c r="I282" i="1"/>
  <c r="I258" i="1"/>
  <c r="F258" i="1"/>
  <c r="I245" i="1"/>
  <c r="F245" i="1"/>
  <c r="I227" i="1"/>
  <c r="F227" i="1"/>
  <c r="G227" i="1"/>
  <c r="I214" i="1"/>
  <c r="G214" i="1"/>
  <c r="F214" i="1"/>
  <c r="I206" i="1"/>
  <c r="F206" i="1"/>
  <c r="E206" i="1"/>
  <c r="I188" i="1"/>
  <c r="I165" i="1"/>
  <c r="G165" i="1"/>
  <c r="F165" i="1"/>
  <c r="E165" i="1"/>
  <c r="I154" i="1"/>
  <c r="G154" i="1"/>
  <c r="F154" i="1"/>
  <c r="E154" i="1"/>
  <c r="P144" i="1"/>
  <c r="L144" i="1"/>
  <c r="I144" i="1"/>
  <c r="Q143" i="1"/>
  <c r="R143" i="1" s="1"/>
  <c r="F143" i="1" s="1"/>
  <c r="M143" i="1"/>
  <c r="N143" i="1" s="1"/>
  <c r="E143" i="1" s="1"/>
  <c r="Q142" i="1"/>
  <c r="R142" i="1" s="1"/>
  <c r="F142" i="1" s="1"/>
  <c r="M142" i="1"/>
  <c r="N142" i="1" s="1"/>
  <c r="E142" i="1" s="1"/>
  <c r="Q141" i="1"/>
  <c r="R141" i="1" s="1"/>
  <c r="F141" i="1" s="1"/>
  <c r="M141" i="1"/>
  <c r="N141" i="1" s="1"/>
  <c r="E141" i="1" s="1"/>
  <c r="Q140" i="1"/>
  <c r="R140" i="1" s="1"/>
  <c r="F140" i="1" s="1"/>
  <c r="M140" i="1"/>
  <c r="N140" i="1" s="1"/>
  <c r="E140" i="1" s="1"/>
  <c r="Q139" i="1"/>
  <c r="R139" i="1" s="1"/>
  <c r="F139" i="1" s="1"/>
  <c r="M139" i="1"/>
  <c r="N139" i="1" s="1"/>
  <c r="E139" i="1" s="1"/>
  <c r="Q138" i="1"/>
  <c r="R138" i="1" s="1"/>
  <c r="F138" i="1" s="1"/>
  <c r="M138" i="1"/>
  <c r="N138" i="1" s="1"/>
  <c r="E138" i="1" s="1"/>
  <c r="Q137" i="1"/>
  <c r="R137" i="1" s="1"/>
  <c r="F137" i="1" s="1"/>
  <c r="M137" i="1"/>
  <c r="N137" i="1" s="1"/>
  <c r="Q136" i="1"/>
  <c r="R136" i="1" s="1"/>
  <c r="F136" i="1" s="1"/>
  <c r="M136" i="1"/>
  <c r="N136" i="1" s="1"/>
  <c r="I132" i="1"/>
  <c r="G132" i="1"/>
  <c r="F132" i="1"/>
  <c r="E132" i="1"/>
  <c r="I117" i="1"/>
  <c r="G117" i="1"/>
  <c r="F117" i="1"/>
  <c r="E117" i="1"/>
  <c r="I107" i="1"/>
  <c r="G107" i="1"/>
  <c r="F107" i="1"/>
  <c r="E107" i="1"/>
  <c r="I101" i="1"/>
  <c r="G101" i="1"/>
  <c r="F101" i="1"/>
  <c r="E101" i="1"/>
  <c r="I83" i="1"/>
  <c r="I60" i="1"/>
  <c r="G60" i="1"/>
  <c r="F60" i="1"/>
  <c r="E60" i="1"/>
  <c r="I49" i="1"/>
  <c r="G49" i="1"/>
  <c r="F49" i="1"/>
  <c r="E49" i="1"/>
  <c r="L40" i="1"/>
  <c r="I40" i="1"/>
  <c r="G40" i="1"/>
  <c r="F40" i="1"/>
  <c r="M39" i="1"/>
  <c r="N39" i="1" s="1"/>
  <c r="E39" i="1" s="1"/>
  <c r="M38" i="1"/>
  <c r="N38" i="1" s="1"/>
  <c r="E38" i="1" s="1"/>
  <c r="M37" i="1"/>
  <c r="N37" i="1" s="1"/>
  <c r="E37" i="1" s="1"/>
  <c r="M36" i="1"/>
  <c r="N36" i="1" s="1"/>
  <c r="E36" i="1" s="1"/>
  <c r="M35" i="1"/>
  <c r="N35" i="1" s="1"/>
  <c r="E35" i="1" s="1"/>
  <c r="M34" i="1"/>
  <c r="N34" i="1" s="1"/>
  <c r="N33" i="1"/>
  <c r="E33" i="1" s="1"/>
  <c r="I28" i="1"/>
  <c r="G28" i="1"/>
  <c r="F28" i="1"/>
  <c r="E28" i="1"/>
  <c r="I13" i="1"/>
  <c r="F13" i="1"/>
  <c r="E13" i="1"/>
  <c r="D36" i="1" l="1"/>
  <c r="D33" i="1"/>
  <c r="D37" i="1"/>
  <c r="D38" i="1"/>
  <c r="D35" i="1"/>
  <c r="D39" i="1"/>
  <c r="D142" i="1"/>
  <c r="D423" i="1"/>
  <c r="D143" i="1"/>
  <c r="D424" i="1"/>
  <c r="D139" i="1"/>
  <c r="D141" i="1"/>
  <c r="D140" i="1"/>
  <c r="D138" i="1"/>
  <c r="D421" i="1"/>
  <c r="D410" i="1"/>
  <c r="D13" i="1"/>
  <c r="E137" i="1"/>
  <c r="N32" i="1"/>
  <c r="E32" i="1" s="1"/>
  <c r="D60" i="1"/>
  <c r="D28" i="1"/>
  <c r="E34" i="1"/>
  <c r="D478" i="1"/>
  <c r="R144" i="1"/>
  <c r="E214" i="1"/>
  <c r="D154" i="1"/>
  <c r="D441" i="1"/>
  <c r="E227" i="1"/>
  <c r="D306" i="1"/>
  <c r="G492" i="1"/>
  <c r="D505" i="1"/>
  <c r="D101" i="1"/>
  <c r="E136" i="1"/>
  <c r="N144" i="1"/>
  <c r="D206" i="1"/>
  <c r="N420" i="1"/>
  <c r="E420" i="1" s="1"/>
  <c r="M144" i="1"/>
  <c r="E135" i="1" s="1"/>
  <c r="D515" i="1"/>
  <c r="I109" i="1"/>
  <c r="D49" i="1"/>
  <c r="D117" i="1"/>
  <c r="D132" i="1"/>
  <c r="D165" i="1"/>
  <c r="R425" i="1"/>
  <c r="D450" i="1"/>
  <c r="D415" i="1"/>
  <c r="M422" i="1"/>
  <c r="N422" i="1" s="1"/>
  <c r="E422" i="1" s="1"/>
  <c r="D107" i="1"/>
  <c r="I518" i="1"/>
  <c r="D492" i="1"/>
  <c r="I216" i="1"/>
  <c r="D227" i="1"/>
  <c r="M40" i="1"/>
  <c r="Q144" i="1"/>
  <c r="F135" i="1" s="1"/>
  <c r="G206" i="1"/>
  <c r="I396" i="1"/>
  <c r="I553" i="1" s="1"/>
  <c r="Q425" i="1"/>
  <c r="F418" i="1" s="1"/>
  <c r="L425" i="1"/>
  <c r="E551" i="1"/>
  <c r="D563" i="1"/>
  <c r="E419" i="1"/>
  <c r="E31" i="1" l="1"/>
  <c r="D422" i="1"/>
  <c r="J140" i="1"/>
  <c r="C140" i="1" s="1"/>
  <c r="J143" i="1"/>
  <c r="C143" i="1" s="1"/>
  <c r="J39" i="1"/>
  <c r="C39" i="1"/>
  <c r="J33" i="1"/>
  <c r="C33" i="1" s="1"/>
  <c r="J141" i="1"/>
  <c r="C141" i="1" s="1"/>
  <c r="J423" i="1"/>
  <c r="C423" i="1"/>
  <c r="F144" i="1"/>
  <c r="D136" i="1"/>
  <c r="J421" i="1"/>
  <c r="C421" i="1"/>
  <c r="J139" i="1"/>
  <c r="C139" i="1" s="1"/>
  <c r="J142" i="1"/>
  <c r="C142" i="1"/>
  <c r="J35" i="1"/>
  <c r="C35" i="1" s="1"/>
  <c r="J38" i="1"/>
  <c r="C38" i="1"/>
  <c r="J37" i="1"/>
  <c r="C37" i="1" s="1"/>
  <c r="J36" i="1"/>
  <c r="C36" i="1" s="1"/>
  <c r="D419" i="1"/>
  <c r="F425" i="1"/>
  <c r="F518" i="1" s="1"/>
  <c r="D31" i="1"/>
  <c r="D420" i="1"/>
  <c r="J138" i="1"/>
  <c r="C138" i="1" s="1"/>
  <c r="J424" i="1"/>
  <c r="C424" i="1" s="1"/>
  <c r="D135" i="1"/>
  <c r="D34" i="1"/>
  <c r="D137" i="1"/>
  <c r="D32" i="1"/>
  <c r="I229" i="1"/>
  <c r="N40" i="1"/>
  <c r="N41" i="1" s="1"/>
  <c r="J410" i="1"/>
  <c r="J107" i="1"/>
  <c r="J60" i="1"/>
  <c r="J505" i="1"/>
  <c r="C505" i="1" s="1"/>
  <c r="C512" i="1" s="1"/>
  <c r="J478" i="1"/>
  <c r="C478" i="1" s="1"/>
  <c r="C489" i="1" s="1"/>
  <c r="J214" i="1"/>
  <c r="J154" i="1"/>
  <c r="G144" i="1"/>
  <c r="J101" i="1"/>
  <c r="J306" i="1"/>
  <c r="J415" i="1"/>
  <c r="J117" i="1"/>
  <c r="J132" i="1"/>
  <c r="J28" i="1"/>
  <c r="J441" i="1"/>
  <c r="J563" i="1"/>
  <c r="J49" i="1"/>
  <c r="D214" i="1"/>
  <c r="E144" i="1"/>
  <c r="N425" i="1"/>
  <c r="J515" i="1"/>
  <c r="J206" i="1"/>
  <c r="J492" i="1"/>
  <c r="C492" i="1" s="1"/>
  <c r="C502" i="1" s="1"/>
  <c r="J165" i="1"/>
  <c r="M425" i="1"/>
  <c r="E418" i="1" s="1"/>
  <c r="J551" i="1"/>
  <c r="D551" i="1"/>
  <c r="G425" i="1"/>
  <c r="G518" i="1" s="1"/>
  <c r="J227" i="1"/>
  <c r="J450" i="1"/>
  <c r="J420" i="1" l="1"/>
  <c r="C420" i="1" s="1"/>
  <c r="J34" i="1"/>
  <c r="C34" i="1"/>
  <c r="D418" i="1"/>
  <c r="J135" i="1"/>
  <c r="C135" i="1" s="1"/>
  <c r="J32" i="1"/>
  <c r="C32" i="1" s="1"/>
  <c r="J31" i="1"/>
  <c r="C31" i="1" s="1"/>
  <c r="J419" i="1"/>
  <c r="C419" i="1" s="1"/>
  <c r="J422" i="1"/>
  <c r="C422" i="1" s="1"/>
  <c r="J137" i="1"/>
  <c r="C137" i="1" s="1"/>
  <c r="J136" i="1"/>
  <c r="C136" i="1"/>
  <c r="E40" i="1"/>
  <c r="D144" i="1"/>
  <c r="E425" i="1"/>
  <c r="E518" i="1" s="1"/>
  <c r="C40" i="1" l="1"/>
  <c r="J144" i="1"/>
  <c r="J418" i="1"/>
  <c r="C418" i="1" s="1"/>
  <c r="C425" i="1" s="1"/>
  <c r="C515" i="1" s="1"/>
  <c r="C144" i="1"/>
  <c r="D425" i="1"/>
  <c r="J40" i="1"/>
  <c r="D40" i="1"/>
  <c r="J425" i="1" l="1"/>
  <c r="J518" i="1" s="1"/>
  <c r="D518" i="1"/>
  <c r="M266" i="1" l="1"/>
  <c r="M270" i="1"/>
  <c r="M274" i="1"/>
  <c r="M278" i="1"/>
  <c r="M267" i="1"/>
  <c r="M271" i="1"/>
  <c r="M275" i="1"/>
  <c r="M279" i="1"/>
  <c r="M264" i="1"/>
  <c r="M268" i="1"/>
  <c r="M272" i="1"/>
  <c r="M276" i="1"/>
  <c r="M280" i="1"/>
  <c r="M265" i="1"/>
  <c r="M269" i="1"/>
  <c r="M273" i="1"/>
  <c r="M277" i="1"/>
  <c r="M281" i="1"/>
  <c r="N281" i="1" s="1"/>
  <c r="E281" i="1" s="1"/>
  <c r="N277" i="1" l="1"/>
  <c r="E277" i="1" s="1"/>
  <c r="N280" i="1"/>
  <c r="E280" i="1" s="1"/>
  <c r="N264" i="1"/>
  <c r="E264" i="1" s="1"/>
  <c r="N267" i="1"/>
  <c r="E267" i="1" s="1"/>
  <c r="N266" i="1"/>
  <c r="E266" i="1" s="1"/>
  <c r="N273" i="1"/>
  <c r="E273" i="1" s="1"/>
  <c r="N274" i="1"/>
  <c r="E274" i="1" s="1"/>
  <c r="N276" i="1"/>
  <c r="E276" i="1" s="1"/>
  <c r="N279" i="1"/>
  <c r="E279" i="1" s="1"/>
  <c r="N278" i="1"/>
  <c r="E278" i="1" s="1"/>
  <c r="N269" i="1"/>
  <c r="E269" i="1" s="1"/>
  <c r="N272" i="1"/>
  <c r="E272" i="1" s="1"/>
  <c r="N275" i="1"/>
  <c r="E275" i="1" s="1"/>
  <c r="N265" i="1"/>
  <c r="E265" i="1" s="1"/>
  <c r="N268" i="1"/>
  <c r="E268" i="1" s="1"/>
  <c r="N271" i="1"/>
  <c r="E271" i="1" s="1"/>
  <c r="N270" i="1"/>
  <c r="E270" i="1" s="1"/>
  <c r="F539" i="1"/>
  <c r="M263" i="1"/>
  <c r="E295" i="1"/>
  <c r="E258" i="1"/>
  <c r="L282" i="1"/>
  <c r="E245" i="1"/>
  <c r="E367" i="1"/>
  <c r="N263" i="1" l="1"/>
  <c r="E263" i="1" s="1"/>
  <c r="M282" i="1"/>
  <c r="E261" i="1" s="1"/>
  <c r="D367" i="1"/>
  <c r="E262" i="1"/>
  <c r="N282" i="1"/>
  <c r="D295" i="1"/>
  <c r="D258" i="1"/>
  <c r="D245" i="1"/>
  <c r="E282" i="1" l="1"/>
  <c r="E539" i="1" l="1"/>
  <c r="D539" i="1" l="1"/>
  <c r="Q276" i="1" l="1"/>
  <c r="Q281" i="1"/>
  <c r="R281" i="1" s="1"/>
  <c r="Q269" i="1"/>
  <c r="Q278" i="1"/>
  <c r="Q271" i="1"/>
  <c r="Q264" i="1"/>
  <c r="Q266" i="1"/>
  <c r="Q277" i="1"/>
  <c r="Q273" i="1"/>
  <c r="Q263" i="1"/>
  <c r="Q270" i="1"/>
  <c r="Q268" i="1"/>
  <c r="Q274" i="1"/>
  <c r="Q267" i="1"/>
  <c r="Q280" i="1"/>
  <c r="G245" i="1"/>
  <c r="J245" i="1"/>
  <c r="Q275" i="1"/>
  <c r="Q279" i="1"/>
  <c r="Q265" i="1"/>
  <c r="R268" i="1" l="1"/>
  <c r="R274" i="1"/>
  <c r="R273" i="1"/>
  <c r="R269" i="1"/>
  <c r="R265" i="1"/>
  <c r="F265" i="1" s="1"/>
  <c r="R277" i="1"/>
  <c r="R279" i="1"/>
  <c r="F279" i="1" s="1"/>
  <c r="R280" i="1"/>
  <c r="F280" i="1" s="1"/>
  <c r="R270" i="1"/>
  <c r="R266" i="1"/>
  <c r="R271" i="1"/>
  <c r="F271" i="1" s="1"/>
  <c r="R276" i="1"/>
  <c r="F276" i="1" s="1"/>
  <c r="R264" i="1"/>
  <c r="R275" i="1"/>
  <c r="R267" i="1"/>
  <c r="F267" i="1" s="1"/>
  <c r="R263" i="1"/>
  <c r="F263" i="1" s="1"/>
  <c r="R278" i="1"/>
  <c r="F278" i="1" s="1"/>
  <c r="F275" i="1"/>
  <c r="F264" i="1"/>
  <c r="F269" i="1"/>
  <c r="F270" i="1"/>
  <c r="F274" i="1"/>
  <c r="F266" i="1"/>
  <c r="F281" i="1"/>
  <c r="F273" i="1"/>
  <c r="F277" i="1"/>
  <c r="F268" i="1"/>
  <c r="Q272" i="1"/>
  <c r="G295" i="1"/>
  <c r="J295" i="1"/>
  <c r="G258" i="1"/>
  <c r="J258" i="1"/>
  <c r="G367" i="1"/>
  <c r="J367" i="1"/>
  <c r="Q262" i="1"/>
  <c r="P282" i="1"/>
  <c r="D268" i="1" l="1"/>
  <c r="D278" i="1"/>
  <c r="D270" i="1"/>
  <c r="D276" i="1"/>
  <c r="D263" i="1"/>
  <c r="D265" i="1"/>
  <c r="D266" i="1"/>
  <c r="D264" i="1"/>
  <c r="D277" i="1"/>
  <c r="D267" i="1"/>
  <c r="D274" i="1"/>
  <c r="D275" i="1"/>
  <c r="D280" i="1"/>
  <c r="D281" i="1"/>
  <c r="J281" i="1" s="1"/>
  <c r="R272" i="1"/>
  <c r="F272" i="1" s="1"/>
  <c r="D279" i="1"/>
  <c r="D273" i="1"/>
  <c r="D271" i="1"/>
  <c r="D269" i="1"/>
  <c r="R262" i="1"/>
  <c r="F262" i="1" s="1"/>
  <c r="Q282" i="1"/>
  <c r="D272" i="1" l="1"/>
  <c r="J269" i="1"/>
  <c r="C269" i="1" s="1"/>
  <c r="J273" i="1"/>
  <c r="C273" i="1" s="1"/>
  <c r="J280" i="1"/>
  <c r="C280" i="1" s="1"/>
  <c r="J274" i="1"/>
  <c r="C274" i="1" s="1"/>
  <c r="J277" i="1"/>
  <c r="C277" i="1" s="1"/>
  <c r="J266" i="1"/>
  <c r="C266" i="1" s="1"/>
  <c r="J263" i="1"/>
  <c r="C263" i="1" s="1"/>
  <c r="J278" i="1"/>
  <c r="C278" i="1" s="1"/>
  <c r="J271" i="1"/>
  <c r="C271" i="1" s="1"/>
  <c r="J279" i="1"/>
  <c r="C279" i="1" s="1"/>
  <c r="J275" i="1"/>
  <c r="C275" i="1" s="1"/>
  <c r="J267" i="1"/>
  <c r="C267" i="1" s="1"/>
  <c r="J264" i="1"/>
  <c r="C264" i="1" s="1"/>
  <c r="J265" i="1"/>
  <c r="C265" i="1" s="1"/>
  <c r="J276" i="1"/>
  <c r="C276" i="1" s="1"/>
  <c r="D262" i="1"/>
  <c r="J270" i="1"/>
  <c r="C270" i="1" s="1"/>
  <c r="J268" i="1"/>
  <c r="C268" i="1" s="1"/>
  <c r="F261" i="1"/>
  <c r="R282" i="1"/>
  <c r="J262" i="1" l="1"/>
  <c r="C262" i="1" s="1"/>
  <c r="D261" i="1"/>
  <c r="J272" i="1"/>
  <c r="C272" i="1" s="1"/>
  <c r="F282" i="1"/>
  <c r="G282" i="1"/>
  <c r="J261" i="1" l="1"/>
  <c r="C261" i="1"/>
  <c r="C281" i="1" s="1"/>
  <c r="D282" i="1"/>
  <c r="J282" i="1"/>
  <c r="G539" i="1" l="1"/>
  <c r="J539" i="1"/>
  <c r="C539" i="1" l="1"/>
  <c r="C548" i="1" s="1"/>
  <c r="G13" i="1"/>
  <c r="J13" i="1"/>
  <c r="E383" i="1" l="1"/>
  <c r="D383" i="1" s="1"/>
  <c r="J383" i="1" s="1"/>
  <c r="C383" i="1" s="1"/>
  <c r="E381" i="1"/>
  <c r="D381" i="1" s="1"/>
  <c r="J381" i="1" s="1"/>
  <c r="C381" i="1" s="1"/>
  <c r="E380" i="1"/>
  <c r="E342" i="1"/>
  <c r="D342" i="1" s="1"/>
  <c r="J342" i="1" s="1"/>
  <c r="C342" i="1" s="1"/>
  <c r="E339" i="1"/>
  <c r="D339" i="1" s="1"/>
  <c r="M167" i="1" l="1"/>
  <c r="E351" i="1"/>
  <c r="D352" i="1"/>
  <c r="J352" i="1" s="1"/>
  <c r="C352" i="1" s="1"/>
  <c r="J339" i="1"/>
  <c r="C339" i="1"/>
  <c r="D380" i="1"/>
  <c r="E327" i="1"/>
  <c r="D327" i="1" s="1"/>
  <c r="E326" i="1"/>
  <c r="E338" i="1"/>
  <c r="E341" i="1"/>
  <c r="D341" i="1" s="1"/>
  <c r="J341" i="1" s="1"/>
  <c r="C341" i="1" s="1"/>
  <c r="D340" i="1" l="1"/>
  <c r="J340" i="1" s="1"/>
  <c r="C340" i="1" s="1"/>
  <c r="D316" i="1"/>
  <c r="D312" i="1"/>
  <c r="J312" i="1" s="1"/>
  <c r="C312" i="1" s="1"/>
  <c r="D324" i="1"/>
  <c r="J324" i="1" s="1"/>
  <c r="C324" i="1" s="1"/>
  <c r="D322" i="1"/>
  <c r="D325" i="1"/>
  <c r="D320" i="1"/>
  <c r="J320" i="1" s="1"/>
  <c r="C320" i="1" s="1"/>
  <c r="M168" i="1"/>
  <c r="D177" i="1"/>
  <c r="J177" i="1" s="1"/>
  <c r="C177" i="1" s="1"/>
  <c r="D72" i="1"/>
  <c r="J72" i="1" s="1"/>
  <c r="C72" i="1" s="1"/>
  <c r="E348" i="1"/>
  <c r="G348" i="1"/>
  <c r="J322" i="1"/>
  <c r="C322" i="1"/>
  <c r="J325" i="1"/>
  <c r="C325" i="1" s="1"/>
  <c r="J316" i="1"/>
  <c r="C316" i="1" s="1"/>
  <c r="E334" i="1"/>
  <c r="G394" i="1"/>
  <c r="F394" i="1"/>
  <c r="D314" i="1"/>
  <c r="F334" i="1"/>
  <c r="G334" i="1"/>
  <c r="F348" i="1"/>
  <c r="D338" i="1"/>
  <c r="D351" i="1"/>
  <c r="J380" i="1"/>
  <c r="C380" i="1"/>
  <c r="D326" i="1"/>
  <c r="J327" i="1"/>
  <c r="C327" i="1" s="1"/>
  <c r="G188" i="1" l="1"/>
  <c r="G216" i="1" s="1"/>
  <c r="D175" i="1"/>
  <c r="J175" i="1" s="1"/>
  <c r="C175" i="1" s="1"/>
  <c r="D174" i="1"/>
  <c r="J174" i="1" s="1"/>
  <c r="C174" i="1" s="1"/>
  <c r="D70" i="1"/>
  <c r="J70" i="1" s="1"/>
  <c r="C70" i="1" s="1"/>
  <c r="D69" i="1"/>
  <c r="J69" i="1" s="1"/>
  <c r="C69" i="1" s="1"/>
  <c r="F83" i="1"/>
  <c r="F109" i="1" s="1"/>
  <c r="D67" i="1"/>
  <c r="J67" i="1" s="1"/>
  <c r="C67" i="1" s="1"/>
  <c r="D66" i="1"/>
  <c r="J66" i="1" s="1"/>
  <c r="C66" i="1" s="1"/>
  <c r="D172" i="1"/>
  <c r="J172" i="1" s="1"/>
  <c r="C172" i="1" s="1"/>
  <c r="D171" i="1"/>
  <c r="J171" i="1" s="1"/>
  <c r="C171" i="1" s="1"/>
  <c r="G83" i="1"/>
  <c r="G109" i="1" s="1"/>
  <c r="G229" i="1" s="1"/>
  <c r="F188" i="1"/>
  <c r="F216" i="1" s="1"/>
  <c r="D71" i="1"/>
  <c r="D176" i="1"/>
  <c r="E188" i="1"/>
  <c r="E216" i="1" s="1"/>
  <c r="G359" i="1"/>
  <c r="G396" i="1" s="1"/>
  <c r="G553" i="1" s="1"/>
  <c r="F359" i="1"/>
  <c r="F396" i="1" s="1"/>
  <c r="F553" i="1" s="1"/>
  <c r="D384" i="1"/>
  <c r="E394" i="1"/>
  <c r="J314" i="1"/>
  <c r="C314" i="1" s="1"/>
  <c r="D313" i="1"/>
  <c r="D343" i="1"/>
  <c r="J343" i="1" s="1"/>
  <c r="C343" i="1" s="1"/>
  <c r="J351" i="1"/>
  <c r="J338" i="1"/>
  <c r="J348" i="1" s="1"/>
  <c r="J326" i="1"/>
  <c r="C326" i="1" s="1"/>
  <c r="E83" i="1" l="1"/>
  <c r="E109" i="1" s="1"/>
  <c r="F229" i="1"/>
  <c r="D348" i="1"/>
  <c r="J176" i="1"/>
  <c r="J188" i="1" s="1"/>
  <c r="J216" i="1" s="1"/>
  <c r="D188" i="1"/>
  <c r="D216" i="1" s="1"/>
  <c r="E229" i="1"/>
  <c r="J71" i="1"/>
  <c r="D83" i="1"/>
  <c r="D109" i="1" s="1"/>
  <c r="D353" i="1"/>
  <c r="D359" i="1" s="1"/>
  <c r="E359" i="1"/>
  <c r="E396" i="1" s="1"/>
  <c r="E553" i="1" s="1"/>
  <c r="J313" i="1"/>
  <c r="C313" i="1" s="1"/>
  <c r="C333" i="1" s="1"/>
  <c r="D334" i="1"/>
  <c r="J384" i="1"/>
  <c r="J394" i="1" s="1"/>
  <c r="D394" i="1"/>
  <c r="J353" i="1"/>
  <c r="J359" i="1" s="1"/>
  <c r="C353" i="1"/>
  <c r="C338" i="1"/>
  <c r="C348" i="1" s="1"/>
  <c r="D396" i="1"/>
  <c r="D553" i="1" s="1"/>
  <c r="C351" i="1"/>
  <c r="C359" i="1" s="1"/>
  <c r="J334" i="1" l="1"/>
  <c r="C176" i="1"/>
  <c r="C188" i="1" s="1"/>
  <c r="C216" i="1" s="1"/>
  <c r="J396" i="1"/>
  <c r="J553" i="1" s="1"/>
  <c r="C553" i="1" s="1"/>
  <c r="C560" i="1" s="1"/>
  <c r="D229" i="1"/>
  <c r="C71" i="1"/>
  <c r="C83" i="1" s="1"/>
  <c r="C109" i="1" s="1"/>
  <c r="J83" i="1"/>
  <c r="J109" i="1" s="1"/>
  <c r="J229" i="1" s="1"/>
  <c r="C384" i="1"/>
  <c r="C394" i="1" s="1"/>
  <c r="C396" i="1" s="1"/>
  <c r="C550" i="1" s="1"/>
  <c r="C229" i="1" l="1"/>
  <c r="E567" i="1" l="1"/>
  <c r="E568" i="1"/>
  <c r="D568" i="1" s="1"/>
  <c r="J568" i="1" s="1"/>
  <c r="C568" i="1" s="1"/>
  <c r="E580" i="1" l="1"/>
  <c r="D567" i="1"/>
  <c r="J567" i="1" l="1"/>
  <c r="J580" i="1" s="1"/>
  <c r="D580" i="1"/>
  <c r="C567" i="1"/>
  <c r="C598" i="1" s="1"/>
  <c r="C633" i="1" s="1"/>
</calcChain>
</file>

<file path=xl/comments1.xml><?xml version="1.0" encoding="utf-8"?>
<comments xmlns="http://schemas.openxmlformats.org/spreadsheetml/2006/main">
  <authors>
    <author>Navigant Employee</author>
    <author>Kelly Xu</author>
  </authors>
  <commentList>
    <comment ref="A1" authorId="0">
      <text>
        <r>
          <rPr>
            <sz val="12"/>
            <color indexed="9"/>
            <rFont val="Palatino"/>
            <family val="1"/>
          </rPr>
          <t>If you add a new row, you must also add a row in the same location on the following pages: CLASS, and FUNCALLOC. Remember to check sub-totals if you are adding a row at the beginning or the end of the section</t>
        </r>
        <r>
          <rPr>
            <sz val="8"/>
            <color indexed="9"/>
            <rFont val="Tahoma"/>
            <family val="2"/>
          </rPr>
          <t xml:space="preserve">
</t>
        </r>
      </text>
    </comment>
    <comment ref="E386" authorId="1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Apply the ratio of other rev to total rev from Proforma rev. </t>
        </r>
      </text>
    </comment>
  </commentList>
</comments>
</file>

<file path=xl/sharedStrings.xml><?xml version="1.0" encoding="utf-8"?>
<sst xmlns="http://schemas.openxmlformats.org/spreadsheetml/2006/main" count="690" uniqueCount="275">
  <si>
    <t>Account Inputs</t>
  </si>
  <si>
    <t xml:space="preserve">No. </t>
  </si>
  <si>
    <t>Account Description</t>
  </si>
  <si>
    <t>Direct Input - Margin</t>
  </si>
  <si>
    <t>Pro Forma Adjustments - Margin Only</t>
  </si>
  <si>
    <t>Revenue Change - Margin Only</t>
  </si>
  <si>
    <t>Adjusted Test Year</t>
  </si>
  <si>
    <t>RATE BASE</t>
  </si>
  <si>
    <t>Plant-in-Service</t>
  </si>
  <si>
    <t>Intangible Plant</t>
  </si>
  <si>
    <t>Organization</t>
  </si>
  <si>
    <t>Franchise and Consents</t>
  </si>
  <si>
    <t>Misc. Intangible</t>
  </si>
  <si>
    <t>Sub-total</t>
  </si>
  <si>
    <t>Production and Gathering Plant</t>
  </si>
  <si>
    <t>Land and Land Rights</t>
  </si>
  <si>
    <t>Structures and Improvements</t>
  </si>
  <si>
    <t>Liquefied Petroleum Gas Equipment</t>
  </si>
  <si>
    <t>Other Equipment</t>
  </si>
  <si>
    <t>~</t>
  </si>
  <si>
    <t>Natural Gas Underground Storage</t>
  </si>
  <si>
    <t>JP Storage Balancing - DIR</t>
  </si>
  <si>
    <t>JP Bal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</si>
  <si>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</si>
  <si>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</si>
  <si>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</si>
  <si>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</si>
  <si>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</si>
  <si>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</si>
  <si>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</si>
  <si>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</si>
  <si>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</si>
  <si>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</si>
  <si>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</si>
  <si>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</si>
  <si>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</si>
  <si>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</si>
  <si>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</si>
  <si>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Mains - Peak</t>
  </si>
  <si>
    <t>Meas. &amp; Reg. Station Equip.- Gen.</t>
  </si>
  <si>
    <t>Meas. &amp; Reg. Station Equip.- Peak</t>
  </si>
  <si>
    <t>Services</t>
  </si>
  <si>
    <t>Services - DIR</t>
  </si>
  <si>
    <t>Meters</t>
  </si>
  <si>
    <t>Meter Installations</t>
  </si>
  <si>
    <t>House Regulators</t>
  </si>
  <si>
    <t>House Regulators Installations</t>
  </si>
  <si>
    <t>Indust. Meas. &amp; Reg. Station Equip.</t>
  </si>
  <si>
    <t>Rental Property on Customers Premise</t>
  </si>
  <si>
    <t>ARO</t>
  </si>
  <si>
    <t>General Plant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</si>
  <si>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</si>
  <si>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</si>
  <si>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</si>
  <si>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</si>
  <si>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</si>
  <si>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</si>
  <si>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</si>
  <si>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</si>
  <si>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</si>
  <si>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</si>
  <si>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</si>
  <si>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</si>
  <si>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</si>
  <si>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</si>
  <si>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Load Factor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</si>
  <si>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</si>
  <si>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</si>
  <si>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</si>
  <si>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</si>
  <si>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</si>
  <si>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</si>
  <si>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</si>
  <si>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</si>
  <si>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</si>
  <si>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</si>
  <si>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</si>
  <si>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Gas Stored Underground - Non current</t>
  </si>
  <si>
    <t>CIAC - Accum. Def. FIT.</t>
  </si>
  <si>
    <t>Customer Deposit</t>
  </si>
  <si>
    <t>Liberalized Depr.Tot. Accum. Def. FIT</t>
  </si>
  <si>
    <t>Allowance for Working Capital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</si>
  <si>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</si>
  <si>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</si>
  <si>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</si>
  <si>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</si>
  <si>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</si>
  <si>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</si>
  <si>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</si>
  <si>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</si>
  <si>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</si>
  <si>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</si>
  <si>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</si>
  <si>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</si>
  <si>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</si>
  <si>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Gas Used for Other Utility Operations</t>
  </si>
  <si>
    <t>Underground Storage Expenses</t>
  </si>
  <si>
    <t>Operation Supv &amp; Eng</t>
  </si>
  <si>
    <t>Oper Map &amp; Records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</si>
  <si>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</si>
  <si>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</si>
  <si>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</si>
  <si>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</si>
  <si>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</si>
  <si>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</si>
  <si>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</si>
  <si>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</si>
  <si>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</si>
  <si>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</si>
  <si>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</si>
  <si>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</si>
  <si>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</si>
  <si>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</si>
  <si>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</si>
  <si>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</si>
  <si>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</si>
  <si>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</si>
  <si>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</si>
  <si>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</si>
  <si>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</si>
  <si>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</si>
  <si>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</si>
  <si>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</si>
  <si>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</si>
  <si>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Transmission</t>
  </si>
  <si>
    <t>Oper Supervision &amp; Engineering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</si>
  <si>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</si>
  <si>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</si>
  <si>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</si>
  <si>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</si>
  <si>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</si>
  <si>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</si>
  <si>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</si>
  <si>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Oper Load Dispatching</t>
  </si>
  <si>
    <t>Oper Mains &amp; Services Exp</t>
  </si>
  <si>
    <t>Oper Meas &amp; Reg Sta Gen</t>
  </si>
  <si>
    <t>Oper Meas &amp; Reg Sta Indus</t>
  </si>
  <si>
    <t>Oper Meter &amp; House Reg</t>
  </si>
  <si>
    <t>Oper Customer Install Exp</t>
  </si>
  <si>
    <t>Oper Other Expense</t>
  </si>
  <si>
    <t>Oper Rents Expense</t>
  </si>
  <si>
    <t>Maint of Facilities and Structures</t>
  </si>
  <si>
    <t>Maint Meas &amp; Reg Sta Gen</t>
  </si>
  <si>
    <t>Maint Meas &amp; Reg Sta Ind</t>
  </si>
  <si>
    <t>Maint Services</t>
  </si>
  <si>
    <t>Maint Meters &amp; House Reg</t>
  </si>
  <si>
    <t>Direct Assign to Sales</t>
  </si>
  <si>
    <t>Direct Assignment to Transport</t>
  </si>
  <si>
    <t>Customer Accounts Expense</t>
  </si>
  <si>
    <t>Supervision - Customer Accounting</t>
  </si>
  <si>
    <t>Meter Reading Expense SALES</t>
  </si>
  <si>
    <t>Meter Reading Expense TRANSPORT</t>
  </si>
  <si>
    <t>Cust. Records &amp; Collection Exp.</t>
  </si>
  <si>
    <t>Uncollectible Accounts</t>
  </si>
  <si>
    <t>Uncollectible Accounts  - Rate Inc Rel</t>
  </si>
  <si>
    <t>Misc. Customer Accounts Expense</t>
  </si>
  <si>
    <t>Customer Service &amp; Information Expenses</t>
  </si>
  <si>
    <t>Customer Assistance Expenses</t>
  </si>
  <si>
    <t>Information, Instructional Advertising</t>
  </si>
  <si>
    <t>Misc. Cust. Serv. &amp; Infor. Expenses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</si>
  <si>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</si>
  <si>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</si>
  <si>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</si>
  <si>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</si>
  <si>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</si>
  <si>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</si>
  <si>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A &amp; G Salaries - DIR Transport</t>
  </si>
  <si>
    <t>A &amp; G Salaries</t>
  </si>
  <si>
    <t>Office Supplies and Expenses- DIR Sales Procurement</t>
  </si>
  <si>
    <t>Office Supplies and Expenses- Transport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</si>
  <si>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</si>
  <si>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</si>
  <si>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</si>
  <si>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</si>
  <si>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</si>
  <si>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</si>
  <si>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Benefits - DIR Transport</t>
  </si>
  <si>
    <t>Benefits - DIR Sales Procurement</t>
  </si>
  <si>
    <t>Benefit - DIR Rental</t>
  </si>
  <si>
    <t>Emp Pension &amp; Benefits</t>
  </si>
  <si>
    <t>Regulatory Commission Expense</t>
  </si>
  <si>
    <t>Regulatory Commission Expense - Other Revenue</t>
  </si>
  <si>
    <t>Reg. Comm. Expense  - Rate Inc Rel</t>
  </si>
  <si>
    <t>Gen Advertising Exp</t>
  </si>
  <si>
    <t>Misc. General Expenses</t>
  </si>
  <si>
    <t>Rents</t>
  </si>
  <si>
    <t>Maint Of General Plant- DIR</t>
  </si>
  <si>
    <t>Maint Of General Plant- Gas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</si>
  <si>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</si>
  <si>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</si>
  <si>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</si>
  <si>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</si>
  <si>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</si>
  <si>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</si>
  <si>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</si>
  <si>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</si>
  <si>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</si>
  <si>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</si>
  <si>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</si>
  <si>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</si>
  <si>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</si>
  <si>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</si>
  <si>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</si>
  <si>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Cust. Records &amp; Coll. Exp.</t>
  </si>
  <si>
    <t>Customer Service &amp; Information Expenses - Labor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</si>
  <si>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</si>
  <si>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</si>
  <si>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</si>
  <si>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</si>
  <si>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</si>
  <si>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</si>
  <si>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Underground Depreciation Expense</t>
  </si>
  <si>
    <t>Storage Depreciation Expense</t>
  </si>
  <si>
    <t>LNG Terminal/Processing Depr Exp</t>
  </si>
  <si>
    <t>Transmission Depreciation Expense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</si>
  <si>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</si>
  <si>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</si>
  <si>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</si>
  <si>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</si>
  <si>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</si>
  <si>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</si>
  <si>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</si>
  <si>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</si>
  <si>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</si>
  <si>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</si>
  <si>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</si>
  <si>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</si>
  <si>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</si>
  <si>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Taxes other than Income Taxes - DIR Transport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</si>
  <si>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</si>
  <si>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</si>
  <si>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</si>
  <si>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</si>
  <si>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</si>
  <si>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</si>
  <si>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Other Taxes - Gas Cost Rel</t>
  </si>
  <si>
    <t>TOTAL TAXES OTHER THAN INCOME</t>
  </si>
  <si>
    <t>TOTAL EXPENSES</t>
  </si>
  <si>
    <t>INCOME TAXES &amp; ITC</t>
  </si>
  <si>
    <t>DIT, utility operating income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</si>
  <si>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</si>
  <si>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</si>
  <si>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</si>
  <si>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</si>
  <si>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</si>
  <si>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</si>
  <si>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</si>
  <si>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</si>
  <si>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Rev From Transp. of Gas To Others</t>
  </si>
  <si>
    <t>Other Operating Revenue</t>
  </si>
  <si>
    <t>Rental Revenue</t>
  </si>
  <si>
    <t>TOTAL REVENUE</t>
  </si>
  <si>
    <t>Rate Base</t>
  </si>
  <si>
    <t>O&amp;M</t>
  </si>
  <si>
    <t>Column F of Gas Rate Base - Plant Detail worksheet</t>
  </si>
  <si>
    <t>Column C of GAS 19 Adj Detail worksheet</t>
  </si>
  <si>
    <t>NA</t>
  </si>
  <si>
    <t>Restatement Adjustments - Margin Only</t>
  </si>
  <si>
    <t>Column V of Gas Rate Base - Plant Detail worksheet</t>
  </si>
  <si>
    <t>Column AU of GAS 19 Adj Detail worksheet</t>
  </si>
  <si>
    <t>Column L of Gas Rate Base - Plant Detail worksheet</t>
  </si>
  <si>
    <t>Natural Gas Production Plant</t>
  </si>
  <si>
    <t>Column X of GAS 19 Adj Detail worksheet</t>
  </si>
  <si>
    <t>JP Balance Portion</t>
  </si>
  <si>
    <t>Allocated</t>
  </si>
  <si>
    <t>Pro Forma Test Year - Margin</t>
  </si>
  <si>
    <t>Purchased Gas Other Expense</t>
  </si>
  <si>
    <t>Dist Maint Supv &amp; Engineering</t>
  </si>
  <si>
    <t>Meter Reading Expense</t>
  </si>
  <si>
    <t>Customer Assistance Expense - Conservation Amortization</t>
  </si>
  <si>
    <t>Leaseholds</t>
  </si>
  <si>
    <t>Gas LNG Oper Sup &amp; Eng</t>
  </si>
  <si>
    <t>Maint Of General Plant- Electric</t>
  </si>
  <si>
    <t>Direct Assignment to Rentals</t>
  </si>
  <si>
    <t>Forfeited Discounts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</si>
</sst>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0.000000"/>
    <numFmt numFmtId="166" formatCode="&quot;$&quot;#,##0.00"/>
    <numFmt numFmtId="167" formatCode="0.0%"/>
    <numFmt numFmtId="168" formatCode="_(* #,##0_);_(* \(#,##0\);_(* &quot;-&quot;??_);_(@_)"/>
    <numFmt numFmtId="169" formatCode="0.00000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&quot;$&quot;#,##0\ ;\(&quot;$&quot;#,##0\)"/>
    <numFmt numFmtId="176" formatCode="mmmm\ d\,\ yyyy"/>
    <numFmt numFmtId="177" formatCode="00000"/>
    <numFmt numFmtId="178" formatCode="_([$€-2]* #,##0.00_);_([$€-2]* \(#,##0.00\);_([$€-2]* &quot;-&quot;??_)"/>
    <numFmt numFmtId="179" formatCode="0.00_)"/>
    <numFmt numFmtId="180" formatCode="&quot;$&quot;#,##0;\-&quot;$&quot;#,##0"/>
    <numFmt numFmtId="181" formatCode="#,##0.00\ ;\(#,##0.00\)"/>
    <numFmt numFmtId="182" formatCode="#,##0.00000000000;[Red]\-#,##0.00000000000"/>
    <numFmt numFmtId="183" formatCode="_(&quot;$&quot;* #,##0.0000_);_(&quot;$&quot;* \(#,##0.0000\);_(&quot;$&quot;* &quot;-&quot;????_);_(@_)"/>
    <numFmt numFmtId="184" formatCode="_(* #,##0.0_);_(* \(#,##0.0\);_(* &quot;-&quot;_);_(@_)"/>
    <numFmt numFmtId="185" formatCode="_(* #,##0.0_);_(* \(#,##0.0\);_(* &quot;-&quot;??_);_(@_)"/>
  </numFmts>
  <fonts count="73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56"/>
      <name val="Arial"/>
      <family val="2"/>
    </font>
    <font>
      <sz val="10"/>
      <color indexed="6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2"/>
      <color indexed="9"/>
      <name val="Palatino"/>
      <family val="1"/>
    </font>
    <font>
      <sz val="8"/>
      <color indexed="9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35">
    <xf numFmtId="165" fontId="0" fillId="0" borderId="0">
      <alignment horizontal="left" wrapText="1"/>
    </xf>
    <xf numFmtId="43" fontId="19" fillId="0" borderId="0" applyFont="0" applyFill="0" applyBorder="0" applyAlignment="0" applyProtection="0"/>
    <xf numFmtId="10" fontId="19" fillId="0" borderId="10"/>
    <xf numFmtId="41" fontId="19" fillId="33" borderId="0"/>
    <xf numFmtId="41" fontId="21" fillId="33" borderId="0">
      <alignment horizontal="left"/>
    </xf>
    <xf numFmtId="0" fontId="18" fillId="0" borderId="0">
      <alignment horizontal="left" vertical="center"/>
    </xf>
    <xf numFmtId="0" fontId="21" fillId="33" borderId="0">
      <alignment horizontal="left" wrapText="1"/>
    </xf>
    <xf numFmtId="166" fontId="23" fillId="33" borderId="0">
      <alignment horizontal="left" vertical="center"/>
    </xf>
    <xf numFmtId="41" fontId="24" fillId="34" borderId="10">
      <alignment horizontal="left"/>
      <protection locked="0"/>
    </xf>
    <xf numFmtId="41" fontId="25" fillId="34" borderId="10">
      <alignment horizontal="left"/>
      <protection locked="0"/>
    </xf>
    <xf numFmtId="41" fontId="26" fillId="33" borderId="0">
      <alignment horizontal="left"/>
    </xf>
    <xf numFmtId="0" fontId="20" fillId="0" borderId="0"/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2" fillId="0" borderId="0"/>
    <xf numFmtId="0" fontId="32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0" fontId="32" fillId="0" borderId="0"/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1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19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0" fontId="32" fillId="0" borderId="0"/>
    <xf numFmtId="0" fontId="32" fillId="0" borderId="0"/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19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0" fontId="32" fillId="0" borderId="0"/>
    <xf numFmtId="0" fontId="33" fillId="35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1" fillId="35" borderId="0" applyNumberFormat="0" applyBorder="0" applyAlignment="0" applyProtection="0"/>
    <xf numFmtId="0" fontId="33" fillId="36" borderId="0" applyNumberFormat="0" applyBorder="0" applyAlignment="0" applyProtection="0"/>
    <xf numFmtId="0" fontId="1" fillId="14" borderId="0" applyNumberFormat="0" applyBorder="0" applyAlignment="0" applyProtection="0"/>
    <xf numFmtId="0" fontId="33" fillId="36" borderId="0" applyNumberFormat="0" applyBorder="0" applyAlignment="0" applyProtection="0"/>
    <xf numFmtId="0" fontId="1" fillId="36" borderId="0" applyNumberFormat="0" applyBorder="0" applyAlignment="0" applyProtection="0"/>
    <xf numFmtId="0" fontId="33" fillId="37" borderId="0" applyNumberFormat="0" applyBorder="0" applyAlignment="0" applyProtection="0"/>
    <xf numFmtId="0" fontId="1" fillId="18" borderId="0" applyNumberFormat="0" applyBorder="0" applyAlignment="0" applyProtection="0"/>
    <xf numFmtId="0" fontId="33" fillId="37" borderId="0" applyNumberFormat="0" applyBorder="0" applyAlignment="0" applyProtection="0"/>
    <xf numFmtId="0" fontId="1" fillId="37" borderId="0" applyNumberFormat="0" applyBorder="0" applyAlignment="0" applyProtection="0"/>
    <xf numFmtId="0" fontId="33" fillId="38" borderId="0" applyNumberFormat="0" applyBorder="0" applyAlignment="0" applyProtection="0"/>
    <xf numFmtId="0" fontId="1" fillId="22" borderId="0" applyNumberFormat="0" applyBorder="0" applyAlignment="0" applyProtection="0"/>
    <xf numFmtId="0" fontId="33" fillId="38" borderId="0" applyNumberFormat="0" applyBorder="0" applyAlignment="0" applyProtection="0"/>
    <xf numFmtId="0" fontId="1" fillId="38" borderId="0" applyNumberFormat="0" applyBorder="0" applyAlignment="0" applyProtection="0"/>
    <xf numFmtId="0" fontId="33" fillId="39" borderId="0" applyNumberFormat="0" applyBorder="0" applyAlignment="0" applyProtection="0"/>
    <xf numFmtId="0" fontId="1" fillId="26" borderId="0" applyNumberFormat="0" applyBorder="0" applyAlignment="0" applyProtection="0"/>
    <xf numFmtId="0" fontId="33" fillId="39" borderId="0" applyNumberFormat="0" applyBorder="0" applyAlignment="0" applyProtection="0"/>
    <xf numFmtId="0" fontId="1" fillId="26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33" fillId="40" borderId="0" applyNumberFormat="0" applyBorder="0" applyAlignment="0" applyProtection="0"/>
    <xf numFmtId="0" fontId="1" fillId="30" borderId="0" applyNumberFormat="0" applyBorder="0" applyAlignment="0" applyProtection="0"/>
    <xf numFmtId="0" fontId="33" fillId="41" borderId="0" applyNumberFormat="0" applyBorder="0" applyAlignment="0" applyProtection="0"/>
    <xf numFmtId="0" fontId="1" fillId="11" borderId="0" applyNumberFormat="0" applyBorder="0" applyAlignment="0" applyProtection="0"/>
    <xf numFmtId="0" fontId="33" fillId="41" borderId="0" applyNumberFormat="0" applyBorder="0" applyAlignment="0" applyProtection="0"/>
    <xf numFmtId="0" fontId="1" fillId="11" borderId="0" applyNumberFormat="0" applyBorder="0" applyAlignment="0" applyProtection="0"/>
    <xf numFmtId="0" fontId="33" fillId="42" borderId="0" applyNumberFormat="0" applyBorder="0" applyAlignment="0" applyProtection="0"/>
    <xf numFmtId="0" fontId="1" fillId="15" borderId="0" applyNumberFormat="0" applyBorder="0" applyAlignment="0" applyProtection="0"/>
    <xf numFmtId="0" fontId="33" fillId="42" borderId="0" applyNumberFormat="0" applyBorder="0" applyAlignment="0" applyProtection="0"/>
    <xf numFmtId="0" fontId="1" fillId="15" borderId="0" applyNumberFormat="0" applyBorder="0" applyAlignment="0" applyProtection="0"/>
    <xf numFmtId="0" fontId="33" fillId="43" borderId="0" applyNumberFormat="0" applyBorder="0" applyAlignment="0" applyProtection="0"/>
    <xf numFmtId="0" fontId="1" fillId="19" borderId="0" applyNumberFormat="0" applyBorder="0" applyAlignment="0" applyProtection="0"/>
    <xf numFmtId="0" fontId="33" fillId="43" borderId="0" applyNumberFormat="0" applyBorder="0" applyAlignment="0" applyProtection="0"/>
    <xf numFmtId="0" fontId="1" fillId="43" borderId="0" applyNumberFormat="0" applyBorder="0" applyAlignment="0" applyProtection="0"/>
    <xf numFmtId="0" fontId="33" fillId="38" borderId="0" applyNumberFormat="0" applyBorder="0" applyAlignment="0" applyProtection="0"/>
    <xf numFmtId="0" fontId="1" fillId="23" borderId="0" applyNumberFormat="0" applyBorder="0" applyAlignment="0" applyProtection="0"/>
    <xf numFmtId="0" fontId="33" fillId="38" borderId="0" applyNumberFormat="0" applyBorder="0" applyAlignment="0" applyProtection="0"/>
    <xf numFmtId="0" fontId="1" fillId="23" borderId="0" applyNumberFormat="0" applyBorder="0" applyAlignment="0" applyProtection="0"/>
    <xf numFmtId="0" fontId="33" fillId="41" borderId="0" applyNumberFormat="0" applyBorder="0" applyAlignment="0" applyProtection="0"/>
    <xf numFmtId="0" fontId="1" fillId="27" borderId="0" applyNumberFormat="0" applyBorder="0" applyAlignment="0" applyProtection="0"/>
    <xf numFmtId="0" fontId="33" fillId="41" borderId="0" applyNumberFormat="0" applyBorder="0" applyAlignment="0" applyProtection="0"/>
    <xf numFmtId="0" fontId="1" fillId="27" borderId="0" applyNumberFormat="0" applyBorder="0" applyAlignment="0" applyProtection="0"/>
    <xf numFmtId="0" fontId="33" fillId="44" borderId="0" applyNumberFormat="0" applyBorder="0" applyAlignment="0" applyProtection="0"/>
    <xf numFmtId="0" fontId="1" fillId="31" borderId="0" applyNumberFormat="0" applyBorder="0" applyAlignment="0" applyProtection="0"/>
    <xf numFmtId="0" fontId="33" fillId="44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2" fontId="34" fillId="0" borderId="0" applyFill="0" applyBorder="0" applyAlignment="0"/>
    <xf numFmtId="172" fontId="34" fillId="0" borderId="0" applyFill="0" applyBorder="0" applyAlignment="0"/>
    <xf numFmtId="172" fontId="34" fillId="0" borderId="0" applyFill="0" applyBorder="0" applyAlignment="0"/>
    <xf numFmtId="0" fontId="11" fillId="6" borderId="4" applyNumberFormat="0" applyAlignment="0" applyProtection="0"/>
    <xf numFmtId="0" fontId="35" fillId="47" borderId="12" applyNumberFormat="0" applyAlignment="0" applyProtection="0"/>
    <xf numFmtId="0" fontId="13" fillId="7" borderId="7" applyNumberFormat="0" applyAlignment="0" applyProtection="0"/>
    <xf numFmtId="41" fontId="20" fillId="48" borderId="0"/>
    <xf numFmtId="41" fontId="20" fillId="48" borderId="0"/>
    <xf numFmtId="41" fontId="20" fillId="48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3" fontId="38" fillId="0" borderId="0" applyFill="0" applyBorder="0" applyAlignment="0" applyProtection="0"/>
    <xf numFmtId="0" fontId="39" fillId="0" borderId="0"/>
    <xf numFmtId="0" fontId="39" fillId="0" borderId="0"/>
    <xf numFmtId="0" fontId="40" fillId="0" borderId="0"/>
    <xf numFmtId="0" fontId="40" fillId="0" borderId="0"/>
    <xf numFmtId="0" fontId="41" fillId="0" borderId="0"/>
    <xf numFmtId="0" fontId="42" fillId="0" borderId="0"/>
    <xf numFmtId="0" fontId="42" fillId="0" borderId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73" fontId="45" fillId="0" borderId="0">
      <protection locked="0"/>
    </xf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7" fillId="0" borderId="0" applyNumberFormat="0" applyAlignment="0"/>
    <xf numFmtId="0" fontId="47" fillId="0" borderId="0" applyNumberFormat="0" applyAlignment="0"/>
    <xf numFmtId="0" fontId="47" fillId="0" borderId="0" applyNumberFormat="0" applyAlignment="0"/>
    <xf numFmtId="0" fontId="39" fillId="0" borderId="0"/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0" fontId="39" fillId="0" borderId="0"/>
    <xf numFmtId="0" fontId="41" fillId="0" borderId="0"/>
    <xf numFmtId="0" fontId="42" fillId="0" borderId="0"/>
    <xf numFmtId="0" fontId="42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5" fontId="38" fillId="0" borderId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5" fontId="38" fillId="0" borderId="0" applyFill="0" applyBorder="0" applyAlignment="0" applyProtection="0"/>
    <xf numFmtId="175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38" fillId="0" borderId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65" fontId="20" fillId="0" borderId="0"/>
    <xf numFmtId="177" fontId="20" fillId="0" borderId="0"/>
    <xf numFmtId="177" fontId="20" fillId="0" borderId="0"/>
    <xf numFmtId="177" fontId="20" fillId="0" borderId="0"/>
    <xf numFmtId="178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38" fillId="0" borderId="0" applyFill="0" applyBorder="0" applyAlignment="0" applyProtection="0"/>
    <xf numFmtId="2" fontId="44" fillId="0" borderId="0" applyFont="0" applyFill="0" applyBorder="0" applyAlignment="0" applyProtection="0"/>
    <xf numFmtId="2" fontId="44" fillId="0" borderId="0" applyFont="0" applyFill="0" applyBorder="0" applyAlignment="0" applyProtection="0"/>
    <xf numFmtId="2" fontId="38" fillId="0" borderId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44" fillId="0" borderId="0" applyFont="0" applyFill="0" applyBorder="0" applyAlignment="0" applyProtection="0"/>
    <xf numFmtId="0" fontId="39" fillId="0" borderId="0"/>
    <xf numFmtId="0" fontId="6" fillId="2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38" fontId="48" fillId="48" borderId="0" applyNumberFormat="0" applyBorder="0" applyAlignment="0" applyProtection="0"/>
    <xf numFmtId="0" fontId="22" fillId="0" borderId="13" applyNumberFormat="0" applyAlignment="0" applyProtection="0">
      <alignment horizontal="left"/>
    </xf>
    <xf numFmtId="0" fontId="22" fillId="0" borderId="13" applyNumberFormat="0" applyAlignment="0" applyProtection="0">
      <alignment horizontal="left"/>
    </xf>
    <xf numFmtId="0" fontId="22" fillId="0" borderId="13" applyNumberFormat="0" applyAlignment="0" applyProtection="0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3" fillId="0" borderId="1" applyNumberFormat="0" applyFill="0" applyAlignment="0" applyProtection="0"/>
    <xf numFmtId="0" fontId="49" fillId="0" borderId="15" applyNumberFormat="0" applyFill="0" applyAlignment="0" applyProtection="0"/>
    <xf numFmtId="0" fontId="4" fillId="0" borderId="2" applyNumberFormat="0" applyFill="0" applyAlignment="0" applyProtection="0"/>
    <xf numFmtId="0" fontId="50" fillId="0" borderId="1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51" fillId="0" borderId="0"/>
    <xf numFmtId="38" fontId="51" fillId="0" borderId="0"/>
    <xf numFmtId="38" fontId="51" fillId="0" borderId="0"/>
    <xf numFmtId="40" fontId="51" fillId="0" borderId="0"/>
    <xf numFmtId="40" fontId="51" fillId="0" borderId="0"/>
    <xf numFmtId="40" fontId="51" fillId="0" borderId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10" fontId="48" fillId="33" borderId="17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0" fontId="25" fillId="34" borderId="10">
      <alignment horizontal="right"/>
      <protection locked="0"/>
    </xf>
    <xf numFmtId="41" fontId="24" fillId="34" borderId="10">
      <alignment horizontal="left"/>
      <protection locked="0"/>
    </xf>
    <xf numFmtId="0" fontId="48" fillId="48" borderId="0"/>
    <xf numFmtId="0" fontId="48" fillId="48" borderId="0"/>
    <xf numFmtId="0" fontId="48" fillId="48" borderId="0"/>
    <xf numFmtId="3" fontId="52" fillId="0" borderId="0" applyFill="0" applyBorder="0" applyAlignment="0" applyProtection="0"/>
    <xf numFmtId="0" fontId="12" fillId="0" borderId="6" applyNumberFormat="0" applyFill="0" applyAlignment="0" applyProtection="0"/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44" fontId="21" fillId="0" borderId="19" applyNumberFormat="0" applyFont="0" applyAlignment="0">
      <alignment horizontal="center"/>
    </xf>
    <xf numFmtId="0" fontId="8" fillId="4" borderId="0" applyNumberFormat="0" applyBorder="0" applyAlignment="0" applyProtection="0"/>
    <xf numFmtId="37" fontId="53" fillId="0" borderId="0"/>
    <xf numFmtId="37" fontId="53" fillId="0" borderId="0"/>
    <xf numFmtId="37" fontId="53" fillId="0" borderId="0"/>
    <xf numFmtId="179" fontId="54" fillId="0" borderId="0"/>
    <xf numFmtId="180" fontId="20" fillId="0" borderId="0"/>
    <xf numFmtId="180" fontId="20" fillId="0" borderId="0"/>
    <xf numFmtId="180" fontId="20" fillId="0" borderId="0"/>
    <xf numFmtId="181" fontId="20" fillId="0" borderId="0"/>
    <xf numFmtId="182" fontId="20" fillId="0" borderId="0"/>
    <xf numFmtId="182" fontId="20" fillId="0" borderId="0"/>
    <xf numFmtId="182" fontId="20" fillId="0" borderId="0"/>
    <xf numFmtId="182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4" fontId="20" fillId="0" borderId="0">
      <alignment horizontal="left" wrapText="1"/>
    </xf>
    <xf numFmtId="0" fontId="20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3" fillId="0" borderId="0"/>
    <xf numFmtId="0" fontId="36" fillId="0" borderId="0"/>
    <xf numFmtId="0" fontId="1" fillId="0" borderId="0"/>
    <xf numFmtId="0" fontId="37" fillId="0" borderId="0"/>
    <xf numFmtId="176" fontId="20" fillId="0" borderId="0">
      <alignment horizontal="left" wrapText="1"/>
    </xf>
    <xf numFmtId="0" fontId="1" fillId="0" borderId="0"/>
    <xf numFmtId="0" fontId="20" fillId="0" borderId="0"/>
    <xf numFmtId="0" fontId="33" fillId="8" borderId="8" applyNumberFormat="0" applyFont="0" applyAlignment="0" applyProtection="0"/>
    <xf numFmtId="0" fontId="1" fillId="8" borderId="8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33" fillId="49" borderId="20" applyNumberFormat="0" applyFont="0" applyAlignment="0" applyProtection="0"/>
    <xf numFmtId="0" fontId="10" fillId="6" borderId="5" applyNumberFormat="0" applyAlignment="0" applyProtection="0"/>
    <xf numFmtId="0" fontId="39" fillId="0" borderId="0"/>
    <xf numFmtId="0" fontId="39" fillId="0" borderId="0"/>
    <xf numFmtId="0" fontId="40" fillId="0" borderId="0"/>
    <xf numFmtId="0" fontId="40" fillId="0" borderId="0"/>
    <xf numFmtId="0" fontId="41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3" fillId="0" borderId="0" applyFont="0" applyFill="0" applyBorder="0" applyAlignment="0" applyProtection="0"/>
    <xf numFmtId="41" fontId="20" fillId="50" borderId="10"/>
    <xf numFmtId="41" fontId="20" fillId="50" borderId="10"/>
    <xf numFmtId="41" fontId="20" fillId="50" borderId="10"/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0" fontId="55" fillId="0" borderId="0" applyNumberFormat="0" applyFont="0" applyFill="0" applyBorder="0" applyAlignment="0" applyProtection="0">
      <alignment horizontal="left"/>
    </xf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15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4" fontId="55" fillId="0" borderId="0" applyFont="0" applyFill="0" applyBorder="0" applyAlignment="0" applyProtection="0"/>
    <xf numFmtId="0" fontId="56" fillId="0" borderId="21">
      <alignment horizontal="center"/>
    </xf>
    <xf numFmtId="0" fontId="56" fillId="0" borderId="21">
      <alignment horizontal="center"/>
    </xf>
    <xf numFmtId="0" fontId="56" fillId="0" borderId="21">
      <alignment horizontal="center"/>
    </xf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0" fontId="55" fillId="51" borderId="0" applyNumberFormat="0" applyFont="0" applyBorder="0" applyAlignment="0" applyProtection="0"/>
    <xf numFmtId="0" fontId="55" fillId="51" borderId="0" applyNumberFormat="0" applyFont="0" applyBorder="0" applyAlignment="0" applyProtection="0"/>
    <xf numFmtId="0" fontId="55" fillId="51" borderId="0" applyNumberFormat="0" applyFont="0" applyBorder="0" applyAlignment="0" applyProtection="0"/>
    <xf numFmtId="0" fontId="41" fillId="0" borderId="0"/>
    <xf numFmtId="0" fontId="42" fillId="0" borderId="0"/>
    <xf numFmtId="0" fontId="42" fillId="0" borderId="0"/>
    <xf numFmtId="3" fontId="57" fillId="0" borderId="0" applyFill="0" applyBorder="0" applyAlignment="0" applyProtection="0"/>
    <xf numFmtId="0" fontId="58" fillId="0" borderId="0"/>
    <xf numFmtId="0" fontId="59" fillId="0" borderId="0"/>
    <xf numFmtId="0" fontId="59" fillId="0" borderId="0"/>
    <xf numFmtId="3" fontId="57" fillId="0" borderId="0" applyFill="0" applyBorder="0" applyAlignment="0" applyProtection="0"/>
    <xf numFmtId="42" fontId="20" fillId="33" borderId="0"/>
    <xf numFmtId="0" fontId="40" fillId="52" borderId="0"/>
    <xf numFmtId="0" fontId="60" fillId="52" borderId="22"/>
    <xf numFmtId="0" fontId="61" fillId="53" borderId="23"/>
    <xf numFmtId="0" fontId="62" fillId="52" borderId="24"/>
    <xf numFmtId="42" fontId="20" fillId="33" borderId="0"/>
    <xf numFmtId="42" fontId="20" fillId="33" borderId="25">
      <alignment vertical="center"/>
    </xf>
    <xf numFmtId="42" fontId="20" fillId="33" borderId="25">
      <alignment vertical="center"/>
    </xf>
    <xf numFmtId="42" fontId="26" fillId="34" borderId="14">
      <alignment vertical="center"/>
    </xf>
    <xf numFmtId="42" fontId="26" fillId="34" borderId="14">
      <alignment vertical="center"/>
    </xf>
    <xf numFmtId="42" fontId="20" fillId="33" borderId="25">
      <alignment vertical="center"/>
    </xf>
    <xf numFmtId="0" fontId="21" fillId="33" borderId="26" applyNumberFormat="0">
      <alignment horizontal="center" vertical="center" wrapText="1"/>
    </xf>
    <xf numFmtId="0" fontId="21" fillId="33" borderId="26" applyNumberFormat="0">
      <alignment horizontal="center" vertical="center" wrapText="1"/>
    </xf>
    <xf numFmtId="0" fontId="21" fillId="33" borderId="26" applyNumberFormat="0">
      <alignment horizontal="center" vertical="center" wrapText="1"/>
    </xf>
    <xf numFmtId="10" fontId="19" fillId="33" borderId="0"/>
    <xf numFmtId="10" fontId="20" fillId="33" borderId="0"/>
    <xf numFmtId="10" fontId="20" fillId="33" borderId="0"/>
    <xf numFmtId="183" fontId="19" fillId="33" borderId="0"/>
    <xf numFmtId="183" fontId="20" fillId="33" borderId="0"/>
    <xf numFmtId="183" fontId="20" fillId="33" borderId="0"/>
    <xf numFmtId="183" fontId="20" fillId="33" borderId="0"/>
    <xf numFmtId="183" fontId="20" fillId="33" borderId="0"/>
    <xf numFmtId="42" fontId="20" fillId="33" borderId="0"/>
    <xf numFmtId="168" fontId="51" fillId="0" borderId="0" applyBorder="0" applyAlignment="0"/>
    <xf numFmtId="42" fontId="20" fillId="33" borderId="27">
      <alignment horizontal="left"/>
    </xf>
    <xf numFmtId="42" fontId="20" fillId="33" borderId="27">
      <alignment horizontal="left"/>
    </xf>
    <xf numFmtId="42" fontId="63" fillId="33" borderId="27">
      <alignment horizontal="left"/>
    </xf>
    <xf numFmtId="42" fontId="63" fillId="33" borderId="27">
      <alignment horizontal="left"/>
    </xf>
    <xf numFmtId="42" fontId="20" fillId="33" borderId="27">
      <alignment horizontal="left"/>
    </xf>
    <xf numFmtId="183" fontId="63" fillId="33" borderId="27">
      <alignment horizontal="left"/>
    </xf>
    <xf numFmtId="168" fontId="51" fillId="0" borderId="0" applyBorder="0" applyAlignment="0"/>
    <xf numFmtId="14" fontId="36" fillId="0" borderId="0" applyNumberFormat="0" applyFill="0" applyBorder="0" applyAlignment="0" applyProtection="0">
      <alignment horizontal="left"/>
    </xf>
    <xf numFmtId="184" fontId="20" fillId="0" borderId="0" applyFont="0" applyFill="0" applyAlignment="0">
      <alignment horizontal="right"/>
    </xf>
    <xf numFmtId="184" fontId="20" fillId="0" borderId="0" applyFont="0" applyFill="0" applyAlignment="0">
      <alignment horizontal="right"/>
    </xf>
    <xf numFmtId="184" fontId="20" fillId="0" borderId="0" applyFont="0" applyFill="0" applyAlignment="0">
      <alignment horizontal="right"/>
    </xf>
    <xf numFmtId="4" fontId="64" fillId="34" borderId="28" applyNumberFormat="0" applyProtection="0">
      <alignment vertical="center"/>
    </xf>
    <xf numFmtId="4" fontId="65" fillId="34" borderId="28" applyNumberFormat="0" applyProtection="0">
      <alignment vertical="center"/>
    </xf>
    <xf numFmtId="4" fontId="64" fillId="34" borderId="28" applyNumberFormat="0" applyProtection="0">
      <alignment horizontal="left" vertical="center" indent="1"/>
    </xf>
    <xf numFmtId="4" fontId="64" fillId="3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55" borderId="28" applyNumberFormat="0" applyProtection="0">
      <alignment horizontal="right" vertical="center"/>
    </xf>
    <xf numFmtId="4" fontId="64" fillId="56" borderId="28" applyNumberFormat="0" applyProtection="0">
      <alignment horizontal="right" vertical="center"/>
    </xf>
    <xf numFmtId="4" fontId="64" fillId="57" borderId="28" applyNumberFormat="0" applyProtection="0">
      <alignment horizontal="right" vertical="center"/>
    </xf>
    <xf numFmtId="4" fontId="64" fillId="58" borderId="28" applyNumberFormat="0" applyProtection="0">
      <alignment horizontal="right" vertical="center"/>
    </xf>
    <xf numFmtId="4" fontId="64" fillId="59" borderId="28" applyNumberFormat="0" applyProtection="0">
      <alignment horizontal="right" vertical="center"/>
    </xf>
    <xf numFmtId="4" fontId="64" fillId="60" borderId="28" applyNumberFormat="0" applyProtection="0">
      <alignment horizontal="right" vertical="center"/>
    </xf>
    <xf numFmtId="4" fontId="64" fillId="61" borderId="28" applyNumberFormat="0" applyProtection="0">
      <alignment horizontal="right" vertical="center"/>
    </xf>
    <xf numFmtId="4" fontId="64" fillId="62" borderId="28" applyNumberFormat="0" applyProtection="0">
      <alignment horizontal="right" vertical="center"/>
    </xf>
    <xf numFmtId="4" fontId="64" fillId="63" borderId="28" applyNumberFormat="0" applyProtection="0">
      <alignment horizontal="right" vertical="center"/>
    </xf>
    <xf numFmtId="4" fontId="66" fillId="64" borderId="28" applyNumberFormat="0" applyProtection="0">
      <alignment horizontal="left" vertical="center" indent="1"/>
    </xf>
    <xf numFmtId="4" fontId="64" fillId="65" borderId="29" applyNumberFormat="0" applyProtection="0">
      <alignment horizontal="left" vertical="center" indent="1"/>
    </xf>
    <xf numFmtId="4" fontId="67" fillId="66" borderId="0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65" borderId="28" applyNumberFormat="0" applyProtection="0">
      <alignment horizontal="left" vertical="center" indent="1"/>
    </xf>
    <xf numFmtId="4" fontId="64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7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68" borderId="28" applyNumberFormat="0" applyProtection="0">
      <alignment horizontal="left" vertical="center" indent="1"/>
    </xf>
    <xf numFmtId="0" fontId="20" fillId="48" borderId="28" applyNumberFormat="0" applyProtection="0">
      <alignment horizontal="left" vertical="center" indent="1"/>
    </xf>
    <xf numFmtId="0" fontId="20" fillId="48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4" fontId="64" fillId="69" borderId="28" applyNumberFormat="0" applyProtection="0">
      <alignment vertical="center"/>
    </xf>
    <xf numFmtId="4" fontId="65" fillId="69" borderId="28" applyNumberFormat="0" applyProtection="0">
      <alignment vertical="center"/>
    </xf>
    <xf numFmtId="4" fontId="64" fillId="69" borderId="28" applyNumberFormat="0" applyProtection="0">
      <alignment horizontal="left" vertical="center" indent="1"/>
    </xf>
    <xf numFmtId="4" fontId="64" fillId="69" borderId="28" applyNumberFormat="0" applyProtection="0">
      <alignment horizontal="left" vertical="center" indent="1"/>
    </xf>
    <xf numFmtId="4" fontId="64" fillId="65" borderId="28" applyNumberFormat="0" applyProtection="0">
      <alignment horizontal="right" vertical="center"/>
    </xf>
    <xf numFmtId="4" fontId="65" fillId="65" borderId="28" applyNumberFormat="0" applyProtection="0">
      <alignment horizontal="right" vertical="center"/>
    </xf>
    <xf numFmtId="0" fontId="20" fillId="54" borderId="28" applyNumberFormat="0" applyProtection="0">
      <alignment horizontal="left" vertical="center" indent="1"/>
    </xf>
    <xf numFmtId="0" fontId="20" fillId="54" borderId="28" applyNumberFormat="0" applyProtection="0">
      <alignment horizontal="left" vertical="center" indent="1"/>
    </xf>
    <xf numFmtId="0" fontId="68" fillId="0" borderId="0"/>
    <xf numFmtId="4" fontId="27" fillId="65" borderId="28" applyNumberFormat="0" applyProtection="0">
      <alignment horizontal="right" vertical="center"/>
    </xf>
    <xf numFmtId="39" fontId="20" fillId="70" borderId="0"/>
    <xf numFmtId="39" fontId="20" fillId="70" borderId="0"/>
    <xf numFmtId="39" fontId="20" fillId="70" borderId="0"/>
    <xf numFmtId="39" fontId="19" fillId="70" borderId="0"/>
    <xf numFmtId="38" fontId="48" fillId="0" borderId="30"/>
    <xf numFmtId="38" fontId="48" fillId="0" borderId="30"/>
    <xf numFmtId="38" fontId="48" fillId="0" borderId="30"/>
    <xf numFmtId="38" fontId="48" fillId="0" borderId="30"/>
    <xf numFmtId="38" fontId="48" fillId="0" borderId="30"/>
    <xf numFmtId="38" fontId="51" fillId="0" borderId="27"/>
    <xf numFmtId="38" fontId="51" fillId="0" borderId="27"/>
    <xf numFmtId="38" fontId="51" fillId="0" borderId="27"/>
    <xf numFmtId="39" fontId="36" fillId="71" borderId="0"/>
    <xf numFmtId="165" fontId="20" fillId="0" borderId="0">
      <alignment horizontal="left" wrapText="1"/>
    </xf>
    <xf numFmtId="170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165" fontId="20" fillId="0" borderId="0">
      <alignment horizontal="left" wrapText="1"/>
    </xf>
    <xf numFmtId="40" fontId="69" fillId="0" borderId="0" applyBorder="0">
      <alignment horizontal="right"/>
    </xf>
    <xf numFmtId="0" fontId="20" fillId="0" borderId="0" applyNumberFormat="0" applyBorder="0" applyAlignment="0"/>
    <xf numFmtId="0" fontId="2" fillId="0" borderId="0" applyNumberFormat="0" applyFill="0" applyBorder="0" applyAlignment="0" applyProtection="0"/>
    <xf numFmtId="0" fontId="40" fillId="0" borderId="0"/>
    <xf numFmtId="0" fontId="60" fillId="52" borderId="0"/>
    <xf numFmtId="166" fontId="70" fillId="0" borderId="0">
      <alignment horizontal="left" vertical="center"/>
    </xf>
    <xf numFmtId="166" fontId="70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6" fillId="0" borderId="9" applyNumberFormat="0" applyFill="0" applyAlignment="0" applyProtection="0"/>
    <xf numFmtId="0" fontId="71" fillId="0" borderId="31" applyNumberFormat="0" applyFill="0" applyAlignment="0" applyProtection="0"/>
    <xf numFmtId="0" fontId="41" fillId="0" borderId="32"/>
    <xf numFmtId="0" fontId="42" fillId="0" borderId="32"/>
    <xf numFmtId="0" fontId="42" fillId="0" borderId="32"/>
    <xf numFmtId="0" fontId="14" fillId="0" borderId="0" applyNumberFormat="0" applyFill="0" applyBorder="0" applyAlignment="0" applyProtection="0"/>
  </cellStyleXfs>
  <cellXfs count="57">
    <xf numFmtId="165" fontId="0" fillId="0" borderId="0" xfId="0">
      <alignment horizontal="left" wrapText="1"/>
    </xf>
    <xf numFmtId="0" fontId="21" fillId="0" borderId="0" xfId="6" applyFont="1" applyFill="1">
      <alignment horizontal="left" wrapText="1"/>
    </xf>
    <xf numFmtId="0" fontId="21" fillId="33" borderId="0" xfId="6" applyFont="1">
      <alignment horizontal="left" wrapText="1"/>
    </xf>
    <xf numFmtId="41" fontId="21" fillId="0" borderId="0" xfId="6" applyNumberFormat="1" applyFont="1" applyFill="1" applyAlignment="1">
      <alignment horizontal="center" wrapText="1"/>
    </xf>
    <xf numFmtId="41" fontId="21" fillId="0" borderId="0" xfId="6" quotePrefix="1" applyNumberFormat="1" applyFont="1" applyFill="1" applyAlignment="1">
      <alignment horizontal="center" wrapText="1"/>
    </xf>
    <xf numFmtId="41" fontId="26" fillId="33" borderId="0" xfId="10" applyFont="1">
      <alignment horizontal="left"/>
    </xf>
    <xf numFmtId="41" fontId="26" fillId="0" borderId="0" xfId="10" applyFont="1" applyFill="1" applyBorder="1">
      <alignment horizontal="left"/>
    </xf>
    <xf numFmtId="41" fontId="21" fillId="33" borderId="0" xfId="4" applyFont="1">
      <alignment horizontal="left"/>
    </xf>
    <xf numFmtId="41" fontId="21" fillId="0" borderId="0" xfId="4" applyFont="1" applyFill="1">
      <alignment horizontal="left"/>
    </xf>
    <xf numFmtId="41" fontId="21" fillId="0" borderId="0" xfId="0" applyNumberFormat="1" applyFont="1" applyFill="1" applyAlignment="1"/>
    <xf numFmtId="41" fontId="21" fillId="0" borderId="0" xfId="10" applyFont="1" applyFill="1">
      <alignment horizontal="left"/>
    </xf>
    <xf numFmtId="164" fontId="21" fillId="0" borderId="0" xfId="10" applyNumberFormat="1" applyFont="1" applyFill="1" applyBorder="1" applyAlignment="1">
      <alignment horizontal="left"/>
    </xf>
    <xf numFmtId="0" fontId="19" fillId="0" borderId="0" xfId="0" applyNumberFormat="1" applyFont="1" applyFill="1" applyAlignment="1"/>
    <xf numFmtId="41" fontId="19" fillId="0" borderId="0" xfId="3" applyFont="1" applyFill="1"/>
    <xf numFmtId="41" fontId="26" fillId="0" borderId="0" xfId="10" applyFont="1" applyFill="1">
      <alignment horizontal="left"/>
    </xf>
    <xf numFmtId="41" fontId="19" fillId="0" borderId="0" xfId="0" applyNumberFormat="1" applyFont="1" applyFill="1" applyAlignment="1"/>
    <xf numFmtId="168" fontId="19" fillId="0" borderId="0" xfId="1" applyNumberFormat="1" applyFont="1" applyFill="1"/>
    <xf numFmtId="168" fontId="26" fillId="0" borderId="0" xfId="1" applyNumberFormat="1" applyFont="1" applyFill="1" applyAlignment="1">
      <alignment horizontal="left"/>
    </xf>
    <xf numFmtId="164" fontId="22" fillId="0" borderId="0" xfId="6" applyNumberFormat="1" applyFont="1" applyFill="1" applyAlignment="1">
      <alignment horizontal="left"/>
    </xf>
    <xf numFmtId="164" fontId="21" fillId="0" borderId="0" xfId="6" applyNumberFormat="1" applyFont="1" applyFill="1" applyAlignment="1">
      <alignment horizontal="left" wrapText="1"/>
    </xf>
    <xf numFmtId="164" fontId="21" fillId="0" borderId="0" xfId="4" applyNumberFormat="1" applyFont="1" applyFill="1" applyAlignment="1">
      <alignment horizontal="left"/>
    </xf>
    <xf numFmtId="164" fontId="21" fillId="0" borderId="0" xfId="10" applyNumberFormat="1" applyFont="1" applyFill="1" applyAlignment="1">
      <alignment horizontal="left"/>
    </xf>
    <xf numFmtId="164" fontId="72" fillId="0" borderId="0" xfId="5" applyNumberFormat="1" applyFont="1" applyFill="1" applyAlignment="1">
      <alignment horizontal="left" vertical="center"/>
    </xf>
    <xf numFmtId="0" fontId="19" fillId="0" borderId="0" xfId="0" applyNumberFormat="1" applyFont="1" applyFill="1" applyAlignment="1">
      <alignment horizontal="center"/>
    </xf>
    <xf numFmtId="0" fontId="19" fillId="33" borderId="0" xfId="0" applyNumberFormat="1" applyFont="1" applyFill="1" applyAlignment="1"/>
    <xf numFmtId="164" fontId="22" fillId="0" borderId="0" xfId="7" applyNumberFormat="1" applyFont="1" applyFill="1" applyAlignment="1">
      <alignment horizontal="left" vertical="center"/>
    </xf>
    <xf numFmtId="0" fontId="19" fillId="0" borderId="33" xfId="0" applyNumberFormat="1" applyFont="1" applyFill="1" applyBorder="1" applyAlignment="1"/>
    <xf numFmtId="0" fontId="19" fillId="0" borderId="33" xfId="0" applyNumberFormat="1" applyFont="1" applyFill="1" applyBorder="1" applyAlignment="1">
      <alignment wrapText="1"/>
    </xf>
    <xf numFmtId="164" fontId="19" fillId="0" borderId="0" xfId="0" applyNumberFormat="1" applyFont="1" applyFill="1" applyBorder="1" applyAlignment="1">
      <alignment horizontal="left"/>
    </xf>
    <xf numFmtId="164" fontId="19" fillId="0" borderId="10" xfId="8" applyNumberFormat="1" applyFont="1" applyFill="1">
      <alignment horizontal="left"/>
      <protection locked="0"/>
    </xf>
    <xf numFmtId="41" fontId="19" fillId="0" borderId="10" xfId="8" applyFont="1" applyFill="1">
      <alignment horizontal="left"/>
      <protection locked="0"/>
    </xf>
    <xf numFmtId="41" fontId="19" fillId="0" borderId="10" xfId="9" applyFont="1" applyFill="1">
      <alignment horizontal="left"/>
      <protection locked="0"/>
    </xf>
    <xf numFmtId="164" fontId="19" fillId="0" borderId="0" xfId="0" applyNumberFormat="1" applyFont="1" applyFill="1" applyAlignment="1"/>
    <xf numFmtId="164" fontId="19" fillId="0" borderId="10" xfId="9" applyNumberFormat="1" applyFont="1" applyFill="1">
      <alignment horizontal="left"/>
      <protection locked="0"/>
    </xf>
    <xf numFmtId="41" fontId="19" fillId="0" borderId="11" xfId="9" applyFont="1" applyFill="1" applyBorder="1">
      <alignment horizontal="left"/>
      <protection locked="0"/>
    </xf>
    <xf numFmtId="167" fontId="19" fillId="0" borderId="0" xfId="2" applyNumberFormat="1" applyFont="1" applyFill="1" applyBorder="1"/>
    <xf numFmtId="168" fontId="19" fillId="0" borderId="0" xfId="0" applyNumberFormat="1" applyFont="1" applyFill="1" applyAlignment="1"/>
    <xf numFmtId="43" fontId="19" fillId="0" borderId="0" xfId="0" applyNumberFormat="1" applyFont="1" applyFill="1" applyAlignment="1"/>
    <xf numFmtId="43" fontId="19" fillId="33" borderId="0" xfId="0" applyNumberFormat="1" applyFont="1" applyFill="1" applyAlignment="1"/>
    <xf numFmtId="168" fontId="19" fillId="33" borderId="0" xfId="0" applyNumberFormat="1" applyFont="1" applyFill="1" applyAlignment="1"/>
    <xf numFmtId="164" fontId="19" fillId="0" borderId="10" xfId="8" applyNumberFormat="1" applyFont="1" applyFill="1" applyAlignment="1">
      <alignment horizontal="right"/>
      <protection locked="0"/>
    </xf>
    <xf numFmtId="169" fontId="19" fillId="0" borderId="0" xfId="0" applyNumberFormat="1" applyFont="1" applyFill="1" applyAlignment="1"/>
    <xf numFmtId="169" fontId="19" fillId="33" borderId="0" xfId="0" applyNumberFormat="1" applyFont="1" applyFill="1" applyAlignment="1"/>
    <xf numFmtId="168" fontId="19" fillId="0" borderId="10" xfId="8" applyNumberFormat="1" applyFont="1" applyFill="1">
      <alignment horizontal="left"/>
      <protection locked="0"/>
    </xf>
    <xf numFmtId="164" fontId="19" fillId="0" borderId="0" xfId="0" applyNumberFormat="1" applyFont="1" applyFill="1" applyAlignment="1">
      <alignment horizontal="left"/>
    </xf>
    <xf numFmtId="37" fontId="19" fillId="0" borderId="0" xfId="0" applyNumberFormat="1" applyFont="1" applyFill="1" applyAlignment="1"/>
    <xf numFmtId="41" fontId="19" fillId="0" borderId="10" xfId="8" quotePrefix="1" applyFont="1" applyFill="1" applyAlignment="1">
      <alignment horizontal="left"/>
      <protection locked="0"/>
    </xf>
    <xf numFmtId="10" fontId="19" fillId="0" borderId="10" xfId="2" applyFont="1" applyFill="1"/>
    <xf numFmtId="43" fontId="19" fillId="0" borderId="0" xfId="0" quotePrefix="1" applyNumberFormat="1" applyFont="1" applyFill="1" applyAlignment="1">
      <alignment horizontal="left"/>
    </xf>
    <xf numFmtId="185" fontId="19" fillId="0" borderId="10" xfId="8" applyNumberFormat="1" applyFont="1" applyFill="1">
      <alignment horizontal="left"/>
      <protection locked="0"/>
    </xf>
    <xf numFmtId="41" fontId="19" fillId="0" borderId="0" xfId="8" applyFont="1" applyFill="1" applyBorder="1">
      <alignment horizontal="left"/>
      <protection locked="0"/>
    </xf>
    <xf numFmtId="41" fontId="19" fillId="0" borderId="0" xfId="9" applyFont="1" applyFill="1" applyBorder="1">
      <alignment horizontal="left"/>
      <protection locked="0"/>
    </xf>
    <xf numFmtId="0" fontId="19" fillId="0" borderId="0" xfId="0" applyNumberFormat="1" applyFont="1" applyFill="1" applyBorder="1" applyAlignment="1"/>
    <xf numFmtId="41" fontId="19" fillId="33" borderId="0" xfId="0" applyNumberFormat="1" applyFont="1" applyFill="1" applyAlignment="1"/>
    <xf numFmtId="166" fontId="22" fillId="0" borderId="0" xfId="7" applyFont="1" applyFill="1">
      <alignment horizontal="left" vertical="center"/>
    </xf>
    <xf numFmtId="164" fontId="19" fillId="0" borderId="10" xfId="8" quotePrefix="1" applyNumberFormat="1" applyFont="1" applyFill="1">
      <alignment horizontal="left"/>
      <protection locked="0"/>
    </xf>
    <xf numFmtId="42" fontId="19" fillId="0" borderId="0" xfId="0" applyNumberFormat="1" applyFont="1" applyFill="1" applyBorder="1" applyAlignment="1"/>
  </cellXfs>
  <cellStyles count="635">
    <cellStyle name="_x0013_" xfId="11"/>
    <cellStyle name="_09GRC Gas Transport For Review" xfId="12"/>
    <cellStyle name="_4.06E Pass Throughs" xfId="13"/>
    <cellStyle name="_4.06E Pass Throughs 2" xfId="14"/>
    <cellStyle name="_4.06E Pass Throughs 3" xfId="15"/>
    <cellStyle name="_4.06E Pass Throughs_04 07E Wild Horse Wind Expansion (C) (2)" xfId="16"/>
    <cellStyle name="_4.06E Pass Throughs_4 31 Regulatory Assets and Liabilities  7 06- Exhibit D" xfId="17"/>
    <cellStyle name="_4.06E Pass Throughs_4 32 Regulatory Assets and Liabilities  7 06- Exhibit D" xfId="18"/>
    <cellStyle name="_4.06E Pass Throughs_Book9" xfId="19"/>
    <cellStyle name="_4.13E Montana Energy Tax" xfId="20"/>
    <cellStyle name="_4.13E Montana Energy Tax 2" xfId="21"/>
    <cellStyle name="_4.13E Montana Energy Tax 3" xfId="22"/>
    <cellStyle name="_4.13E Montana Energy Tax_04 07E Wild Horse Wind Expansion (C) (2)" xfId="23"/>
    <cellStyle name="_4.13E Montana Energy Tax_4 31 Regulatory Assets and Liabilities  7 06- Exhibit D" xfId="24"/>
    <cellStyle name="_4.13E Montana Energy Tax_4 32 Regulatory Assets and Liabilities  7 06- Exhibit D" xfId="25"/>
    <cellStyle name="_4.13E Montana Energy Tax_Book9" xfId="26"/>
    <cellStyle name="_AURORA WIP" xfId="27"/>
    <cellStyle name="_Book1" xfId="28"/>
    <cellStyle name="_Book1 (2)" xfId="29"/>
    <cellStyle name="_Book1 (2) 2" xfId="30"/>
    <cellStyle name="_Book1 (2) 3" xfId="31"/>
    <cellStyle name="_Book1 (2)_04 07E Wild Horse Wind Expansion (C) (2)" xfId="32"/>
    <cellStyle name="_Book1 (2)_4 31 Regulatory Assets and Liabilities  7 06- Exhibit D" xfId="33"/>
    <cellStyle name="_Book1 (2)_4 32 Regulatory Assets and Liabilities  7 06- Exhibit D" xfId="34"/>
    <cellStyle name="_Book1 (2)_ACCOUNTS" xfId="35"/>
    <cellStyle name="_Book1 (2)_Book9" xfId="36"/>
    <cellStyle name="_Book1 (2)_Gas Rev Req Model (2010 GRC)" xfId="37"/>
    <cellStyle name="_Book1 2" xfId="38"/>
    <cellStyle name="_Book1 3" xfId="39"/>
    <cellStyle name="_Book1_4 31 Regulatory Assets and Liabilities  7 06- Exhibit D" xfId="40"/>
    <cellStyle name="_Book1_4 32 Regulatory Assets and Liabilities  7 06- Exhibit D" xfId="41"/>
    <cellStyle name="_Book1_Book9" xfId="42"/>
    <cellStyle name="_Book2" xfId="43"/>
    <cellStyle name="_Book2 2" xfId="44"/>
    <cellStyle name="_Book2 3" xfId="45"/>
    <cellStyle name="_Book2_04 07E Wild Horse Wind Expansion (C) (2)" xfId="46"/>
    <cellStyle name="_Book2_4 31 Regulatory Assets and Liabilities  7 06- Exhibit D" xfId="47"/>
    <cellStyle name="_Book2_4 32 Regulatory Assets and Liabilities  7 06- Exhibit D" xfId="48"/>
    <cellStyle name="_Book2_ACCOUNTS" xfId="49"/>
    <cellStyle name="_Book2_Book9" xfId="50"/>
    <cellStyle name="_Book2_Gas Rev Req Model (2010 GRC)" xfId="51"/>
    <cellStyle name="_Book3" xfId="52"/>
    <cellStyle name="_Book5" xfId="53"/>
    <cellStyle name="_Chelan Debt Forecast 12.19.05" xfId="54"/>
    <cellStyle name="_Chelan Debt Forecast 12.19.05 2" xfId="55"/>
    <cellStyle name="_Chelan Debt Forecast 12.19.05 3" xfId="56"/>
    <cellStyle name="_Chelan Debt Forecast 12.19.05_4 31 Regulatory Assets and Liabilities  7 06- Exhibit D" xfId="57"/>
    <cellStyle name="_Chelan Debt Forecast 12.19.05_4 32 Regulatory Assets and Liabilities  7 06- Exhibit D" xfId="58"/>
    <cellStyle name="_Chelan Debt Forecast 12.19.05_ACCOUNTS" xfId="59"/>
    <cellStyle name="_Chelan Debt Forecast 12.19.05_Book9" xfId="60"/>
    <cellStyle name="_Chelan Debt Forecast 12.19.05_Gas Rev Req Model (2010 GRC)" xfId="61"/>
    <cellStyle name="_Copy 11-9 Sumas Proforma - Current" xfId="62"/>
    <cellStyle name="_Costs not in AURORA 06GRC" xfId="63"/>
    <cellStyle name="_Costs not in AURORA 06GRC 2" xfId="64"/>
    <cellStyle name="_Costs not in AURORA 06GRC 3" xfId="65"/>
    <cellStyle name="_Costs not in AURORA 06GRC_04 07E Wild Horse Wind Expansion (C) (2)" xfId="66"/>
    <cellStyle name="_Costs not in AURORA 06GRC_4 31 Regulatory Assets and Liabilities  7 06- Exhibit D" xfId="67"/>
    <cellStyle name="_Costs not in AURORA 06GRC_4 32 Regulatory Assets and Liabilities  7 06- Exhibit D" xfId="68"/>
    <cellStyle name="_Costs not in AURORA 06GRC_ACCOUNTS" xfId="69"/>
    <cellStyle name="_Costs not in AURORA 06GRC_Book9" xfId="70"/>
    <cellStyle name="_Costs not in AURORA 06GRC_Gas Rev Req Model (2010 GRC)" xfId="71"/>
    <cellStyle name="_Costs not in AURORA 2006GRC 6.15.06" xfId="72"/>
    <cellStyle name="_Costs not in AURORA 2006GRC 6.15.06 2" xfId="73"/>
    <cellStyle name="_Costs not in AURORA 2006GRC 6.15.06 3" xfId="74"/>
    <cellStyle name="_Costs not in AURORA 2006GRC 6.15.06_04 07E Wild Horse Wind Expansion (C) (2)" xfId="75"/>
    <cellStyle name="_Costs not in AURORA 2006GRC 6.15.06_4 31 Regulatory Assets and Liabilities  7 06- Exhibit D" xfId="76"/>
    <cellStyle name="_Costs not in AURORA 2006GRC 6.15.06_4 32 Regulatory Assets and Liabilities  7 06- Exhibit D" xfId="77"/>
    <cellStyle name="_Costs not in AURORA 2006GRC 6.15.06_ACCOUNTS" xfId="78"/>
    <cellStyle name="_Costs not in AURORA 2006GRC 6.15.06_Book9" xfId="79"/>
    <cellStyle name="_Costs not in AURORA 2006GRC 6.15.06_Gas Rev Req Model (2010 GRC)" xfId="80"/>
    <cellStyle name="_Costs not in AURORA 2006GRC w gas price updated" xfId="81"/>
    <cellStyle name="_Costs not in AURORA 2007 Rate Case" xfId="82"/>
    <cellStyle name="_Costs not in AURORA 2007 Rate Case 2" xfId="83"/>
    <cellStyle name="_Costs not in AURORA 2007 Rate Case 3" xfId="84"/>
    <cellStyle name="_Costs not in AURORA 2007 Rate Case_4 31 Regulatory Assets and Liabilities  7 06- Exhibit D" xfId="85"/>
    <cellStyle name="_Costs not in AURORA 2007 Rate Case_4 32 Regulatory Assets and Liabilities  7 06- Exhibit D" xfId="86"/>
    <cellStyle name="_Costs not in AURORA 2007 Rate Case_Book9" xfId="87"/>
    <cellStyle name="_Costs not in KWI3000 '06Budget" xfId="88"/>
    <cellStyle name="_Costs not in KWI3000 '06Budget 2" xfId="89"/>
    <cellStyle name="_Costs not in KWI3000 '06Budget 3" xfId="90"/>
    <cellStyle name="_Costs not in KWI3000 '06Budget_4 31 Regulatory Assets and Liabilities  7 06- Exhibit D" xfId="91"/>
    <cellStyle name="_Costs not in KWI3000 '06Budget_4 32 Regulatory Assets and Liabilities  7 06- Exhibit D" xfId="92"/>
    <cellStyle name="_Costs not in KWI3000 '06Budget_ACCOUNTS" xfId="93"/>
    <cellStyle name="_Costs not in KWI3000 '06Budget_Book9" xfId="94"/>
    <cellStyle name="_Costs not in KWI3000 '06Budget_Gas Rev Req Model (2010 GRC)" xfId="95"/>
    <cellStyle name="_DEM-WP (C) Power Cost 2006GRC Order" xfId="96"/>
    <cellStyle name="_DEM-WP (C) Power Cost 2006GRC Order 2" xfId="97"/>
    <cellStyle name="_DEM-WP (C) Power Cost 2006GRC Order 3" xfId="98"/>
    <cellStyle name="_DEM-WP (C) Power Cost 2006GRC Order_04 07E Wild Horse Wind Expansion (C) (2)" xfId="99"/>
    <cellStyle name="_DEM-WP (C) Power Cost 2006GRC Order_4 31 Regulatory Assets and Liabilities  7 06- Exhibit D" xfId="100"/>
    <cellStyle name="_DEM-WP (C) Power Cost 2006GRC Order_4 32 Regulatory Assets and Liabilities  7 06- Exhibit D" xfId="101"/>
    <cellStyle name="_DEM-WP (C) Power Cost 2006GRC Order_Book9" xfId="102"/>
    <cellStyle name="_DEM-WP Revised (HC) Wild Horse 2006GRC" xfId="103"/>
    <cellStyle name="_DEM-WP Revised (HC) Wild Horse 2006GRC_Electric Rev Req Model (2009 GRC) Rebuttal" xfId="104"/>
    <cellStyle name="_DEM-WP(C) Colstrip FOR" xfId="105"/>
    <cellStyle name="_DEM-WP(C) Costs not in AURORA 2006GRC" xfId="106"/>
    <cellStyle name="_DEM-WP(C) Costs not in AURORA 2006GRC 2" xfId="107"/>
    <cellStyle name="_DEM-WP(C) Costs not in AURORA 2006GRC 3" xfId="108"/>
    <cellStyle name="_DEM-WP(C) Costs not in AURORA 2006GRC_4 31 Regulatory Assets and Liabilities  7 06- Exhibit D" xfId="109"/>
    <cellStyle name="_DEM-WP(C) Costs not in AURORA 2006GRC_4 32 Regulatory Assets and Liabilities  7 06- Exhibit D" xfId="110"/>
    <cellStyle name="_DEM-WP(C) Costs not in AURORA 2006GRC_Book9" xfId="111"/>
    <cellStyle name="_DEM-WP(C) Costs not in AURORA 2007GRC" xfId="112"/>
    <cellStyle name="_DEM-WP(C) Costs not in AURORA 2007GRC_Electric Rev Req Model (2009 GRC) Rebuttal" xfId="113"/>
    <cellStyle name="_DEM-WP(C) Costs not in AURORA 2007PCORC-5.07Update" xfId="114"/>
    <cellStyle name="_DEM-WP(C) Costs not in AURORA 2007PCORC-5.07Update_DEM-WP(C) Production O&amp;M 2009GRC Rebuttal" xfId="115"/>
    <cellStyle name="_DEM-WP(C) Costs not in AURORA 2007PCORC-5.07Update_Electric Rev Req Model (2009 GRC) Rebuttal" xfId="116"/>
    <cellStyle name="_DEM-WP(C) Prod O&amp;M 2007GRC" xfId="117"/>
    <cellStyle name="_DEM-WP(C) Rate Year Sumas by Month Update Corrected" xfId="118"/>
    <cellStyle name="_DEM-WP(C) Sumas Proforma 11.5.07" xfId="119"/>
    <cellStyle name="_DEM-WP(C) Westside Hydro Data_051007" xfId="120"/>
    <cellStyle name="_DEM-WP(C) Westside Hydro Data_051007_Electric Rev Req Model (2009 GRC) Rebuttal" xfId="121"/>
    <cellStyle name="_Fixed Gas Transport 1 19 09" xfId="122"/>
    <cellStyle name="_Fuel Prices 4-14" xfId="123"/>
    <cellStyle name="_Fuel Prices 4-14 2" xfId="124"/>
    <cellStyle name="_Fuel Prices 4-14 3" xfId="125"/>
    <cellStyle name="_Fuel Prices 4-14_04 07E Wild Horse Wind Expansion (C) (2)" xfId="126"/>
    <cellStyle name="_Fuel Prices 4-14_4 31 Regulatory Assets and Liabilities  7 06- Exhibit D" xfId="127"/>
    <cellStyle name="_Fuel Prices 4-14_4 32 Regulatory Assets and Liabilities  7 06- Exhibit D" xfId="128"/>
    <cellStyle name="_Fuel Prices 4-14_Book9" xfId="129"/>
    <cellStyle name="_Gas Transportation Charges_2009GRC_120308" xfId="130"/>
    <cellStyle name="_NIM 06 Base Case Current Trends" xfId="131"/>
    <cellStyle name="_Portfolio SPlan Base Case.xls Chart 1" xfId="132"/>
    <cellStyle name="_Portfolio SPlan Base Case.xls Chart 2" xfId="133"/>
    <cellStyle name="_Portfolio SPlan Base Case.xls Chart 3" xfId="134"/>
    <cellStyle name="_Power Cost Value Copy 11.30.05 gas 1.09.06 AURORA at 1.10.06" xfId="135"/>
    <cellStyle name="_Power Cost Value Copy 11.30.05 gas 1.09.06 AURORA at 1.10.06 2" xfId="136"/>
    <cellStyle name="_Power Cost Value Copy 11.30.05 gas 1.09.06 AURORA at 1.10.06 3" xfId="137"/>
    <cellStyle name="_Power Cost Value Copy 11.30.05 gas 1.09.06 AURORA at 1.10.06_04 07E Wild Horse Wind Expansion (C) (2)" xfId="138"/>
    <cellStyle name="_Power Cost Value Copy 11.30.05 gas 1.09.06 AURORA at 1.10.06_4 31 Regulatory Assets and Liabilities  7 06- Exhibit D" xfId="139"/>
    <cellStyle name="_Power Cost Value Copy 11.30.05 gas 1.09.06 AURORA at 1.10.06_4 32 Regulatory Assets and Liabilities  7 06- Exhibit D" xfId="140"/>
    <cellStyle name="_Power Cost Value Copy 11.30.05 gas 1.09.06 AURORA at 1.10.06_ACCOUNTS" xfId="141"/>
    <cellStyle name="_Power Cost Value Copy 11.30.05 gas 1.09.06 AURORA at 1.10.06_Book9" xfId="142"/>
    <cellStyle name="_Power Cost Value Copy 11.30.05 gas 1.09.06 AURORA at 1.10.06_Gas Rev Req Model (2010 GRC)" xfId="143"/>
    <cellStyle name="_Pro Forma Rev 07 GRC" xfId="144"/>
    <cellStyle name="_Recon to Darrin's 5.11.05 proforma" xfId="145"/>
    <cellStyle name="_Recon to Darrin's 5.11.05 proforma 2" xfId="146"/>
    <cellStyle name="_Recon to Darrin's 5.11.05 proforma 3" xfId="147"/>
    <cellStyle name="_Recon to Darrin's 5.11.05 proforma_4 31 Regulatory Assets and Liabilities  7 06- Exhibit D" xfId="148"/>
    <cellStyle name="_Recon to Darrin's 5.11.05 proforma_4 32 Regulatory Assets and Liabilities  7 06- Exhibit D" xfId="149"/>
    <cellStyle name="_Recon to Darrin's 5.11.05 proforma_ACCOUNTS" xfId="150"/>
    <cellStyle name="_Recon to Darrin's 5.11.05 proforma_Book9" xfId="151"/>
    <cellStyle name="_Recon to Darrin's 5.11.05 proforma_Gas Rev Req Model (2010 GRC)" xfId="152"/>
    <cellStyle name="_Revenue" xfId="153"/>
    <cellStyle name="_Revenue_Data" xfId="154"/>
    <cellStyle name="_Revenue_Data_1" xfId="155"/>
    <cellStyle name="_Revenue_Data_Pro Forma Rev 09 GRC" xfId="156"/>
    <cellStyle name="_Revenue_Mins" xfId="157"/>
    <cellStyle name="_Revenue_Pro Forma Rev 07 GRC" xfId="158"/>
    <cellStyle name="_Revenue_Pro Forma Rev 08 GRC" xfId="159"/>
    <cellStyle name="_Revenue_Pro Forma Rev 09 GRC" xfId="160"/>
    <cellStyle name="_Revenue_Sheet2" xfId="161"/>
    <cellStyle name="_Revenue_Therms Data" xfId="162"/>
    <cellStyle name="_Revenue_Therms Data Rerun" xfId="163"/>
    <cellStyle name="_Sumas Proforma - 11-09-07" xfId="164"/>
    <cellStyle name="_Sumas Property Taxes v1" xfId="165"/>
    <cellStyle name="_Tenaska Comparison" xfId="166"/>
    <cellStyle name="_Tenaska Comparison 2" xfId="167"/>
    <cellStyle name="_Tenaska Comparison 3" xfId="168"/>
    <cellStyle name="_Tenaska Comparison_4 31 Regulatory Assets and Liabilities  7 06- Exhibit D" xfId="169"/>
    <cellStyle name="_Tenaska Comparison_4 32 Regulatory Assets and Liabilities  7 06- Exhibit D" xfId="170"/>
    <cellStyle name="_Tenaska Comparison_Book9" xfId="171"/>
    <cellStyle name="_Therms Data" xfId="172"/>
    <cellStyle name="_Therms Data_Pro Forma Rev 09 GRC" xfId="173"/>
    <cellStyle name="_Value Copy 11 30 05 gas 12 09 05 AURORA at 12 14 05" xfId="174"/>
    <cellStyle name="_Value Copy 11 30 05 gas 12 09 05 AURORA at 12 14 05 2" xfId="175"/>
    <cellStyle name="_Value Copy 11 30 05 gas 12 09 05 AURORA at 12 14 05 3" xfId="176"/>
    <cellStyle name="_Value Copy 11 30 05 gas 12 09 05 AURORA at 12 14 05_04 07E Wild Horse Wind Expansion (C) (2)" xfId="177"/>
    <cellStyle name="_Value Copy 11 30 05 gas 12 09 05 AURORA at 12 14 05_4 31 Regulatory Assets and Liabilities  7 06- Exhibit D" xfId="178"/>
    <cellStyle name="_Value Copy 11 30 05 gas 12 09 05 AURORA at 12 14 05_4 32 Regulatory Assets and Liabilities  7 06- Exhibit D" xfId="179"/>
    <cellStyle name="_Value Copy 11 30 05 gas 12 09 05 AURORA at 12 14 05_ACCOUNTS" xfId="180"/>
    <cellStyle name="_Value Copy 11 30 05 gas 12 09 05 AURORA at 12 14 05_Book9" xfId="181"/>
    <cellStyle name="_Value Copy 11 30 05 gas 12 09 05 AURORA at 12 14 05_Gas Rev Req Model (2010 GRC)" xfId="182"/>
    <cellStyle name="_VC 6.15.06 update on 06GRC power costs.xls Chart 1" xfId="183"/>
    <cellStyle name="_VC 6.15.06 update on 06GRC power costs.xls Chart 1 2" xfId="184"/>
    <cellStyle name="_VC 6.15.06 update on 06GRC power costs.xls Chart 1 3" xfId="185"/>
    <cellStyle name="_VC 6.15.06 update on 06GRC power costs.xls Chart 1_04 07E Wild Horse Wind Expansion (C) (2)" xfId="186"/>
    <cellStyle name="_VC 6.15.06 update on 06GRC power costs.xls Chart 1_4 31 Regulatory Assets and Liabilities  7 06- Exhibit D" xfId="187"/>
    <cellStyle name="_VC 6.15.06 update on 06GRC power costs.xls Chart 1_4 32 Regulatory Assets and Liabilities  7 06- Exhibit D" xfId="188"/>
    <cellStyle name="_VC 6.15.06 update on 06GRC power costs.xls Chart 1_ACCOUNTS" xfId="189"/>
    <cellStyle name="_VC 6.15.06 update on 06GRC power costs.xls Chart 1_Book9" xfId="190"/>
    <cellStyle name="_VC 6.15.06 update on 06GRC power costs.xls Chart 1_Gas Rev Req Model (2010 GRC)" xfId="191"/>
    <cellStyle name="_VC 6.15.06 update on 06GRC power costs.xls Chart 2" xfId="192"/>
    <cellStyle name="_VC 6.15.06 update on 06GRC power costs.xls Chart 2 2" xfId="193"/>
    <cellStyle name="_VC 6.15.06 update on 06GRC power costs.xls Chart 2 3" xfId="194"/>
    <cellStyle name="_VC 6.15.06 update on 06GRC power costs.xls Chart 2_04 07E Wild Horse Wind Expansion (C) (2)" xfId="195"/>
    <cellStyle name="_VC 6.15.06 update on 06GRC power costs.xls Chart 2_4 31 Regulatory Assets and Liabilities  7 06- Exhibit D" xfId="196"/>
    <cellStyle name="_VC 6.15.06 update on 06GRC power costs.xls Chart 2_4 32 Regulatory Assets and Liabilities  7 06- Exhibit D" xfId="197"/>
    <cellStyle name="_VC 6.15.06 update on 06GRC power costs.xls Chart 2_ACCOUNTS" xfId="198"/>
    <cellStyle name="_VC 6.15.06 update on 06GRC power costs.xls Chart 2_Book9" xfId="199"/>
    <cellStyle name="_VC 6.15.06 update on 06GRC power costs.xls Chart 2_Gas Rev Req Model (2010 GRC)" xfId="200"/>
    <cellStyle name="_VC 6.15.06 update on 06GRC power costs.xls Chart 3" xfId="201"/>
    <cellStyle name="_VC 6.15.06 update on 06GRC power costs.xls Chart 3 2" xfId="202"/>
    <cellStyle name="_VC 6.15.06 update on 06GRC power costs.xls Chart 3 3" xfId="203"/>
    <cellStyle name="_VC 6.15.06 update on 06GRC power costs.xls Chart 3_04 07E Wild Horse Wind Expansion (C) (2)" xfId="204"/>
    <cellStyle name="_VC 6.15.06 update on 06GRC power costs.xls Chart 3_4 31 Regulatory Assets and Liabilities  7 06- Exhibit D" xfId="205"/>
    <cellStyle name="_VC 6.15.06 update on 06GRC power costs.xls Chart 3_4 32 Regulatory Assets and Liabilities  7 06- Exhibit D" xfId="206"/>
    <cellStyle name="_VC 6.15.06 update on 06GRC power costs.xls Chart 3_ACCOUNTS" xfId="207"/>
    <cellStyle name="_VC 6.15.06 update on 06GRC power costs.xls Chart 3_Book9" xfId="208"/>
    <cellStyle name="_VC 6.15.06 update on 06GRC power costs.xls Chart 3_Gas Rev Req Model (2010 GRC)" xfId="209"/>
    <cellStyle name="0,0_x000d__x000a_NA_x000d__x000a_" xfId="210"/>
    <cellStyle name="20% - Accent1 2" xfId="211"/>
    <cellStyle name="20% - Accent1 2 2" xfId="212"/>
    <cellStyle name="20% - Accent1 3" xfId="213"/>
    <cellStyle name="20% - Accent1 4" xfId="214"/>
    <cellStyle name="20% - Accent2 2" xfId="215"/>
    <cellStyle name="20% - Accent2 2 2" xfId="216"/>
    <cellStyle name="20% - Accent2 3" xfId="217"/>
    <cellStyle name="20% - Accent2 4" xfId="218"/>
    <cellStyle name="20% - Accent3 2" xfId="219"/>
    <cellStyle name="20% - Accent3 2 2" xfId="220"/>
    <cellStyle name="20% - Accent3 3" xfId="221"/>
    <cellStyle name="20% - Accent3 4" xfId="222"/>
    <cellStyle name="20% - Accent4 2" xfId="223"/>
    <cellStyle name="20% - Accent4 2 2" xfId="224"/>
    <cellStyle name="20% - Accent4 3" xfId="225"/>
    <cellStyle name="20% - Accent4 4" xfId="226"/>
    <cellStyle name="20% - Accent5 2" xfId="227"/>
    <cellStyle name="20% - Accent5 2 2" xfId="228"/>
    <cellStyle name="20% - Accent5 3" xfId="229"/>
    <cellStyle name="20% - Accent5 4" xfId="230"/>
    <cellStyle name="20% - Accent6 2" xfId="231"/>
    <cellStyle name="20% - Accent6 2 2" xfId="232"/>
    <cellStyle name="20% - Accent6 3" xfId="233"/>
    <cellStyle name="20% - Accent6 4" xfId="234"/>
    <cellStyle name="40% - Accent1 2" xfId="235"/>
    <cellStyle name="40% - Accent1 2 2" xfId="236"/>
    <cellStyle name="40% - Accent1 3" xfId="237"/>
    <cellStyle name="40% - Accent1 4" xfId="238"/>
    <cellStyle name="40% - Accent2 2" xfId="239"/>
    <cellStyle name="40% - Accent2 2 2" xfId="240"/>
    <cellStyle name="40% - Accent2 3" xfId="241"/>
    <cellStyle name="40% - Accent2 4" xfId="242"/>
    <cellStyle name="40% - Accent3 2" xfId="243"/>
    <cellStyle name="40% - Accent3 2 2" xfId="244"/>
    <cellStyle name="40% - Accent3 3" xfId="245"/>
    <cellStyle name="40% - Accent3 4" xfId="246"/>
    <cellStyle name="40% - Accent4 2" xfId="247"/>
    <cellStyle name="40% - Accent4 2 2" xfId="248"/>
    <cellStyle name="40% - Accent4 3" xfId="249"/>
    <cellStyle name="40% - Accent4 4" xfId="250"/>
    <cellStyle name="40% - Accent5 2" xfId="251"/>
    <cellStyle name="40% - Accent5 2 2" xfId="252"/>
    <cellStyle name="40% - Accent5 3" xfId="253"/>
    <cellStyle name="40% - Accent5 4" xfId="254"/>
    <cellStyle name="40% - Accent6 2" xfId="255"/>
    <cellStyle name="40% - Accent6 2 2" xfId="256"/>
    <cellStyle name="40% - Accent6 3" xfId="257"/>
    <cellStyle name="40% - Accent6 4" xfId="258"/>
    <cellStyle name="60% - Accent1 2" xfId="259"/>
    <cellStyle name="60% - Accent2 2" xfId="260"/>
    <cellStyle name="60% - Accent3 2" xfId="261"/>
    <cellStyle name="60% - Accent3 2 2" xfId="262"/>
    <cellStyle name="60% - Accent4 2" xfId="263"/>
    <cellStyle name="60% - Accent4 2 2" xfId="264"/>
    <cellStyle name="60% - Accent5 2" xfId="265"/>
    <cellStyle name="60% - Accent6 2" xfId="266"/>
    <cellStyle name="60% - Accent6 2 2" xfId="267"/>
    <cellStyle name="Accent1 2" xfId="268"/>
    <cellStyle name="Accent2 2" xfId="269"/>
    <cellStyle name="Accent3 2" xfId="270"/>
    <cellStyle name="Accent4 2" xfId="271"/>
    <cellStyle name="Accent5 2" xfId="272"/>
    <cellStyle name="Accent6 2" xfId="273"/>
    <cellStyle name="Bad 2" xfId="274"/>
    <cellStyle name="Calc Currency (0)" xfId="275"/>
    <cellStyle name="Calc Currency (0) 2" xfId="276"/>
    <cellStyle name="Calc Currency (0) 3" xfId="277"/>
    <cellStyle name="Calculation" xfId="3" builtinId="22"/>
    <cellStyle name="Calculation 2" xfId="278"/>
    <cellStyle name="Calculation 3" xfId="279"/>
    <cellStyle name="Check Cell 2" xfId="280"/>
    <cellStyle name="CheckCell" xfId="281"/>
    <cellStyle name="CheckCell 2" xfId="282"/>
    <cellStyle name="CheckCell_Electric Rev Req Model (2009 GRC) Rebuttal" xfId="283"/>
    <cellStyle name="Comma" xfId="1" builtinId="3"/>
    <cellStyle name="Comma 10" xfId="284"/>
    <cellStyle name="Comma 11" xfId="285"/>
    <cellStyle name="Comma 12" xfId="286"/>
    <cellStyle name="Comma 13" xfId="287"/>
    <cellStyle name="Comma 2" xfId="288"/>
    <cellStyle name="Comma 2 2" xfId="289"/>
    <cellStyle name="Comma 2 3" xfId="290"/>
    <cellStyle name="Comma 2 4" xfId="291"/>
    <cellStyle name="Comma 3" xfId="292"/>
    <cellStyle name="Comma 3 2" xfId="293"/>
    <cellStyle name="Comma 4" xfId="294"/>
    <cellStyle name="Comma 4 2" xfId="295"/>
    <cellStyle name="Comma 5" xfId="296"/>
    <cellStyle name="Comma 6" xfId="297"/>
    <cellStyle name="Comma 7" xfId="298"/>
    <cellStyle name="Comma 8" xfId="299"/>
    <cellStyle name="Comma 8 2" xfId="300"/>
    <cellStyle name="Comma 9" xfId="301"/>
    <cellStyle name="Comma0" xfId="302"/>
    <cellStyle name="Comma0 - Style2" xfId="303"/>
    <cellStyle name="Comma0 - Style4" xfId="304"/>
    <cellStyle name="Comma0 - Style4 2" xfId="305"/>
    <cellStyle name="Comma0 - Style4 3" xfId="306"/>
    <cellStyle name="Comma0 - Style5" xfId="307"/>
    <cellStyle name="Comma0 - Style5 2" xfId="308"/>
    <cellStyle name="Comma0 - Style5_ACCOUNTS" xfId="309"/>
    <cellStyle name="Comma0 2" xfId="310"/>
    <cellStyle name="Comma0 3" xfId="311"/>
    <cellStyle name="Comma0 4" xfId="312"/>
    <cellStyle name="Comma0 5" xfId="313"/>
    <cellStyle name="Comma0 6" xfId="314"/>
    <cellStyle name="Comma0 7" xfId="315"/>
    <cellStyle name="Comma0 8" xfId="316"/>
    <cellStyle name="Comma0_00COS Ind Allocators" xfId="317"/>
    <cellStyle name="Comma1 - Style1" xfId="318"/>
    <cellStyle name="Comma1 - Style1 2" xfId="319"/>
    <cellStyle name="Comma1 - Style1 3" xfId="320"/>
    <cellStyle name="Comma1 - Style1 4" xfId="321"/>
    <cellStyle name="Comma1 - Style1_ACCOUNTS" xfId="322"/>
    <cellStyle name="Copied" xfId="323"/>
    <cellStyle name="Copied 2" xfId="324"/>
    <cellStyle name="Copied 3" xfId="325"/>
    <cellStyle name="COST1" xfId="326"/>
    <cellStyle name="COST1 2" xfId="327"/>
    <cellStyle name="COST1 3" xfId="328"/>
    <cellStyle name="Curren - Style1" xfId="329"/>
    <cellStyle name="Curren - Style2" xfId="330"/>
    <cellStyle name="Curren - Style2 2" xfId="331"/>
    <cellStyle name="Curren - Style2 3" xfId="332"/>
    <cellStyle name="Curren - Style2 4" xfId="333"/>
    <cellStyle name="Curren - Style2_ACCOUNTS" xfId="334"/>
    <cellStyle name="Curren - Style5" xfId="335"/>
    <cellStyle name="Curren - Style6" xfId="336"/>
    <cellStyle name="Curren - Style6 2" xfId="337"/>
    <cellStyle name="Curren - Style6_ACCOUNTS" xfId="338"/>
    <cellStyle name="Currency 10" xfId="339"/>
    <cellStyle name="Currency 11" xfId="340"/>
    <cellStyle name="Currency 2" xfId="341"/>
    <cellStyle name="Currency 2 2" xfId="342"/>
    <cellStyle name="Currency 2 3" xfId="343"/>
    <cellStyle name="Currency 2 4" xfId="344"/>
    <cellStyle name="Currency 3" xfId="345"/>
    <cellStyle name="Currency 3 2" xfId="346"/>
    <cellStyle name="Currency 4" xfId="347"/>
    <cellStyle name="Currency 5" xfId="348"/>
    <cellStyle name="Currency 6" xfId="349"/>
    <cellStyle name="Currency 7" xfId="350"/>
    <cellStyle name="Currency 8" xfId="351"/>
    <cellStyle name="Currency 9" xfId="352"/>
    <cellStyle name="Currency0" xfId="353"/>
    <cellStyle name="Currency0 2" xfId="354"/>
    <cellStyle name="Currency0 3" xfId="355"/>
    <cellStyle name="Currency0 4" xfId="356"/>
    <cellStyle name="Currency0 5" xfId="357"/>
    <cellStyle name="Currency0 6" xfId="358"/>
    <cellStyle name="Currency0_ACCOUNTS" xfId="359"/>
    <cellStyle name="Date" xfId="360"/>
    <cellStyle name="Date 2" xfId="361"/>
    <cellStyle name="Date 3" xfId="362"/>
    <cellStyle name="Date 4" xfId="363"/>
    <cellStyle name="Date 5" xfId="364"/>
    <cellStyle name="Date 6" xfId="365"/>
    <cellStyle name="Date 7" xfId="366"/>
    <cellStyle name="Date_ACCOUNTS" xfId="367"/>
    <cellStyle name="Entered" xfId="368"/>
    <cellStyle name="Entered 2" xfId="369"/>
    <cellStyle name="Entered 3" xfId="370"/>
    <cellStyle name="Entered 4" xfId="371"/>
    <cellStyle name="Euro" xfId="372"/>
    <cellStyle name="Explanatory Text 2" xfId="373"/>
    <cellStyle name="Fixed" xfId="374"/>
    <cellStyle name="Fixed 2" xfId="375"/>
    <cellStyle name="Fixed 3" xfId="376"/>
    <cellStyle name="Fixed 4" xfId="377"/>
    <cellStyle name="Fixed 5" xfId="378"/>
    <cellStyle name="Fixed 6" xfId="379"/>
    <cellStyle name="Fixed_ACCOUNTS" xfId="380"/>
    <cellStyle name="Fixed3 - Style3" xfId="381"/>
    <cellStyle name="Good 2" xfId="382"/>
    <cellStyle name="Grey" xfId="383"/>
    <cellStyle name="Grey 2" xfId="384"/>
    <cellStyle name="Grey 3" xfId="385"/>
    <cellStyle name="Grey 4" xfId="386"/>
    <cellStyle name="Grey_Gas Rev Req Model (2010 GRC)" xfId="387"/>
    <cellStyle name="Header1" xfId="388"/>
    <cellStyle name="Header1 2" xfId="389"/>
    <cellStyle name="Header1 3" xfId="390"/>
    <cellStyle name="Header2" xfId="391"/>
    <cellStyle name="Header2 2" xfId="392"/>
    <cellStyle name="Header2 3" xfId="393"/>
    <cellStyle name="Heading 1 2" xfId="394"/>
    <cellStyle name="Heading 1 3" xfId="395"/>
    <cellStyle name="Heading 2 2" xfId="396"/>
    <cellStyle name="Heading 2 3" xfId="397"/>
    <cellStyle name="Heading 3 2 2" xfId="398"/>
    <cellStyle name="Heading 4 2 2" xfId="399"/>
    <cellStyle name="Heading1" xfId="400"/>
    <cellStyle name="Heading1 2" xfId="401"/>
    <cellStyle name="Heading1 3" xfId="402"/>
    <cellStyle name="Heading2" xfId="403"/>
    <cellStyle name="Heading2 2" xfId="404"/>
    <cellStyle name="Heading2 3" xfId="405"/>
    <cellStyle name="Input [yellow]" xfId="406"/>
    <cellStyle name="Input [yellow] 2" xfId="407"/>
    <cellStyle name="Input [yellow] 3" xfId="408"/>
    <cellStyle name="Input [yellow] 4" xfId="409"/>
    <cellStyle name="Input [yellow]_Gas Rev Req Model (2010 GRC)" xfId="410"/>
    <cellStyle name="Input 2" xfId="411"/>
    <cellStyle name="Input 3" xfId="412"/>
    <cellStyle name="Input Cells" xfId="9"/>
    <cellStyle name="Input Cells Percent" xfId="413"/>
    <cellStyle name="Input Cells_ACCOUNTALLOC" xfId="414"/>
    <cellStyle name="Input Cells_ACCOUNTS" xfId="8"/>
    <cellStyle name="Lines" xfId="415"/>
    <cellStyle name="Lines 2" xfId="416"/>
    <cellStyle name="Lines_Electric Rev Req Model (2009 GRC) Rebuttal" xfId="417"/>
    <cellStyle name="LINKED" xfId="418"/>
    <cellStyle name="Linked Cell 2" xfId="419"/>
    <cellStyle name="modified border" xfId="420"/>
    <cellStyle name="modified border 2" xfId="421"/>
    <cellStyle name="modified border 3" xfId="422"/>
    <cellStyle name="modified border 4" xfId="423"/>
    <cellStyle name="modified border1" xfId="424"/>
    <cellStyle name="modified border1 2" xfId="425"/>
    <cellStyle name="modified border1 3" xfId="426"/>
    <cellStyle name="modified border1 4" xfId="427"/>
    <cellStyle name="Neutral 2" xfId="428"/>
    <cellStyle name="no dec" xfId="429"/>
    <cellStyle name="no dec 2" xfId="430"/>
    <cellStyle name="no dec 3" xfId="431"/>
    <cellStyle name="Normal" xfId="0" builtinId="0"/>
    <cellStyle name="Normal - Style1" xfId="432"/>
    <cellStyle name="Normal - Style1 2" xfId="433"/>
    <cellStyle name="Normal - Style1 3" xfId="434"/>
    <cellStyle name="Normal - Style1 4" xfId="435"/>
    <cellStyle name="Normal - Style1 5" xfId="436"/>
    <cellStyle name="Normal - Style1 6" xfId="437"/>
    <cellStyle name="Normal - Style1 7" xfId="438"/>
    <cellStyle name="Normal - Style1 8" xfId="439"/>
    <cellStyle name="Normal - Style1_Book2" xfId="440"/>
    <cellStyle name="Normal 10" xfId="441"/>
    <cellStyle name="Normal 10 2" xfId="442"/>
    <cellStyle name="Normal 11" xfId="443"/>
    <cellStyle name="Normal 12" xfId="444"/>
    <cellStyle name="Normal 13" xfId="445"/>
    <cellStyle name="Normal 14" xfId="446"/>
    <cellStyle name="Normal 2" xfId="447"/>
    <cellStyle name="Normal 2 2" xfId="448"/>
    <cellStyle name="Normal 2 2 2" xfId="449"/>
    <cellStyle name="Normal 2 2 3" xfId="450"/>
    <cellStyle name="Normal 2 2_ACCOUNTS" xfId="451"/>
    <cellStyle name="Normal 2 3" xfId="452"/>
    <cellStyle name="Normal 2 4" xfId="453"/>
    <cellStyle name="Normal 2 5" xfId="454"/>
    <cellStyle name="Normal 2 6" xfId="455"/>
    <cellStyle name="Normal 2_ACCOUNTS" xfId="456"/>
    <cellStyle name="Normal 3" xfId="457"/>
    <cellStyle name="Normal 3 2" xfId="458"/>
    <cellStyle name="Normal 3 3" xfId="459"/>
    <cellStyle name="Normal 3_Electric Rev Req Model (2009 GRC) Rebuttal" xfId="460"/>
    <cellStyle name="Normal 4" xfId="461"/>
    <cellStyle name="Normal 4 2" xfId="462"/>
    <cellStyle name="Normal 4_ACCOUNTS" xfId="463"/>
    <cellStyle name="Normal 5" xfId="464"/>
    <cellStyle name="Normal 6" xfId="465"/>
    <cellStyle name="Normal 7" xfId="466"/>
    <cellStyle name="Normal 8" xfId="467"/>
    <cellStyle name="Normal 9" xfId="468"/>
    <cellStyle name="Note 2" xfId="469"/>
    <cellStyle name="Note 2 2" xfId="470"/>
    <cellStyle name="Note 3" xfId="471"/>
    <cellStyle name="Note 4" xfId="472"/>
    <cellStyle name="Note 8" xfId="473"/>
    <cellStyle name="Note 9" xfId="474"/>
    <cellStyle name="Output 2" xfId="475"/>
    <cellStyle name="Percen - Style1" xfId="476"/>
    <cellStyle name="Percen - Style2" xfId="477"/>
    <cellStyle name="Percen - Style2 2" xfId="478"/>
    <cellStyle name="Percen - Style2 3" xfId="479"/>
    <cellStyle name="Percen - Style3" xfId="480"/>
    <cellStyle name="Percen - Style3 2" xfId="481"/>
    <cellStyle name="Percen - Style3 3" xfId="482"/>
    <cellStyle name="Percen - Style3 4" xfId="483"/>
    <cellStyle name="Percen - Style3_ACCOUNTS" xfId="484"/>
    <cellStyle name="Percent" xfId="2" builtinId="5"/>
    <cellStyle name="Percent [2]" xfId="485"/>
    <cellStyle name="Percent [2] 2" xfId="486"/>
    <cellStyle name="Percent [2] 3" xfId="487"/>
    <cellStyle name="Percent [2] 4" xfId="488"/>
    <cellStyle name="Percent 2" xfId="489"/>
    <cellStyle name="Percent 2 2" xfId="490"/>
    <cellStyle name="Percent 2 3" xfId="491"/>
    <cellStyle name="Percent 2 4" xfId="492"/>
    <cellStyle name="Percent 3" xfId="493"/>
    <cellStyle name="Percent 4" xfId="494"/>
    <cellStyle name="Percent 4 2" xfId="495"/>
    <cellStyle name="Percent 5" xfId="496"/>
    <cellStyle name="Percent 6" xfId="497"/>
    <cellStyle name="Processing" xfId="498"/>
    <cellStyle name="Processing 2" xfId="499"/>
    <cellStyle name="Processing_Electric Rev Req Model (2009 GRC) Rebuttal" xfId="500"/>
    <cellStyle name="PSChar" xfId="501"/>
    <cellStyle name="PSChar 2" xfId="502"/>
    <cellStyle name="PSChar 3" xfId="503"/>
    <cellStyle name="PSDate" xfId="504"/>
    <cellStyle name="PSDate 2" xfId="505"/>
    <cellStyle name="PSDate 3" xfId="506"/>
    <cellStyle name="PSDec" xfId="507"/>
    <cellStyle name="PSDec 2" xfId="508"/>
    <cellStyle name="PSDec 3" xfId="509"/>
    <cellStyle name="PSHeading" xfId="510"/>
    <cellStyle name="PSHeading 2" xfId="511"/>
    <cellStyle name="PSHeading 3" xfId="512"/>
    <cellStyle name="PSInt" xfId="513"/>
    <cellStyle name="PSInt 2" xfId="514"/>
    <cellStyle name="PSInt 3" xfId="515"/>
    <cellStyle name="PSSpacer" xfId="516"/>
    <cellStyle name="PSSpacer 2" xfId="517"/>
    <cellStyle name="PSSpacer 3" xfId="518"/>
    <cellStyle name="purple - Style8" xfId="519"/>
    <cellStyle name="purple - Style8 2" xfId="520"/>
    <cellStyle name="purple - Style8_ACCOUNTS" xfId="521"/>
    <cellStyle name="RED" xfId="522"/>
    <cellStyle name="Red - Style7" xfId="523"/>
    <cellStyle name="Red - Style7 2" xfId="524"/>
    <cellStyle name="Red - Style7_ACCOUNTS" xfId="525"/>
    <cellStyle name="RED_04 07E Wild Horse Wind Expansion (C) (2)" xfId="526"/>
    <cellStyle name="Report" xfId="527"/>
    <cellStyle name="Report - Style5" xfId="528"/>
    <cellStyle name="Report - Style6" xfId="529"/>
    <cellStyle name="Report - Style7" xfId="530"/>
    <cellStyle name="Report - Style8" xfId="531"/>
    <cellStyle name="Report 2" xfId="532"/>
    <cellStyle name="Report Bar" xfId="533"/>
    <cellStyle name="Report Bar 2" xfId="534"/>
    <cellStyle name="Report Bar 3" xfId="535"/>
    <cellStyle name="Report Bar 4" xfId="536"/>
    <cellStyle name="Report Bar_Electric Rev Req Model (2009 GRC) Rebuttal" xfId="537"/>
    <cellStyle name="Report Heading" xfId="538"/>
    <cellStyle name="Report Heading 2" xfId="539"/>
    <cellStyle name="Report Heading_Electric Rev Req Model (2009 GRC) Rebuttal" xfId="540"/>
    <cellStyle name="Report Percent" xfId="541"/>
    <cellStyle name="Report Percent 2" xfId="542"/>
    <cellStyle name="Report Percent_ACCOUNTS" xfId="543"/>
    <cellStyle name="Report Unit Cost" xfId="544"/>
    <cellStyle name="Report Unit Cost 2" xfId="545"/>
    <cellStyle name="Report Unit Cost 3" xfId="546"/>
    <cellStyle name="Report Unit Cost 4" xfId="547"/>
    <cellStyle name="Report Unit Cost_ACCOUNTS" xfId="548"/>
    <cellStyle name="Report_Electric Rev Req Model (2009 GRC) Rebuttal" xfId="549"/>
    <cellStyle name="Reports" xfId="550"/>
    <cellStyle name="Reports Total" xfId="551"/>
    <cellStyle name="Reports Total 2" xfId="552"/>
    <cellStyle name="Reports Total 3" xfId="553"/>
    <cellStyle name="Reports Total 4" xfId="554"/>
    <cellStyle name="Reports Total_Electric Rev Req Model (2009 GRC) Rebuttal" xfId="555"/>
    <cellStyle name="Reports Unit Cost Total" xfId="556"/>
    <cellStyle name="Reports_Book9" xfId="557"/>
    <cellStyle name="RevList" xfId="558"/>
    <cellStyle name="round100" xfId="559"/>
    <cellStyle name="round100 2" xfId="560"/>
    <cellStyle name="round100 3" xfId="561"/>
    <cellStyle name="SAPBEXaggData" xfId="562"/>
    <cellStyle name="SAPBEXaggDataEmph" xfId="563"/>
    <cellStyle name="SAPBEXaggItem" xfId="564"/>
    <cellStyle name="SAPBEXaggItemX" xfId="565"/>
    <cellStyle name="SAPBEXchaText" xfId="566"/>
    <cellStyle name="SAPBEXexcBad7" xfId="567"/>
    <cellStyle name="SAPBEXexcBad8" xfId="568"/>
    <cellStyle name="SAPBEXexcBad9" xfId="569"/>
    <cellStyle name="SAPBEXexcCritical4" xfId="570"/>
    <cellStyle name="SAPBEXexcCritical5" xfId="571"/>
    <cellStyle name="SAPBEXexcCritical6" xfId="572"/>
    <cellStyle name="SAPBEXexcGood1" xfId="573"/>
    <cellStyle name="SAPBEXexcGood2" xfId="574"/>
    <cellStyle name="SAPBEXexcGood3" xfId="575"/>
    <cellStyle name="SAPBEXfilterDrill" xfId="576"/>
    <cellStyle name="SAPBEXfilterItem" xfId="577"/>
    <cellStyle name="SAPBEXfilterText" xfId="578"/>
    <cellStyle name="SAPBEXformats" xfId="579"/>
    <cellStyle name="SAPBEXheaderItem" xfId="580"/>
    <cellStyle name="SAPBEXheaderText" xfId="581"/>
    <cellStyle name="SAPBEXHLevel0" xfId="582"/>
    <cellStyle name="SAPBEXHLevel0X" xfId="583"/>
    <cellStyle name="SAPBEXHLevel1" xfId="584"/>
    <cellStyle name="SAPBEXHLevel1X" xfId="585"/>
    <cellStyle name="SAPBEXHLevel2" xfId="586"/>
    <cellStyle name="SAPBEXHLevel2X" xfId="587"/>
    <cellStyle name="SAPBEXHLevel3" xfId="588"/>
    <cellStyle name="SAPBEXHLevel3X" xfId="589"/>
    <cellStyle name="SAPBEXresData" xfId="590"/>
    <cellStyle name="SAPBEXresDataEmph" xfId="591"/>
    <cellStyle name="SAPBEXresItem" xfId="592"/>
    <cellStyle name="SAPBEXresItemX" xfId="593"/>
    <cellStyle name="SAPBEXstdData" xfId="594"/>
    <cellStyle name="SAPBEXstdDataEmph" xfId="595"/>
    <cellStyle name="SAPBEXstdItem" xfId="596"/>
    <cellStyle name="SAPBEXstdItemX" xfId="597"/>
    <cellStyle name="SAPBEXtitle" xfId="598"/>
    <cellStyle name="SAPBEXundefined" xfId="599"/>
    <cellStyle name="shade" xfId="600"/>
    <cellStyle name="shade 2" xfId="601"/>
    <cellStyle name="shade 3" xfId="602"/>
    <cellStyle name="shade_ACCOUNTS" xfId="603"/>
    <cellStyle name="StmtTtl1" xfId="604"/>
    <cellStyle name="StmtTtl1 2" xfId="605"/>
    <cellStyle name="StmtTtl1 3" xfId="606"/>
    <cellStyle name="StmtTtl1 4" xfId="607"/>
    <cellStyle name="StmtTtl1_Gas Rev Req Model (2010 GRC)" xfId="608"/>
    <cellStyle name="StmtTtl2" xfId="609"/>
    <cellStyle name="StmtTtl2 2" xfId="610"/>
    <cellStyle name="StmtTtl2 3" xfId="611"/>
    <cellStyle name="STYL1 - Style1" xfId="612"/>
    <cellStyle name="Style 1" xfId="613"/>
    <cellStyle name="Style 1 2" xfId="614"/>
    <cellStyle name="Style 1 3" xfId="615"/>
    <cellStyle name="Style 1 4" xfId="616"/>
    <cellStyle name="Style 1 5" xfId="617"/>
    <cellStyle name="Style 1 6" xfId="618"/>
    <cellStyle name="Style 1_4 31 Regulatory Assets and Liabilities  7 06- Exhibit D" xfId="619"/>
    <cellStyle name="Subtotal" xfId="620"/>
    <cellStyle name="Sub-total" xfId="10"/>
    <cellStyle name="Test" xfId="621"/>
    <cellStyle name="Title 2 2" xfId="622"/>
    <cellStyle name="Title: - Style3" xfId="623"/>
    <cellStyle name="Title: - Style4" xfId="624"/>
    <cellStyle name="Title: Major" xfId="7"/>
    <cellStyle name="Title: Major 2" xfId="625"/>
    <cellStyle name="Title: Major 3" xfId="626"/>
    <cellStyle name="Title: Minor" xfId="6"/>
    <cellStyle name="Title: Minor 2" xfId="627"/>
    <cellStyle name="Title: Minor_Electric Rev Req Model (2009 GRC) Rebuttal" xfId="628"/>
    <cellStyle name="Title: Worksheet" xfId="5"/>
    <cellStyle name="Total" xfId="4" builtinId="25"/>
    <cellStyle name="Total 2" xfId="629"/>
    <cellStyle name="Total 3" xfId="630"/>
    <cellStyle name="Total4 - Style4" xfId="631"/>
    <cellStyle name="Total4 - Style4 2" xfId="632"/>
    <cellStyle name="Total4 - Style4_ACCOUNTS" xfId="633"/>
    <cellStyle name="Warning Text 2" xfId="63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mpliance%20Filing/Cost%20Of%20Service/2017%20Gas%20COSS%20September%20TY_Complia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Rev%20Req%20Files/6.3.19%20Final/Gas%20Depreciation%20Expense%20by%20Type_2019%20GRC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Rev%20Req%20Files/6.3.19%20Final/Gas%20Taxes%20Other%20than%20Income%20Taxes_2019%20GR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Gas%20COSS%20v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8G-Gas-RBxFERC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Gas%20COSS%20External%20Allocators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7G-Gas-ISxFERC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Gas%20Cost%20Revenue%20%20Expense_2019%20GR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OS%20WP%20(C)/8.16E%20%2010.16G%20Wage%20Incr%2017G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11">
          <cell r="C11">
            <v>5</v>
          </cell>
        </row>
        <row r="29">
          <cell r="F29">
            <v>7.5999999999999998E-2</v>
          </cell>
        </row>
        <row r="30">
          <cell r="F30">
            <v>2.9899999999999999E-2</v>
          </cell>
        </row>
        <row r="31">
          <cell r="F31">
            <v>4.6100000000000002E-2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 by Category"/>
      <sheetName val="Work Papers--&gt;"/>
      <sheetName val="Depr Exp"/>
      <sheetName val="GAS 19 Adj Detail"/>
    </sheetNames>
    <sheetDataSet>
      <sheetData sheetId="0">
        <row r="23">
          <cell r="G23">
            <v>36777.359999999986</v>
          </cell>
          <cell r="I23">
            <v>-0.05</v>
          </cell>
          <cell r="K23">
            <v>0</v>
          </cell>
        </row>
        <row r="24">
          <cell r="G24">
            <v>0</v>
          </cell>
        </row>
        <row r="25">
          <cell r="G25">
            <v>1119987.52</v>
          </cell>
          <cell r="I25">
            <v>30005.370000000006</v>
          </cell>
          <cell r="K25">
            <v>0</v>
          </cell>
        </row>
        <row r="26">
          <cell r="G26">
            <v>336846.23999999993</v>
          </cell>
          <cell r="I26">
            <v>0.13</v>
          </cell>
          <cell r="K26">
            <v>0</v>
          </cell>
        </row>
        <row r="27">
          <cell r="G27">
            <v>22517.519999999993</v>
          </cell>
          <cell r="I27">
            <v>0</v>
          </cell>
          <cell r="K27">
            <v>0</v>
          </cell>
        </row>
        <row r="28">
          <cell r="G28">
            <v>0</v>
          </cell>
        </row>
        <row r="29">
          <cell r="G29">
            <v>103609072.55999999</v>
          </cell>
          <cell r="I29">
            <v>2818839.42</v>
          </cell>
          <cell r="K29">
            <v>725519.24705398723</v>
          </cell>
        </row>
        <row r="30">
          <cell r="G30">
            <v>1252060.51</v>
          </cell>
          <cell r="I30">
            <v>606142.92000000016</v>
          </cell>
          <cell r="K30">
            <v>0</v>
          </cell>
        </row>
        <row r="31">
          <cell r="G31">
            <v>10429897.891860018</v>
          </cell>
          <cell r="I31">
            <v>676638.86229655647</v>
          </cell>
          <cell r="K31">
            <v>0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Tax by Category"/>
      <sheetName val="Work Papers--&gt;"/>
      <sheetName val="GAS"/>
      <sheetName val="Payroll Tax"/>
    </sheetNames>
    <sheetDataSet>
      <sheetData sheetId="0">
        <row r="12">
          <cell r="G12">
            <v>213764.86315897084</v>
          </cell>
        </row>
        <row r="13">
          <cell r="G13">
            <v>24711.720680539755</v>
          </cell>
        </row>
        <row r="14">
          <cell r="G14">
            <v>0</v>
          </cell>
        </row>
        <row r="15">
          <cell r="G15">
            <v>25916.712910489401</v>
          </cell>
        </row>
        <row r="16">
          <cell r="G16">
            <v>74667144.980000019</v>
          </cell>
          <cell r="I16">
            <v>-44228419.853494957</v>
          </cell>
          <cell r="K16">
            <v>845410.21985426953</v>
          </cell>
        </row>
        <row r="17">
          <cell r="G17">
            <v>21844082.600000001</v>
          </cell>
          <cell r="I17">
            <v>-21844082.600000001</v>
          </cell>
          <cell r="K17">
            <v>0</v>
          </cell>
        </row>
        <row r="18">
          <cell r="G18">
            <v>4701675.8932499997</v>
          </cell>
          <cell r="I18">
            <v>34984.986923732795</v>
          </cell>
          <cell r="K18">
            <v>97848.25822564293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ompare"/>
      <sheetName val="Procurement Chrg"/>
      <sheetName val="Gas Cost Allocation"/>
      <sheetName val="BalChSup"/>
      <sheetName val="Demand Chrg"/>
      <sheetName val="CCost BrkOut"/>
    </sheetNames>
    <sheetDataSet>
      <sheetData sheetId="0"/>
      <sheetData sheetId="1">
        <row r="5">
          <cell r="B5" t="str">
            <v>Actual Test Year</v>
          </cell>
        </row>
        <row r="6">
          <cell r="B6" t="str">
            <v>Restated Test Year</v>
          </cell>
        </row>
        <row r="7">
          <cell r="B7" t="str">
            <v>Proforma Test Year</v>
          </cell>
        </row>
        <row r="8">
          <cell r="B8" t="str">
            <v>Proposed Test Year</v>
          </cell>
        </row>
        <row r="11">
          <cell r="C11">
            <v>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7">
          <cell r="N17">
            <v>5860023.4800000004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ate Base - Plant Detail"/>
      <sheetName val="Gas Rate Base"/>
      <sheetName val="2017 GRC WC Det Format"/>
      <sheetName val="G Input"/>
      <sheetName val="G Recon PWR Plt"/>
      <sheetName val="Power Plant Info"/>
      <sheetName val="AMA&gt;&gt;"/>
      <sheetName val="Depr 1301FC Comm"/>
      <sheetName val="Depr 1302FC Comm"/>
      <sheetName val="GRB AMA"/>
      <sheetName val="1302FC Accum Depm Dec18"/>
      <sheetName val="1301 Pivot"/>
      <sheetName val="1301FC Plant Bal Dec18"/>
      <sheetName val="1302 Pivot"/>
      <sheetName val="WC "/>
      <sheetName val="EOP&gt;&gt;"/>
      <sheetName val="Lease"/>
      <sheetName val="1301FC Plant Bal Dec18."/>
      <sheetName val="1302FC AccDep Dec18"/>
      <sheetName val="Depr 1301FC Comm."/>
      <sheetName val="Depr 1302FC Comm."/>
      <sheetName val="Depr"/>
      <sheetName val="Depr sup"/>
      <sheetName val="GTZ"/>
    </sheetNames>
    <sheetDataSet>
      <sheetData sheetId="0">
        <row r="10">
          <cell r="F10">
            <v>153211</v>
          </cell>
          <cell r="L10">
            <v>-211</v>
          </cell>
          <cell r="V10">
            <v>0</v>
          </cell>
        </row>
        <row r="11">
          <cell r="F11">
            <v>508738</v>
          </cell>
          <cell r="L11">
            <v>-738</v>
          </cell>
          <cell r="V11">
            <v>0</v>
          </cell>
        </row>
        <row r="12">
          <cell r="F12">
            <v>6070282</v>
          </cell>
          <cell r="L12">
            <v>-282</v>
          </cell>
          <cell r="V12">
            <v>0</v>
          </cell>
        </row>
        <row r="13">
          <cell r="F13">
            <v>4853</v>
          </cell>
          <cell r="L13">
            <v>147</v>
          </cell>
          <cell r="V13">
            <v>0</v>
          </cell>
        </row>
        <row r="14">
          <cell r="F14">
            <v>2972515</v>
          </cell>
          <cell r="L14">
            <v>-1326515</v>
          </cell>
          <cell r="V14">
            <v>0</v>
          </cell>
        </row>
        <row r="20">
          <cell r="F20">
            <v>24124977</v>
          </cell>
          <cell r="L20">
            <v>-1977</v>
          </cell>
          <cell r="V20">
            <v>0</v>
          </cell>
        </row>
        <row r="21">
          <cell r="F21">
            <v>38688433</v>
          </cell>
          <cell r="L21">
            <v>-1373433</v>
          </cell>
          <cell r="V21">
            <v>-3113795.4100000011</v>
          </cell>
        </row>
        <row r="22">
          <cell r="F22">
            <v>1945032828</v>
          </cell>
          <cell r="L22">
            <v>73272172</v>
          </cell>
          <cell r="V22">
            <v>0</v>
          </cell>
        </row>
        <row r="23">
          <cell r="F23">
            <v>123103330</v>
          </cell>
          <cell r="L23">
            <v>4024670</v>
          </cell>
          <cell r="V23">
            <v>0</v>
          </cell>
        </row>
        <row r="24">
          <cell r="F24">
            <v>1130123296</v>
          </cell>
          <cell r="L24">
            <v>46296704</v>
          </cell>
          <cell r="V24">
            <v>0</v>
          </cell>
        </row>
        <row r="25">
          <cell r="F25">
            <v>95351368</v>
          </cell>
          <cell r="L25">
            <v>7174632</v>
          </cell>
          <cell r="V25">
            <v>0</v>
          </cell>
        </row>
        <row r="26">
          <cell r="F26">
            <v>188524609</v>
          </cell>
          <cell r="L26">
            <v>-5688609</v>
          </cell>
          <cell r="V26">
            <v>0</v>
          </cell>
        </row>
        <row r="27">
          <cell r="F27">
            <v>17528638</v>
          </cell>
          <cell r="L27">
            <v>197362</v>
          </cell>
          <cell r="V27">
            <v>0</v>
          </cell>
        </row>
        <row r="28">
          <cell r="F28">
            <v>83109687</v>
          </cell>
          <cell r="L28">
            <v>-20687</v>
          </cell>
          <cell r="V28">
            <v>0</v>
          </cell>
        </row>
        <row r="29">
          <cell r="F29">
            <v>41338703</v>
          </cell>
          <cell r="L29">
            <v>2136297</v>
          </cell>
          <cell r="V29">
            <v>0</v>
          </cell>
        </row>
        <row r="30">
          <cell r="F30">
            <v>18280847</v>
          </cell>
          <cell r="L30">
            <v>1863153</v>
          </cell>
          <cell r="V30">
            <v>0</v>
          </cell>
        </row>
        <row r="31">
          <cell r="F31">
            <v>5024638</v>
          </cell>
          <cell r="L31">
            <v>-24638</v>
          </cell>
          <cell r="V31">
            <v>0</v>
          </cell>
        </row>
        <row r="32">
          <cell r="F32">
            <v>9777523</v>
          </cell>
          <cell r="L32">
            <v>349477</v>
          </cell>
          <cell r="V32">
            <v>0</v>
          </cell>
        </row>
        <row r="36">
          <cell r="F36">
            <v>1375988</v>
          </cell>
          <cell r="L36">
            <v>4012</v>
          </cell>
          <cell r="V36">
            <v>0</v>
          </cell>
        </row>
        <row r="37">
          <cell r="F37">
            <v>1032783</v>
          </cell>
          <cell r="L37">
            <v>62217</v>
          </cell>
          <cell r="V37">
            <v>17491894.039488457</v>
          </cell>
        </row>
        <row r="38">
          <cell r="F38">
            <v>18334869</v>
          </cell>
          <cell r="L38">
            <v>1146131</v>
          </cell>
          <cell r="V38">
            <v>0</v>
          </cell>
        </row>
        <row r="39">
          <cell r="F39">
            <v>3153485</v>
          </cell>
          <cell r="L39">
            <v>515</v>
          </cell>
          <cell r="V39">
            <v>0</v>
          </cell>
        </row>
        <row r="40">
          <cell r="F40">
            <v>18823830</v>
          </cell>
          <cell r="L40">
            <v>223170</v>
          </cell>
          <cell r="V40">
            <v>0</v>
          </cell>
        </row>
        <row r="41">
          <cell r="F41">
            <v>570995</v>
          </cell>
          <cell r="L41">
            <v>5</v>
          </cell>
          <cell r="V41">
            <v>0</v>
          </cell>
        </row>
        <row r="42">
          <cell r="F42">
            <v>2707803</v>
          </cell>
          <cell r="L42">
            <v>117197</v>
          </cell>
          <cell r="V42">
            <v>0</v>
          </cell>
        </row>
        <row r="43">
          <cell r="F43">
            <v>410309</v>
          </cell>
          <cell r="L43">
            <v>11691</v>
          </cell>
          <cell r="V43">
            <v>0</v>
          </cell>
        </row>
        <row r="44">
          <cell r="F44">
            <v>1704569</v>
          </cell>
          <cell r="L44">
            <v>431</v>
          </cell>
          <cell r="V44">
            <v>0</v>
          </cell>
        </row>
        <row r="45">
          <cell r="F45">
            <v>4155602</v>
          </cell>
          <cell r="L45">
            <v>398</v>
          </cell>
          <cell r="V45">
            <v>0</v>
          </cell>
        </row>
        <row r="46">
          <cell r="F46">
            <v>3683221</v>
          </cell>
          <cell r="L46">
            <v>-221</v>
          </cell>
          <cell r="V46">
            <v>0</v>
          </cell>
        </row>
        <row r="47">
          <cell r="F47">
            <v>3984039</v>
          </cell>
          <cell r="L47">
            <v>-39</v>
          </cell>
          <cell r="V47">
            <v>0</v>
          </cell>
        </row>
        <row r="48">
          <cell r="F48">
            <v>1219684</v>
          </cell>
          <cell r="L48">
            <v>-248684</v>
          </cell>
          <cell r="V48">
            <v>0</v>
          </cell>
        </row>
        <row r="52">
          <cell r="F52">
            <v>15685126.537900001</v>
          </cell>
          <cell r="L52">
            <v>24650.162100000307</v>
          </cell>
          <cell r="V52">
            <v>0</v>
          </cell>
        </row>
        <row r="53">
          <cell r="F53">
            <v>52238628.358500004</v>
          </cell>
          <cell r="L53">
            <v>5217498.0414999947</v>
          </cell>
          <cell r="V53">
            <v>0</v>
          </cell>
        </row>
        <row r="54">
          <cell r="F54">
            <v>14205672.148500001</v>
          </cell>
          <cell r="L54">
            <v>-1743982.3485000003</v>
          </cell>
          <cell r="V54">
            <v>0</v>
          </cell>
        </row>
        <row r="55">
          <cell r="F55">
            <v>42509038.2751</v>
          </cell>
          <cell r="L55">
            <v>6818624.2248999998</v>
          </cell>
          <cell r="V55">
            <v>0</v>
          </cell>
        </row>
        <row r="56">
          <cell r="F56">
            <v>8413111.2949999999</v>
          </cell>
          <cell r="L56">
            <v>-118609.39500000048</v>
          </cell>
          <cell r="V56">
            <v>0</v>
          </cell>
        </row>
        <row r="57">
          <cell r="F57">
            <v>31299.945600000003</v>
          </cell>
          <cell r="L57">
            <v>143.35439999999653</v>
          </cell>
          <cell r="V57">
            <v>0</v>
          </cell>
        </row>
        <row r="58">
          <cell r="F58">
            <v>7667306.1336000003</v>
          </cell>
          <cell r="L58">
            <v>411915.36639999971</v>
          </cell>
          <cell r="V58">
            <v>0</v>
          </cell>
        </row>
        <row r="59">
          <cell r="F59">
            <v>2762800</v>
          </cell>
          <cell r="L59">
            <v>-11800</v>
          </cell>
          <cell r="V59">
            <v>0</v>
          </cell>
        </row>
        <row r="60">
          <cell r="F60">
            <v>239117.2084</v>
          </cell>
          <cell r="L60">
            <v>29681.491600000008</v>
          </cell>
          <cell r="V60">
            <v>0</v>
          </cell>
        </row>
        <row r="61">
          <cell r="F61">
            <v>30490053.1976</v>
          </cell>
          <cell r="L61">
            <v>1174551.2024000026</v>
          </cell>
          <cell r="V61">
            <v>0</v>
          </cell>
        </row>
        <row r="62">
          <cell r="F62">
            <v>513321.27600000001</v>
          </cell>
          <cell r="L62">
            <v>388.5240000000922</v>
          </cell>
          <cell r="V62">
            <v>0</v>
          </cell>
        </row>
        <row r="63">
          <cell r="F63">
            <v>7060.2042000000001</v>
          </cell>
          <cell r="L63">
            <v>162327.8958</v>
          </cell>
          <cell r="V63">
            <v>0</v>
          </cell>
        </row>
        <row r="67">
          <cell r="F67">
            <v>158692</v>
          </cell>
          <cell r="L67">
            <v>308</v>
          </cell>
          <cell r="V67">
            <v>0</v>
          </cell>
        </row>
        <row r="68">
          <cell r="F68">
            <v>531986.58840000001</v>
          </cell>
          <cell r="L68">
            <v>395.41160000010859</v>
          </cell>
          <cell r="V68">
            <v>0</v>
          </cell>
        </row>
        <row r="69">
          <cell r="F69">
            <v>138841301.1399</v>
          </cell>
          <cell r="L69">
            <v>51443828.360100001</v>
          </cell>
          <cell r="V69">
            <v>14456856.034299001</v>
          </cell>
        </row>
        <row r="74">
          <cell r="F74">
            <v>528617.71125000005</v>
          </cell>
          <cell r="L74">
            <v>3387880.0287500001</v>
          </cell>
          <cell r="V74">
            <v>0</v>
          </cell>
        </row>
        <row r="75">
          <cell r="F75">
            <v>212131.44791666666</v>
          </cell>
          <cell r="L75">
            <v>-1368641.7979166668</v>
          </cell>
          <cell r="V75">
            <v>0</v>
          </cell>
        </row>
        <row r="76">
          <cell r="F76">
            <v>-293835.97380018234</v>
          </cell>
          <cell r="L76">
            <v>6030138.6559996605</v>
          </cell>
          <cell r="V76">
            <v>0</v>
          </cell>
        </row>
        <row r="80">
          <cell r="F80">
            <v>8654564.4700000007</v>
          </cell>
          <cell r="L80">
            <v>0</v>
          </cell>
          <cell r="V80">
            <v>0</v>
          </cell>
        </row>
        <row r="81">
          <cell r="F81">
            <v>-9221194.3133333325</v>
          </cell>
          <cell r="L81">
            <v>-719925.37666666694</v>
          </cell>
          <cell r="V81">
            <v>0</v>
          </cell>
        </row>
        <row r="82">
          <cell r="F82">
            <v>-3046930.5379166673</v>
          </cell>
          <cell r="L82">
            <v>1261846.6779166672</v>
          </cell>
          <cell r="V82">
            <v>0</v>
          </cell>
        </row>
        <row r="83">
          <cell r="F83">
            <v>-7060.3273247500001</v>
          </cell>
          <cell r="L83">
            <v>-162387.52846925001</v>
          </cell>
          <cell r="V83">
            <v>0</v>
          </cell>
        </row>
        <row r="86">
          <cell r="F86">
            <v>-992350.41276000009</v>
          </cell>
          <cell r="L86">
            <v>212639.27202000015</v>
          </cell>
          <cell r="V86">
            <v>0</v>
          </cell>
        </row>
        <row r="87">
          <cell r="F87">
            <v>-37394.606778374997</v>
          </cell>
          <cell r="L87">
            <v>37394.606778374997</v>
          </cell>
          <cell r="V87">
            <v>0</v>
          </cell>
        </row>
        <row r="88">
          <cell r="F88">
            <v>-13988.036614999999</v>
          </cell>
          <cell r="L88">
            <v>13988.036614999999</v>
          </cell>
          <cell r="V88">
            <v>0</v>
          </cell>
        </row>
        <row r="89">
          <cell r="F89">
            <v>-139705.56394200001</v>
          </cell>
          <cell r="L89">
            <v>23284.230228</v>
          </cell>
          <cell r="V89">
            <v>0</v>
          </cell>
        </row>
        <row r="90">
          <cell r="F90">
            <v>-20401.478055</v>
          </cell>
          <cell r="L90">
            <v>-12240.886833</v>
          </cell>
          <cell r="V90">
            <v>0</v>
          </cell>
        </row>
        <row r="91">
          <cell r="F91">
            <v>0</v>
          </cell>
          <cell r="L91">
            <v>0</v>
          </cell>
          <cell r="V91">
            <v>0</v>
          </cell>
        </row>
        <row r="92">
          <cell r="F92">
            <v>0</v>
          </cell>
          <cell r="L92">
            <v>0</v>
          </cell>
          <cell r="V92">
            <v>0</v>
          </cell>
        </row>
        <row r="93">
          <cell r="F93">
            <v>-192340.47972475004</v>
          </cell>
          <cell r="L93">
            <v>31848.974074750033</v>
          </cell>
          <cell r="V93">
            <v>0</v>
          </cell>
        </row>
        <row r="104">
          <cell r="F104">
            <v>-492661</v>
          </cell>
          <cell r="L104">
            <v>-339</v>
          </cell>
          <cell r="V104">
            <v>0</v>
          </cell>
        </row>
        <row r="105">
          <cell r="F105">
            <v>-5839216</v>
          </cell>
          <cell r="L105">
            <v>-17784</v>
          </cell>
          <cell r="V105">
            <v>0</v>
          </cell>
        </row>
        <row r="106">
          <cell r="F106">
            <v>-902</v>
          </cell>
          <cell r="L106">
            <v>-98</v>
          </cell>
          <cell r="V106">
            <v>0</v>
          </cell>
        </row>
        <row r="112">
          <cell r="F112">
            <v>-2353222</v>
          </cell>
          <cell r="L112">
            <v>-104778</v>
          </cell>
          <cell r="V112">
            <v>0</v>
          </cell>
        </row>
        <row r="113">
          <cell r="F113">
            <v>-7424022</v>
          </cell>
          <cell r="L113">
            <v>154213.68</v>
          </cell>
          <cell r="V113">
            <v>-5936417.8343015648</v>
          </cell>
        </row>
        <row r="114">
          <cell r="F114">
            <v>-704715712</v>
          </cell>
          <cell r="L114">
            <v>-21020513.359999999</v>
          </cell>
          <cell r="V114">
            <v>0</v>
          </cell>
        </row>
        <row r="115">
          <cell r="F115">
            <v>-38997544</v>
          </cell>
          <cell r="L115">
            <v>-2583162.7400000002</v>
          </cell>
          <cell r="V115">
            <v>0</v>
          </cell>
        </row>
        <row r="116">
          <cell r="F116">
            <v>-560228007</v>
          </cell>
          <cell r="L116">
            <v>-14379559.800000001</v>
          </cell>
          <cell r="V116">
            <v>0</v>
          </cell>
        </row>
        <row r="117">
          <cell r="F117">
            <v>-22399392</v>
          </cell>
          <cell r="L117">
            <v>-1581052.76</v>
          </cell>
          <cell r="V117">
            <v>0</v>
          </cell>
        </row>
        <row r="118">
          <cell r="F118">
            <v>-52102356</v>
          </cell>
          <cell r="L118">
            <v>-1210010.3</v>
          </cell>
          <cell r="V118">
            <v>0</v>
          </cell>
        </row>
        <row r="119">
          <cell r="F119">
            <v>-8050339</v>
          </cell>
          <cell r="L119">
            <v>62895.34</v>
          </cell>
          <cell r="V119">
            <v>0</v>
          </cell>
        </row>
        <row r="120">
          <cell r="F120">
            <v>-28830681</v>
          </cell>
          <cell r="L120">
            <v>-719962.81</v>
          </cell>
          <cell r="V120">
            <v>0</v>
          </cell>
        </row>
        <row r="121">
          <cell r="F121">
            <v>-2066624</v>
          </cell>
          <cell r="L121">
            <v>-1438946.39</v>
          </cell>
          <cell r="V121">
            <v>0</v>
          </cell>
        </row>
        <row r="122">
          <cell r="F122">
            <v>-9098446</v>
          </cell>
          <cell r="L122">
            <v>-1650696.9200000002</v>
          </cell>
          <cell r="V122">
            <v>0</v>
          </cell>
        </row>
        <row r="123">
          <cell r="F123">
            <v>16946</v>
          </cell>
          <cell r="L123">
            <v>-269009.11</v>
          </cell>
          <cell r="V123">
            <v>0</v>
          </cell>
        </row>
        <row r="124">
          <cell r="F124">
            <v>-858119</v>
          </cell>
          <cell r="L124">
            <v>-79764</v>
          </cell>
          <cell r="V124">
            <v>0</v>
          </cell>
        </row>
        <row r="128">
          <cell r="F128">
            <v>-5725</v>
          </cell>
          <cell r="L128">
            <v>-275</v>
          </cell>
          <cell r="V128">
            <v>0</v>
          </cell>
        </row>
        <row r="129">
          <cell r="F129">
            <v>-464571</v>
          </cell>
          <cell r="L129">
            <v>-13498.56</v>
          </cell>
          <cell r="V129">
            <v>-1856982.8054439093</v>
          </cell>
        </row>
        <row r="130">
          <cell r="F130">
            <v>-10003640</v>
          </cell>
          <cell r="L130">
            <v>-186973.82</v>
          </cell>
          <cell r="V130">
            <v>0</v>
          </cell>
        </row>
        <row r="131">
          <cell r="F131">
            <v>-1802949</v>
          </cell>
          <cell r="L131">
            <v>-35052.49</v>
          </cell>
          <cell r="V131">
            <v>0</v>
          </cell>
        </row>
        <row r="132">
          <cell r="F132">
            <v>-7317747</v>
          </cell>
          <cell r="L132">
            <v>-292875.84999999998</v>
          </cell>
          <cell r="V132">
            <v>0</v>
          </cell>
        </row>
        <row r="133">
          <cell r="F133">
            <v>-282779</v>
          </cell>
          <cell r="L133">
            <v>-12220.89</v>
          </cell>
          <cell r="V133">
            <v>0</v>
          </cell>
        </row>
        <row r="134">
          <cell r="F134">
            <v>-1160042</v>
          </cell>
          <cell r="L134">
            <v>-40037.129999999997</v>
          </cell>
          <cell r="V134">
            <v>0</v>
          </cell>
        </row>
        <row r="135">
          <cell r="F135">
            <v>-40533</v>
          </cell>
          <cell r="L135">
            <v>-10085.6</v>
          </cell>
          <cell r="V135">
            <v>0</v>
          </cell>
        </row>
        <row r="136">
          <cell r="F136">
            <v>-1670827</v>
          </cell>
          <cell r="L136">
            <v>-52173.05</v>
          </cell>
          <cell r="V136">
            <v>0</v>
          </cell>
        </row>
        <row r="137">
          <cell r="F137">
            <v>-1546608</v>
          </cell>
          <cell r="L137">
            <v>-64392.02</v>
          </cell>
          <cell r="V137">
            <v>0</v>
          </cell>
        </row>
        <row r="138">
          <cell r="F138">
            <v>-1934946</v>
          </cell>
          <cell r="L138">
            <v>-52054.06</v>
          </cell>
          <cell r="V138">
            <v>0</v>
          </cell>
        </row>
        <row r="139">
          <cell r="F139">
            <v>-633939</v>
          </cell>
          <cell r="L139">
            <v>-11071</v>
          </cell>
          <cell r="V139">
            <v>0</v>
          </cell>
        </row>
        <row r="143">
          <cell r="F143">
            <v>-707949.61860000005</v>
          </cell>
          <cell r="L143">
            <v>-39251.381399999955</v>
          </cell>
          <cell r="V143">
            <v>0</v>
          </cell>
        </row>
        <row r="144">
          <cell r="F144">
            <v>-15756149.771300001</v>
          </cell>
          <cell r="L144">
            <v>-1125981.5111309981</v>
          </cell>
          <cell r="V144">
            <v>0</v>
          </cell>
        </row>
        <row r="145">
          <cell r="F145">
            <v>-11797624.5471</v>
          </cell>
          <cell r="L145">
            <v>1400395.6853669998</v>
          </cell>
          <cell r="V145">
            <v>0</v>
          </cell>
        </row>
        <row r="146">
          <cell r="F146">
            <v>-12401693.6358</v>
          </cell>
          <cell r="L146">
            <v>-2628211.874057</v>
          </cell>
          <cell r="V146">
            <v>0</v>
          </cell>
        </row>
        <row r="147">
          <cell r="F147">
            <v>-6223927.4040999999</v>
          </cell>
          <cell r="L147">
            <v>83458.534983000107</v>
          </cell>
          <cell r="V147">
            <v>0</v>
          </cell>
        </row>
        <row r="148">
          <cell r="F148">
            <v>-971.83110000000124</v>
          </cell>
          <cell r="L148">
            <v>1574.0183720000016</v>
          </cell>
          <cell r="V148">
            <v>0</v>
          </cell>
        </row>
        <row r="149">
          <cell r="F149">
            <v>-1812440.1514999999</v>
          </cell>
          <cell r="L149">
            <v>-139775.61043300002</v>
          </cell>
          <cell r="V149">
            <v>0</v>
          </cell>
        </row>
        <row r="150">
          <cell r="F150">
            <v>-1332075</v>
          </cell>
          <cell r="L150">
            <v>189827.25</v>
          </cell>
          <cell r="V150">
            <v>0</v>
          </cell>
        </row>
        <row r="151">
          <cell r="F151">
            <v>-343032.68070000003</v>
          </cell>
          <cell r="L151">
            <v>35173.124027000042</v>
          </cell>
          <cell r="V151">
            <v>0</v>
          </cell>
        </row>
        <row r="152">
          <cell r="F152">
            <v>-5502380.7350000003</v>
          </cell>
          <cell r="L152">
            <v>-1087689.6136360003</v>
          </cell>
          <cell r="V152">
            <v>0</v>
          </cell>
        </row>
        <row r="153">
          <cell r="F153">
            <v>-564362.93390000006</v>
          </cell>
          <cell r="L153">
            <v>41436.366706000117</v>
          </cell>
          <cell r="V153">
            <v>0</v>
          </cell>
        </row>
        <row r="154">
          <cell r="F154">
            <v>-29.752800000000001</v>
          </cell>
          <cell r="L154">
            <v>-8478.4472000000005</v>
          </cell>
          <cell r="V154">
            <v>0</v>
          </cell>
        </row>
        <row r="158">
          <cell r="F158">
            <v>-210038.9007</v>
          </cell>
          <cell r="L158">
            <v>-21143.605410000007</v>
          </cell>
          <cell r="V158">
            <v>0</v>
          </cell>
        </row>
        <row r="159">
          <cell r="F159">
            <v>-47216012.629100002</v>
          </cell>
          <cell r="L159">
            <v>-19316241.495218996</v>
          </cell>
          <cell r="V159">
            <v>3594797.5181958815</v>
          </cell>
        </row>
        <row r="160">
          <cell r="F160">
            <v>31241.047900006175</v>
          </cell>
          <cell r="L160">
            <v>-30215.279400005937</v>
          </cell>
          <cell r="V160">
            <v>0</v>
          </cell>
        </row>
        <row r="167">
          <cell r="F167">
            <v>4326369.2454166673</v>
          </cell>
          <cell r="L167">
            <v>364052.97458333243</v>
          </cell>
          <cell r="V167">
            <v>0</v>
          </cell>
        </row>
        <row r="168">
          <cell r="F168">
            <v>20506.124653875002</v>
          </cell>
          <cell r="L168">
            <v>47597.344822125</v>
          </cell>
          <cell r="V168">
            <v>0</v>
          </cell>
        </row>
        <row r="169">
          <cell r="F169">
            <v>0</v>
          </cell>
          <cell r="L169">
            <v>0</v>
          </cell>
          <cell r="V169">
            <v>0</v>
          </cell>
        </row>
        <row r="180">
          <cell r="F180">
            <v>-604032300.68879509</v>
          </cell>
          <cell r="L180">
            <v>6347210.0832483806</v>
          </cell>
          <cell r="V180">
            <v>-4143209.6745957471</v>
          </cell>
        </row>
        <row r="181">
          <cell r="F181">
            <v>0</v>
          </cell>
          <cell r="L181">
            <v>0</v>
          </cell>
          <cell r="V181">
            <v>0</v>
          </cell>
        </row>
        <row r="184">
          <cell r="F184">
            <v>4.791666666666667E-2</v>
          </cell>
          <cell r="L184">
            <v>0</v>
          </cell>
          <cell r="V184">
            <v>0</v>
          </cell>
        </row>
        <row r="185">
          <cell r="F185">
            <v>-16686141.97208333</v>
          </cell>
          <cell r="L185">
            <v>2889884.1320833303</v>
          </cell>
          <cell r="V185">
            <v>0</v>
          </cell>
        </row>
        <row r="186">
          <cell r="F186">
            <v>-13266320.190166749</v>
          </cell>
          <cell r="L186">
            <v>68921.324641749263</v>
          </cell>
          <cell r="V186">
            <v>0</v>
          </cell>
        </row>
        <row r="187">
          <cell r="F187">
            <v>54431800.041036151</v>
          </cell>
          <cell r="L187">
            <v>-875974.27912977338</v>
          </cell>
          <cell r="V187">
            <v>0</v>
          </cell>
        </row>
        <row r="188">
          <cell r="F188">
            <v>0</v>
          </cell>
          <cell r="L188">
            <v>0</v>
          </cell>
          <cell r="V1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USED IN COSA"/>
      <sheetName val="EXTERNAL"/>
      <sheetName val="CUST"/>
      <sheetName val="MTRS"/>
      <sheetName val="Direct 380"/>
      <sheetName val="WtCust"/>
      <sheetName val="Direct Assignment"/>
      <sheetName val="Uncollectible"/>
      <sheetName val="Deposit"/>
      <sheetName val="OtherRev"/>
      <sheetName val="Proforma Rev"/>
      <sheetName val="Demand Allocator"/>
      <sheetName val="System Load Factor"/>
      <sheetName val="Mains Allocator"/>
      <sheetName val="Mains Costs"/>
    </sheetNames>
    <sheetDataSet>
      <sheetData sheetId="0" refreshError="1"/>
      <sheetData sheetId="1" refreshError="1"/>
      <sheetData sheetId="2" refreshError="1">
        <row r="94">
          <cell r="D94">
            <v>428387393.84650224</v>
          </cell>
        </row>
        <row r="100">
          <cell r="D100">
            <v>16412955.344080931</v>
          </cell>
        </row>
      </sheetData>
      <sheetData sheetId="3" refreshError="1"/>
      <sheetData sheetId="4" refreshError="1"/>
      <sheetData sheetId="5" refreshError="1">
        <row r="23">
          <cell r="C23">
            <v>9.4608007708884695E-3</v>
          </cell>
        </row>
      </sheetData>
      <sheetData sheetId="6" refreshError="1"/>
      <sheetData sheetId="7" refreshError="1">
        <row r="54">
          <cell r="H54">
            <v>0.32004686593721471</v>
          </cell>
        </row>
        <row r="55">
          <cell r="H55">
            <v>0.15884481734398753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0.99810733927310602</v>
          </cell>
        </row>
        <row r="60">
          <cell r="H60">
            <v>0</v>
          </cell>
        </row>
        <row r="61">
          <cell r="H61">
            <v>0.98835534015966808</v>
          </cell>
        </row>
        <row r="62">
          <cell r="J62">
            <v>1537863.8166689989</v>
          </cell>
          <cell r="K62">
            <v>113489.05606986655</v>
          </cell>
        </row>
        <row r="65">
          <cell r="H65">
            <v>0.9830323215925848</v>
          </cell>
          <cell r="J65">
            <v>8124107.8350805454</v>
          </cell>
          <cell r="K65">
            <v>3519.2447007994347</v>
          </cell>
        </row>
        <row r="66">
          <cell r="H66">
            <v>0.35255236488789493</v>
          </cell>
          <cell r="J66">
            <v>5816227.2997266324</v>
          </cell>
          <cell r="K66">
            <v>282703.69630176242</v>
          </cell>
        </row>
        <row r="69">
          <cell r="H69">
            <v>0.79850572446466273</v>
          </cell>
          <cell r="J69">
            <v>463290.22852216166</v>
          </cell>
        </row>
        <row r="73">
          <cell r="J73">
            <v>6.2108241346529681E-2</v>
          </cell>
          <cell r="L73">
            <v>799286.36755140801</v>
          </cell>
          <cell r="M73">
            <v>92481.453512402222</v>
          </cell>
          <cell r="N73">
            <v>96516.88479118979</v>
          </cell>
        </row>
      </sheetData>
      <sheetData sheetId="8" refreshError="1"/>
      <sheetData sheetId="9" refreshError="1"/>
      <sheetData sheetId="10" refreshError="1"/>
      <sheetData sheetId="11" refreshError="1">
        <row r="31">
          <cell r="F31">
            <v>5310380.6899999985</v>
          </cell>
        </row>
        <row r="32">
          <cell r="F32">
            <v>5039913.28</v>
          </cell>
        </row>
      </sheetData>
      <sheetData sheetId="12" refreshError="1"/>
      <sheetData sheetId="13" refreshError="1">
        <row r="10">
          <cell r="B10">
            <v>0.32234648979234987</v>
          </cell>
        </row>
      </sheetData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9 Adj Detail"/>
      <sheetName val="6.28"/>
    </sheetNames>
    <sheetDataSet>
      <sheetData sheetId="0">
        <row r="30">
          <cell r="AV30">
            <v>909870.97</v>
          </cell>
        </row>
        <row r="96">
          <cell r="C96">
            <v>0</v>
          </cell>
          <cell r="X96">
            <v>0</v>
          </cell>
          <cell r="AU96">
            <v>0</v>
          </cell>
        </row>
        <row r="97">
          <cell r="C97">
            <v>168433.64</v>
          </cell>
          <cell r="X97">
            <v>2914.1115054307124</v>
          </cell>
          <cell r="AU97">
            <v>4276.6913025783097</v>
          </cell>
        </row>
        <row r="98">
          <cell r="C98">
            <v>0</v>
          </cell>
          <cell r="X98">
            <v>0</v>
          </cell>
          <cell r="AU98">
            <v>0</v>
          </cell>
        </row>
        <row r="99">
          <cell r="C99">
            <v>0</v>
          </cell>
          <cell r="X99">
            <v>0</v>
          </cell>
          <cell r="AU99">
            <v>0</v>
          </cell>
        </row>
        <row r="100">
          <cell r="C100">
            <v>0</v>
          </cell>
          <cell r="X100">
            <v>0</v>
          </cell>
          <cell r="AU100">
            <v>0</v>
          </cell>
        </row>
        <row r="101">
          <cell r="C101">
            <v>0</v>
          </cell>
          <cell r="X101">
            <v>0</v>
          </cell>
          <cell r="AU101">
            <v>0</v>
          </cell>
        </row>
        <row r="102">
          <cell r="C102">
            <v>0</v>
          </cell>
          <cell r="X102">
            <v>0</v>
          </cell>
          <cell r="AU102">
            <v>0</v>
          </cell>
        </row>
        <row r="103">
          <cell r="C103">
            <v>2200208.33</v>
          </cell>
          <cell r="X103">
            <v>5382.8219960954793</v>
          </cell>
          <cell r="AU103">
            <v>69831.193765119126</v>
          </cell>
        </row>
        <row r="104">
          <cell r="C104">
            <v>-64440.99</v>
          </cell>
          <cell r="X104">
            <v>0</v>
          </cell>
          <cell r="AU104">
            <v>0</v>
          </cell>
        </row>
        <row r="105">
          <cell r="C105">
            <v>644384.13</v>
          </cell>
          <cell r="X105">
            <v>741.97913536045178</v>
          </cell>
          <cell r="AU105">
            <v>9625.673821020815</v>
          </cell>
        </row>
        <row r="106">
          <cell r="C106">
            <v>170137.08999999991</v>
          </cell>
          <cell r="X106">
            <v>0</v>
          </cell>
          <cell r="AU106">
            <v>0</v>
          </cell>
        </row>
        <row r="107">
          <cell r="C107">
            <v>0</v>
          </cell>
          <cell r="X107">
            <v>0</v>
          </cell>
          <cell r="AU107">
            <v>0</v>
          </cell>
        </row>
        <row r="108">
          <cell r="C108">
            <v>21781.82</v>
          </cell>
          <cell r="X108">
            <v>0</v>
          </cell>
          <cell r="AU108">
            <v>0</v>
          </cell>
        </row>
        <row r="109">
          <cell r="C109">
            <v>7785.5299999999988</v>
          </cell>
          <cell r="X109">
            <v>0</v>
          </cell>
          <cell r="AU109">
            <v>0</v>
          </cell>
        </row>
        <row r="110">
          <cell r="C110">
            <v>302192.40000000002</v>
          </cell>
          <cell r="X110">
            <v>0</v>
          </cell>
          <cell r="AU110">
            <v>0</v>
          </cell>
        </row>
        <row r="111">
          <cell r="C111">
            <v>32466.260000000002</v>
          </cell>
          <cell r="X111">
            <v>0</v>
          </cell>
          <cell r="AU111">
            <v>0</v>
          </cell>
        </row>
        <row r="112">
          <cell r="C112">
            <v>10707.14</v>
          </cell>
          <cell r="X112">
            <v>0</v>
          </cell>
          <cell r="AU112">
            <v>0</v>
          </cell>
        </row>
        <row r="113">
          <cell r="C113">
            <v>18253.900000000001</v>
          </cell>
          <cell r="X113">
            <v>0</v>
          </cell>
          <cell r="AU113">
            <v>0</v>
          </cell>
        </row>
        <row r="114">
          <cell r="C114">
            <v>0</v>
          </cell>
          <cell r="X114">
            <v>0</v>
          </cell>
          <cell r="AU114">
            <v>0</v>
          </cell>
        </row>
        <row r="115">
          <cell r="C115">
            <v>144918.86999999988</v>
          </cell>
          <cell r="X115">
            <v>9.1305199280217941</v>
          </cell>
          <cell r="AU115">
            <v>118.44997043046598</v>
          </cell>
        </row>
        <row r="116">
          <cell r="C116">
            <v>35182.949999999997</v>
          </cell>
          <cell r="X116">
            <v>0</v>
          </cell>
          <cell r="AU116">
            <v>0</v>
          </cell>
        </row>
        <row r="117">
          <cell r="C117">
            <v>0</v>
          </cell>
          <cell r="X117">
            <v>0</v>
          </cell>
          <cell r="AU117">
            <v>0</v>
          </cell>
        </row>
        <row r="118">
          <cell r="C118">
            <v>145104.1</v>
          </cell>
          <cell r="X118">
            <v>0</v>
          </cell>
          <cell r="AU118">
            <v>0</v>
          </cell>
        </row>
        <row r="119">
          <cell r="C119">
            <v>47218.97</v>
          </cell>
          <cell r="X119">
            <v>0</v>
          </cell>
          <cell r="AU119">
            <v>0</v>
          </cell>
        </row>
        <row r="120">
          <cell r="C120">
            <v>909897.08999999892</v>
          </cell>
          <cell r="X120">
            <v>0</v>
          </cell>
          <cell r="AU120">
            <v>0</v>
          </cell>
        </row>
        <row r="121">
          <cell r="C121">
            <v>16092.7</v>
          </cell>
          <cell r="X121">
            <v>0</v>
          </cell>
          <cell r="AU121">
            <v>0</v>
          </cell>
        </row>
        <row r="122">
          <cell r="C122">
            <v>263391.02</v>
          </cell>
          <cell r="X122">
            <v>0</v>
          </cell>
          <cell r="AU122">
            <v>0</v>
          </cell>
        </row>
        <row r="123">
          <cell r="C123">
            <v>0</v>
          </cell>
          <cell r="X123">
            <v>0</v>
          </cell>
          <cell r="AU123">
            <v>0</v>
          </cell>
        </row>
        <row r="124">
          <cell r="C124">
            <v>100277.73</v>
          </cell>
          <cell r="X124">
            <v>0</v>
          </cell>
          <cell r="AU124">
            <v>0</v>
          </cell>
        </row>
        <row r="125">
          <cell r="C125">
            <v>14940.72</v>
          </cell>
          <cell r="X125">
            <v>0</v>
          </cell>
          <cell r="AU125">
            <v>0</v>
          </cell>
        </row>
        <row r="126">
          <cell r="C126">
            <v>852496.36999999895</v>
          </cell>
          <cell r="X126">
            <v>9535.6882418499936</v>
          </cell>
          <cell r="AU126">
            <v>26923.673180400332</v>
          </cell>
        </row>
        <row r="127">
          <cell r="C127">
            <v>0</v>
          </cell>
          <cell r="X127">
            <v>0</v>
          </cell>
          <cell r="AU127">
            <v>0</v>
          </cell>
        </row>
        <row r="128">
          <cell r="C128">
            <v>0</v>
          </cell>
          <cell r="X128">
            <v>0</v>
          </cell>
          <cell r="AU128">
            <v>0</v>
          </cell>
        </row>
        <row r="129">
          <cell r="C129">
            <v>0</v>
          </cell>
          <cell r="X129">
            <v>0</v>
          </cell>
          <cell r="AU129">
            <v>0</v>
          </cell>
        </row>
        <row r="130">
          <cell r="C130">
            <v>0</v>
          </cell>
          <cell r="X130">
            <v>0</v>
          </cell>
          <cell r="AU130">
            <v>0</v>
          </cell>
        </row>
        <row r="131">
          <cell r="C131">
            <v>0</v>
          </cell>
          <cell r="X131">
            <v>0</v>
          </cell>
          <cell r="AU131">
            <v>0</v>
          </cell>
        </row>
        <row r="132">
          <cell r="C132">
            <v>1375.3600000000001</v>
          </cell>
          <cell r="X132">
            <v>0</v>
          </cell>
          <cell r="AU132">
            <v>0</v>
          </cell>
        </row>
        <row r="156">
          <cell r="C156">
            <v>0</v>
          </cell>
          <cell r="X156">
            <v>0</v>
          </cell>
          <cell r="AU156">
            <v>0</v>
          </cell>
        </row>
        <row r="157">
          <cell r="C157">
            <v>0</v>
          </cell>
          <cell r="X157">
            <v>0</v>
          </cell>
          <cell r="AU157">
            <v>0</v>
          </cell>
        </row>
        <row r="158">
          <cell r="C158">
            <v>0</v>
          </cell>
          <cell r="X158">
            <v>0</v>
          </cell>
          <cell r="AU158">
            <v>0</v>
          </cell>
        </row>
        <row r="159">
          <cell r="C159">
            <v>2110.77</v>
          </cell>
          <cell r="X159">
            <v>0</v>
          </cell>
          <cell r="AU159">
            <v>57.75</v>
          </cell>
        </row>
        <row r="160">
          <cell r="C160">
            <v>0</v>
          </cell>
          <cell r="X160">
            <v>0</v>
          </cell>
          <cell r="AU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84">
          <cell r="C184">
            <v>2408128.4699999997</v>
          </cell>
          <cell r="X184">
            <v>1910.9329648844007</v>
          </cell>
          <cell r="AU184">
            <v>68809.684105375316</v>
          </cell>
        </row>
        <row r="185">
          <cell r="C185">
            <v>248128.58</v>
          </cell>
          <cell r="X185">
            <v>276.38616136224198</v>
          </cell>
          <cell r="AU185">
            <v>8150.1720065916479</v>
          </cell>
        </row>
        <row r="186">
          <cell r="C186">
            <v>17766601.990000002</v>
          </cell>
          <cell r="X186">
            <v>71317.420411709711</v>
          </cell>
          <cell r="AU186">
            <v>320339.97684888775</v>
          </cell>
        </row>
        <row r="187">
          <cell r="C187">
            <v>1746479.5299999998</v>
          </cell>
          <cell r="X187">
            <v>20274.009068747913</v>
          </cell>
          <cell r="AU187">
            <v>48976.810901954304</v>
          </cell>
        </row>
        <row r="188">
          <cell r="C188">
            <v>449171.91000000003</v>
          </cell>
          <cell r="X188">
            <v>8387.938539380868</v>
          </cell>
          <cell r="AU188">
            <v>20355.932517246929</v>
          </cell>
        </row>
        <row r="189">
          <cell r="C189">
            <v>2859450.9699999997</v>
          </cell>
          <cell r="X189">
            <v>33805.561543748285</v>
          </cell>
          <cell r="AU189">
            <v>80035.029180767975</v>
          </cell>
        </row>
        <row r="190">
          <cell r="C190">
            <v>3502702.8799999896</v>
          </cell>
          <cell r="X190">
            <v>71855.718491318141</v>
          </cell>
          <cell r="AU190">
            <v>148277.62454634567</v>
          </cell>
        </row>
        <row r="191">
          <cell r="C191">
            <v>14763703.899999999</v>
          </cell>
          <cell r="X191">
            <v>166210.61864893837</v>
          </cell>
          <cell r="AU191">
            <v>502600.13356880908</v>
          </cell>
        </row>
        <row r="192">
          <cell r="C192">
            <v>219295.23</v>
          </cell>
          <cell r="X192">
            <v>12.775846127807455</v>
          </cell>
          <cell r="AU192">
            <v>376.73862887407046</v>
          </cell>
        </row>
        <row r="193">
          <cell r="C193">
            <v>58127.79</v>
          </cell>
          <cell r="X193">
            <v>61.331333018515899</v>
          </cell>
          <cell r="AU193">
            <v>1808.5598462338426</v>
          </cell>
        </row>
        <row r="194">
          <cell r="C194">
            <v>134870.25</v>
          </cell>
          <cell r="X194">
            <v>1937.8743067643377</v>
          </cell>
          <cell r="AU194">
            <v>4480.6963371050688</v>
          </cell>
        </row>
        <row r="195">
          <cell r="C195">
            <v>8510356.9800000004</v>
          </cell>
          <cell r="X195">
            <v>66200.147537493263</v>
          </cell>
          <cell r="AU195">
            <v>201180.84239701187</v>
          </cell>
        </row>
        <row r="196">
          <cell r="C196">
            <v>776080.37</v>
          </cell>
          <cell r="X196">
            <v>14904.132203056462</v>
          </cell>
          <cell r="AU196">
            <v>34250.603960534281</v>
          </cell>
        </row>
        <row r="197">
          <cell r="C197">
            <v>356292.56999999902</v>
          </cell>
          <cell r="X197">
            <v>7183.2535823302769</v>
          </cell>
          <cell r="AU197">
            <v>14650.906405024747</v>
          </cell>
        </row>
        <row r="198">
          <cell r="C198">
            <v>4750713.2199999895</v>
          </cell>
          <cell r="X198">
            <v>36468.36607923964</v>
          </cell>
          <cell r="AU198">
            <v>111410.04378288405</v>
          </cell>
        </row>
        <row r="199">
          <cell r="C199">
            <v>1038755.6799999999</v>
          </cell>
          <cell r="X199">
            <v>9947.2027740381527</v>
          </cell>
          <cell r="AU199">
            <v>36950.689112052059</v>
          </cell>
        </row>
        <row r="200">
          <cell r="C200">
            <v>585307.78</v>
          </cell>
          <cell r="X200">
            <v>12703.598949383777</v>
          </cell>
          <cell r="AU200">
            <v>26168.964904863031</v>
          </cell>
        </row>
        <row r="203">
          <cell r="C203">
            <v>94578.13</v>
          </cell>
          <cell r="X203">
            <v>265.80463329770612</v>
          </cell>
          <cell r="AU203">
            <v>3111.5856313773947</v>
          </cell>
        </row>
        <row r="204">
          <cell r="C204">
            <v>8158366.0199999996</v>
          </cell>
          <cell r="X204">
            <v>57.73064079829053</v>
          </cell>
          <cell r="AU204">
            <v>109490.64164896024</v>
          </cell>
        </row>
        <row r="205">
          <cell r="C205">
            <v>17221284.120000001</v>
          </cell>
          <cell r="X205">
            <v>246611.90077855511</v>
          </cell>
          <cell r="AU205">
            <v>-168533.98709104629</v>
          </cell>
        </row>
        <row r="206">
          <cell r="C206">
            <v>4333223.3499999996</v>
          </cell>
          <cell r="X206">
            <v>-388353.46399432421</v>
          </cell>
          <cell r="AU206">
            <v>93961.502367202731</v>
          </cell>
        </row>
        <row r="207">
          <cell r="C207">
            <v>0</v>
          </cell>
          <cell r="X207">
            <v>0</v>
          </cell>
          <cell r="AU207">
            <v>0</v>
          </cell>
        </row>
        <row r="210">
          <cell r="C210">
            <v>5378229.4399999995</v>
          </cell>
          <cell r="X210">
            <v>-4813395.3686305704</v>
          </cell>
          <cell r="AU210">
            <v>15362.431082400461</v>
          </cell>
        </row>
        <row r="211">
          <cell r="C211">
            <v>1409618.6</v>
          </cell>
          <cell r="X211">
            <v>2200.2135906933581</v>
          </cell>
          <cell r="AU211">
            <v>16249.674870178389</v>
          </cell>
        </row>
        <row r="212">
          <cell r="C212">
            <v>645.19000000000005</v>
          </cell>
          <cell r="X212">
            <v>0</v>
          </cell>
          <cell r="AU212">
            <v>0</v>
          </cell>
        </row>
        <row r="213">
          <cell r="C213">
            <v>0</v>
          </cell>
          <cell r="X213">
            <v>0</v>
          </cell>
          <cell r="AU213">
            <v>0</v>
          </cell>
        </row>
        <row r="214">
          <cell r="C214">
            <v>-214062.15</v>
          </cell>
          <cell r="X214">
            <v>0</v>
          </cell>
          <cell r="AU214">
            <v>0</v>
          </cell>
        </row>
        <row r="215">
          <cell r="C215">
            <v>0</v>
          </cell>
          <cell r="X215">
            <v>0</v>
          </cell>
          <cell r="AU215">
            <v>0</v>
          </cell>
        </row>
        <row r="219">
          <cell r="C219">
            <v>14625833.34</v>
          </cell>
          <cell r="X219">
            <v>-14625833.34</v>
          </cell>
          <cell r="AU219">
            <v>0</v>
          </cell>
        </row>
        <row r="222">
          <cell r="C222">
            <v>23871034.609999999</v>
          </cell>
          <cell r="X222">
            <v>61556.882473518381</v>
          </cell>
          <cell r="AU222">
            <v>524825.24388102035</v>
          </cell>
        </row>
        <row r="223">
          <cell r="C223">
            <v>4420794.209999999</v>
          </cell>
          <cell r="X223">
            <v>0</v>
          </cell>
          <cell r="AU223">
            <v>-9.7856827950783778</v>
          </cell>
        </row>
        <row r="224">
          <cell r="C224">
            <v>-11012817.359999999</v>
          </cell>
          <cell r="X224">
            <v>0</v>
          </cell>
          <cell r="AU224">
            <v>0</v>
          </cell>
        </row>
        <row r="225">
          <cell r="C225">
            <v>6482336.8500000006</v>
          </cell>
          <cell r="X225">
            <v>0</v>
          </cell>
          <cell r="AU225">
            <v>129.23498204378177</v>
          </cell>
        </row>
        <row r="226">
          <cell r="C226">
            <v>139656.56</v>
          </cell>
          <cell r="X226">
            <v>-19399.820395916904</v>
          </cell>
          <cell r="AU226">
            <v>21899.726042276663</v>
          </cell>
        </row>
        <row r="227">
          <cell r="C227">
            <v>1435454.5099999998</v>
          </cell>
          <cell r="X227">
            <v>1674386.5088376682</v>
          </cell>
          <cell r="AU227">
            <v>32411.986910629508</v>
          </cell>
        </row>
        <row r="228">
          <cell r="C228">
            <v>14410179.639999989</v>
          </cell>
          <cell r="X228">
            <v>994033.51094132173</v>
          </cell>
          <cell r="AU228">
            <v>508082.61574957496</v>
          </cell>
        </row>
        <row r="229">
          <cell r="C229">
            <v>1983758.03</v>
          </cell>
          <cell r="X229">
            <v>395173.58442536712</v>
          </cell>
          <cell r="AU229">
            <v>-17522.551868023736</v>
          </cell>
        </row>
        <row r="230">
          <cell r="C230">
            <v>0</v>
          </cell>
          <cell r="X230">
            <v>0</v>
          </cell>
          <cell r="AU230">
            <v>0</v>
          </cell>
        </row>
        <row r="231">
          <cell r="C231">
            <v>2943439.7499999991</v>
          </cell>
          <cell r="X231">
            <v>89.948197380208583</v>
          </cell>
          <cell r="AU231">
            <v>845.07530146620422</v>
          </cell>
        </row>
        <row r="232">
          <cell r="C232">
            <v>3393060.6</v>
          </cell>
          <cell r="X232">
            <v>-658973.79925230017</v>
          </cell>
          <cell r="AU232">
            <v>-169824.88682564982</v>
          </cell>
        </row>
        <row r="233">
          <cell r="C233">
            <v>1191673.56</v>
          </cell>
          <cell r="X233">
            <v>3599.7538519649538</v>
          </cell>
          <cell r="AU233">
            <v>3268.0207173564763</v>
          </cell>
        </row>
        <row r="234">
          <cell r="C234">
            <v>7990963.5899999999</v>
          </cell>
          <cell r="X234">
            <v>388.68027578524675</v>
          </cell>
          <cell r="AU234">
            <v>5987.6307843365585</v>
          </cell>
        </row>
        <row r="241">
          <cell r="C241">
            <v>150570.87</v>
          </cell>
          <cell r="X241">
            <v>5328.9763979999989</v>
          </cell>
          <cell r="AU241">
            <v>0</v>
          </cell>
        </row>
        <row r="244">
          <cell r="C244">
            <v>25958436.82</v>
          </cell>
          <cell r="X244">
            <v>8180620.0921619842</v>
          </cell>
          <cell r="AU244">
            <v>3029400.0054726158</v>
          </cell>
        </row>
        <row r="246">
          <cell r="C246">
            <v>159133.1399999999</v>
          </cell>
          <cell r="X246">
            <v>9395.9399999999732</v>
          </cell>
          <cell r="AU246">
            <v>0</v>
          </cell>
        </row>
        <row r="249">
          <cell r="C249">
            <v>0</v>
          </cell>
          <cell r="X249">
            <v>0</v>
          </cell>
          <cell r="AU249">
            <v>0</v>
          </cell>
        </row>
        <row r="252">
          <cell r="C252">
            <v>8653054.5199999996</v>
          </cell>
          <cell r="X252">
            <v>0</v>
          </cell>
          <cell r="AU252">
            <v>6466684.4930462912</v>
          </cell>
        </row>
        <row r="253">
          <cell r="C253">
            <v>0</v>
          </cell>
          <cell r="X253">
            <v>0</v>
          </cell>
          <cell r="AU253">
            <v>0</v>
          </cell>
        </row>
        <row r="254">
          <cell r="C254">
            <v>25985.040000000001</v>
          </cell>
          <cell r="X254">
            <v>0</v>
          </cell>
          <cell r="AU254">
            <v>-21233.736666666642</v>
          </cell>
        </row>
        <row r="255">
          <cell r="C255">
            <v>90321.36</v>
          </cell>
          <cell r="X255">
            <v>0</v>
          </cell>
          <cell r="AU255">
            <v>-70724.539999999994</v>
          </cell>
        </row>
        <row r="256">
          <cell r="C256">
            <v>0</v>
          </cell>
          <cell r="X256">
            <v>0</v>
          </cell>
          <cell r="AU256">
            <v>0</v>
          </cell>
        </row>
        <row r="271">
          <cell r="C271">
            <v>31944158.879999999</v>
          </cell>
          <cell r="X271">
            <v>-27610540.958286967</v>
          </cell>
          <cell r="AU271">
            <v>-2347030.3273704685</v>
          </cell>
        </row>
        <row r="274">
          <cell r="C274">
            <v>46080716.039999999</v>
          </cell>
          <cell r="X274">
            <v>-45557396.521311879</v>
          </cell>
          <cell r="AU274">
            <v>0</v>
          </cell>
        </row>
        <row r="275">
          <cell r="C275">
            <v>-55638846.629999995</v>
          </cell>
          <cell r="X275">
            <v>55638846.629999995</v>
          </cell>
          <cell r="AU275">
            <v>-722630.37767299998</v>
          </cell>
        </row>
        <row r="276">
          <cell r="C276">
            <v>0</v>
          </cell>
          <cell r="X276">
            <v>0</v>
          </cell>
          <cell r="AU276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17 GRC Gs CF"/>
      <sheetName val="Exh. XXX-X Page 3"/>
    </sheetNames>
    <sheetDataSet>
      <sheetData sheetId="0">
        <row r="5">
          <cell r="E5">
            <v>1579203.7659331886</v>
          </cell>
        </row>
        <row r="6">
          <cell r="E6">
            <v>614476.1735148594</v>
          </cell>
        </row>
        <row r="7">
          <cell r="E7">
            <v>11773977.960718222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</sheetNames>
    <sheetDataSet>
      <sheetData sheetId="0"/>
      <sheetData sheetId="1"/>
      <sheetData sheetId="2"/>
      <sheetData sheetId="3">
        <row r="30">
          <cell r="H30">
            <v>441321.63978000003</v>
          </cell>
        </row>
        <row r="33">
          <cell r="H33">
            <v>172256.69</v>
          </cell>
        </row>
        <row r="39">
          <cell r="H39">
            <v>3300696.5654350002</v>
          </cell>
        </row>
        <row r="40">
          <cell r="H40">
            <v>17264943.525320001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/>
      <sheetData sheetId="1"/>
      <sheetData sheetId="2"/>
      <sheetData sheetId="3"/>
      <sheetData sheetId="4">
        <row r="101">
          <cell r="G101">
            <v>87900.023997021053</v>
          </cell>
          <cell r="N101">
            <v>986.08138887592156</v>
          </cell>
        </row>
        <row r="109">
          <cell r="G109">
            <v>0</v>
          </cell>
          <cell r="N109">
            <v>0</v>
          </cell>
        </row>
        <row r="110">
          <cell r="G110">
            <v>0</v>
          </cell>
          <cell r="N110">
            <v>0</v>
          </cell>
        </row>
        <row r="116">
          <cell r="G116">
            <v>133561.3881143647</v>
          </cell>
          <cell r="N116">
            <v>0</v>
          </cell>
        </row>
        <row r="117">
          <cell r="G117">
            <v>171605.60367261333</v>
          </cell>
          <cell r="N117">
            <v>0</v>
          </cell>
        </row>
        <row r="118">
          <cell r="G118">
            <v>3089.5989240646036</v>
          </cell>
          <cell r="N118">
            <v>3.0895989240646031</v>
          </cell>
        </row>
        <row r="119">
          <cell r="G119">
            <v>634580.93892102572</v>
          </cell>
          <cell r="N119">
            <v>3226.7003811926738</v>
          </cell>
        </row>
        <row r="122">
          <cell r="G122">
            <v>121450.90376853342</v>
          </cell>
          <cell r="N122">
            <v>0</v>
          </cell>
        </row>
        <row r="126">
          <cell r="G126">
            <v>91144.517127356536</v>
          </cell>
          <cell r="N126">
            <v>0</v>
          </cell>
        </row>
        <row r="153">
          <cell r="G153">
            <v>1887207.9325267582</v>
          </cell>
          <cell r="N153">
            <v>1469.8163741965641</v>
          </cell>
        </row>
        <row r="154">
          <cell r="G154">
            <v>212585.63907611053</v>
          </cell>
          <cell r="N154">
            <v>212.58563907611054</v>
          </cell>
        </row>
        <row r="155">
          <cell r="G155">
            <v>2776640.6456017164</v>
          </cell>
          <cell r="N155">
            <v>54854.625574441518</v>
          </cell>
        </row>
        <row r="156">
          <cell r="G156">
            <v>897743.19349401642</v>
          </cell>
          <cell r="N156">
            <v>15593.990499639516</v>
          </cell>
        </row>
        <row r="157">
          <cell r="G157">
            <v>373907.44500145089</v>
          </cell>
          <cell r="N157">
            <v>6451.6807431192228</v>
          </cell>
        </row>
        <row r="158">
          <cell r="G158">
            <v>1336638.6182141849</v>
          </cell>
          <cell r="N158">
            <v>26001.941883354717</v>
          </cell>
        </row>
        <row r="159">
          <cell r="G159">
            <v>2504190.5100398846</v>
          </cell>
          <cell r="N159">
            <v>55268.663819710309</v>
          </cell>
        </row>
        <row r="160">
          <cell r="G160">
            <v>9538042.1766080428</v>
          </cell>
          <cell r="N160">
            <v>127842.83559121549</v>
          </cell>
        </row>
        <row r="161">
          <cell r="G161">
            <v>9826.691034137415</v>
          </cell>
          <cell r="N161">
            <v>9.826691034137415</v>
          </cell>
        </row>
        <row r="164">
          <cell r="G164">
            <v>47173.710003673674</v>
          </cell>
          <cell r="N164">
            <v>47.173710003673676</v>
          </cell>
        </row>
        <row r="165">
          <cell r="G165">
            <v>66430.624338272974</v>
          </cell>
          <cell r="N165">
            <v>1490.5386214787206</v>
          </cell>
        </row>
        <row r="166">
          <cell r="G166">
            <v>2690736.7070283843</v>
          </cell>
          <cell r="N166">
            <v>50918.615468398762</v>
          </cell>
        </row>
        <row r="167">
          <cell r="G167">
            <v>529896.87386136793</v>
          </cell>
          <cell r="N167">
            <v>11463.687087824084</v>
          </cell>
        </row>
        <row r="168">
          <cell r="G168">
            <v>245730.94867567415</v>
          </cell>
          <cell r="N168">
            <v>5525.0832600262684</v>
          </cell>
        </row>
        <row r="169">
          <cell r="G169">
            <v>1287296.9869236622</v>
          </cell>
          <cell r="N169">
            <v>28050.069043998905</v>
          </cell>
        </row>
        <row r="170">
          <cell r="G170">
            <v>769054.57977550616</v>
          </cell>
          <cell r="N170">
            <v>7651.0070124930908</v>
          </cell>
        </row>
        <row r="171">
          <cell r="G171">
            <v>441505.35152402974</v>
          </cell>
          <cell r="N171">
            <v>9771.1212743457381</v>
          </cell>
        </row>
      </sheetData>
      <sheetData sheetId="5"/>
      <sheetData sheetId="6"/>
      <sheetData sheetId="7"/>
      <sheetData sheetId="8"/>
      <sheetData sheetId="9"/>
      <sheetData sheetId="10">
        <row r="101">
          <cell r="N101">
            <v>4259.7224257176867</v>
          </cell>
        </row>
        <row r="109">
          <cell r="N109">
            <v>0</v>
          </cell>
        </row>
        <row r="110">
          <cell r="N110">
            <v>0</v>
          </cell>
        </row>
        <row r="116">
          <cell r="N116">
            <v>0</v>
          </cell>
        </row>
        <row r="117">
          <cell r="N117">
            <v>0</v>
          </cell>
        </row>
        <row r="118">
          <cell r="N118">
            <v>118.44997043046598</v>
          </cell>
        </row>
        <row r="119">
          <cell r="N119">
            <v>26896.642057260953</v>
          </cell>
        </row>
        <row r="122">
          <cell r="N122">
            <v>0</v>
          </cell>
        </row>
        <row r="126">
          <cell r="N126">
            <v>0</v>
          </cell>
        </row>
        <row r="153">
          <cell r="N153">
            <v>68809.684105375316</v>
          </cell>
        </row>
        <row r="154">
          <cell r="N154">
            <v>8150.1720065916479</v>
          </cell>
        </row>
        <row r="155">
          <cell r="N155">
            <v>158042.82866672252</v>
          </cell>
        </row>
        <row r="156">
          <cell r="N156">
            <v>48976.810901954304</v>
          </cell>
        </row>
        <row r="157">
          <cell r="N157">
            <v>20355.932517246929</v>
          </cell>
        </row>
        <row r="158">
          <cell r="N158">
            <v>75679.178037170364</v>
          </cell>
        </row>
        <row r="159">
          <cell r="N159">
            <v>148277.62454634567</v>
          </cell>
        </row>
        <row r="160">
          <cell r="N160">
            <v>480702.52547442412</v>
          </cell>
        </row>
        <row r="161">
          <cell r="N161">
            <v>376.73862887407046</v>
          </cell>
        </row>
        <row r="164">
          <cell r="N164">
            <v>1808.5598462338426</v>
          </cell>
        </row>
        <row r="165">
          <cell r="N165">
            <v>3957.6322763445046</v>
          </cell>
        </row>
        <row r="166">
          <cell r="N166">
            <v>150935.3033084115</v>
          </cell>
        </row>
        <row r="167">
          <cell r="N167">
            <v>31146.92366518587</v>
          </cell>
        </row>
        <row r="168">
          <cell r="N168">
            <v>14650.906405024747</v>
          </cell>
        </row>
        <row r="169">
          <cell r="N169">
            <v>75865.364891370846</v>
          </cell>
        </row>
        <row r="170">
          <cell r="N170">
            <v>36300.731956106341</v>
          </cell>
        </row>
        <row r="171">
          <cell r="N171">
            <v>26168.964904863031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noff"/>
      <sheetName val="Elec"/>
      <sheetName val="Gas"/>
      <sheetName val="Wages support=&gt;"/>
      <sheetName val="Summary by IS Category"/>
      <sheetName val="Wage Data Payroll "/>
      <sheetName val="Non-Union Wage Incr"/>
      <sheetName val="Union Wage Inc"/>
      <sheetName val="Manual JEs Reclass "/>
      <sheetName val="Sal by FERC"/>
      <sheetName val="Labor by Employee Grp"/>
      <sheetName val="12ME Sept 2016 Inc Alloc"/>
      <sheetName val="3.05 Lead"/>
      <sheetName val="Payroll Taxes =&gt;"/>
      <sheetName val="TY Payroll Tax Alloc "/>
      <sheetName val="SAP Payroll Data"/>
      <sheetName val="PR Tax Rates "/>
      <sheetName val="PR Taxes"/>
      <sheetName val="FICA (C)"/>
      <sheetName val="SUTA (C)"/>
      <sheetName val="FUTA (C)"/>
      <sheetName val="Employee Salary Payroll Tax "/>
      <sheetName val="Support=&gt;"/>
      <sheetName val="Wage Data Payroll  (source)"/>
      <sheetName val="Union Wage Inc (not used)"/>
      <sheetName val="Prior Case Timeline"/>
      <sheetName val="IBEW"/>
      <sheetName val="UA Agreement"/>
      <sheetName val="FERC 593 (manual entry detail)"/>
      <sheetName val="FERC 586 (manual entry detail)"/>
      <sheetName val="FERC G878 (manual entry)"/>
      <sheetName val="Manual JEs Reclas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8">
          <cell r="G98">
            <v>98066.872882425538</v>
          </cell>
        </row>
        <row r="171">
          <cell r="G171">
            <v>277244.71128745459</v>
          </cell>
          <cell r="N171">
            <v>8904.4021830712591</v>
          </cell>
        </row>
        <row r="172">
          <cell r="G172">
            <v>876302.85859312827</v>
          </cell>
          <cell r="N172">
            <v>24949.501443154528</v>
          </cell>
        </row>
        <row r="173">
          <cell r="N173">
            <v>3065.4973556998475</v>
          </cell>
        </row>
        <row r="174">
          <cell r="N174">
            <v>2345.1182822847613</v>
          </cell>
        </row>
        <row r="175">
          <cell r="N175">
            <v>68010.828014776343</v>
          </cell>
        </row>
        <row r="194">
          <cell r="G194">
            <v>256687.36739587865</v>
          </cell>
          <cell r="N194">
            <v>8599.075569907347</v>
          </cell>
        </row>
        <row r="195">
          <cell r="N195">
            <v>11508.159649099307</v>
          </cell>
        </row>
        <row r="196">
          <cell r="N196">
            <v>9282.8760415923389</v>
          </cell>
        </row>
        <row r="197">
          <cell r="N197">
            <v>1848.6083700527313</v>
          </cell>
        </row>
        <row r="213">
          <cell r="G213">
            <v>1679.4190263789349</v>
          </cell>
          <cell r="N213">
            <v>56.26053738369432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D723"/>
  <sheetViews>
    <sheetView showGridLines="0" tabSelected="1" topLeftCell="A2" zoomScale="70" zoomScaleNormal="70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L16" sqref="L16"/>
    </sheetView>
  </sheetViews>
  <sheetFormatPr defaultRowHeight="12.75" outlineLevelRow="1"/>
  <cols>
    <col min="1" max="1" width="11.5703125" style="44" customWidth="1"/>
    <col min="2" max="2" width="48.140625" style="12" customWidth="1"/>
    <col min="3" max="3" width="18.85546875" style="12" bestFit="1" customWidth="1"/>
    <col min="4" max="4" width="19" style="12" customWidth="1"/>
    <col min="5" max="5" width="19.85546875" style="12" bestFit="1" customWidth="1"/>
    <col min="6" max="6" width="17.7109375" style="12" bestFit="1" customWidth="1"/>
    <col min="7" max="7" width="18.28515625" style="12" bestFit="1" customWidth="1"/>
    <col min="8" max="8" width="18.28515625" style="12" customWidth="1"/>
    <col min="9" max="9" width="14.42578125" style="12" bestFit="1" customWidth="1"/>
    <col min="10" max="10" width="19.85546875" style="12" bestFit="1" customWidth="1"/>
    <col min="11" max="11" width="5.140625" style="12" customWidth="1"/>
    <col min="12" max="12" width="16" style="12" bestFit="1" customWidth="1"/>
    <col min="13" max="13" width="14.5703125" style="12" bestFit="1" customWidth="1"/>
    <col min="14" max="14" width="16" style="12" customWidth="1"/>
    <col min="15" max="15" width="12.28515625" style="12" bestFit="1" customWidth="1"/>
    <col min="16" max="16" width="16" style="12" bestFit="1" customWidth="1"/>
    <col min="17" max="17" width="14.5703125" style="12" bestFit="1" customWidth="1"/>
    <col min="18" max="18" width="16" style="12" customWidth="1"/>
    <col min="19" max="19" width="11.28515625" style="12" bestFit="1" customWidth="1"/>
    <col min="20" max="20" width="16" style="12" bestFit="1" customWidth="1"/>
    <col min="21" max="21" width="14.5703125" style="12" bestFit="1" customWidth="1"/>
    <col min="22" max="22" width="16" style="12" customWidth="1"/>
    <col min="23" max="16384" width="9.140625" style="24"/>
  </cols>
  <sheetData>
    <row r="1" spans="1:22" ht="18">
      <c r="A1" s="22" t="s">
        <v>0</v>
      </c>
      <c r="D1" s="23"/>
      <c r="E1" s="23"/>
      <c r="F1" s="23"/>
      <c r="G1" s="23"/>
      <c r="H1" s="23"/>
      <c r="I1" s="23"/>
    </row>
    <row r="2" spans="1:22" s="2" customFormat="1" ht="15.75">
      <c r="A2" s="1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2" customFormat="1" ht="38.25">
      <c r="A3" s="19" t="s">
        <v>1</v>
      </c>
      <c r="B3" s="1" t="s">
        <v>2</v>
      </c>
      <c r="C3" s="3" t="str">
        <f>CHOOSE([2]INPUTS!$C$11,[2]INPUTS!$B$5,[2]INPUTS!$B$6,[2]INPUTS!$B$7,[2]INPUTS!$B$8)</f>
        <v>Proposed Test Year</v>
      </c>
      <c r="D3" s="3" t="s">
        <v>265</v>
      </c>
      <c r="E3" s="4" t="s">
        <v>3</v>
      </c>
      <c r="F3" s="3" t="s">
        <v>257</v>
      </c>
      <c r="G3" s="3" t="s">
        <v>4</v>
      </c>
      <c r="H3" s="3"/>
      <c r="I3" s="3" t="s">
        <v>5</v>
      </c>
      <c r="J3" s="3" t="s">
        <v>6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6" spans="1:22" ht="22.5" customHeight="1">
      <c r="A6" s="25" t="s">
        <v>7</v>
      </c>
      <c r="D6" s="26" t="s">
        <v>252</v>
      </c>
      <c r="E6" s="27" t="s">
        <v>254</v>
      </c>
      <c r="F6" s="27" t="s">
        <v>260</v>
      </c>
      <c r="G6" s="27" t="s">
        <v>258</v>
      </c>
      <c r="H6" s="27"/>
      <c r="I6" s="27" t="s">
        <v>256</v>
      </c>
    </row>
    <row r="7" spans="1:22" ht="25.5" customHeight="1">
      <c r="A7" s="25" t="s">
        <v>8</v>
      </c>
      <c r="D7" s="26" t="s">
        <v>253</v>
      </c>
      <c r="E7" s="27" t="s">
        <v>255</v>
      </c>
      <c r="F7" s="27" t="s">
        <v>262</v>
      </c>
      <c r="G7" s="27" t="s">
        <v>259</v>
      </c>
      <c r="H7" s="27"/>
      <c r="I7" s="27" t="s">
        <v>256</v>
      </c>
    </row>
    <row r="8" spans="1:22" ht="15.75" outlineLevel="1">
      <c r="A8" s="25"/>
      <c r="D8" s="15"/>
      <c r="E8" s="15"/>
      <c r="F8" s="15"/>
    </row>
    <row r="9" spans="1:22" outlineLevel="1">
      <c r="A9" s="28"/>
      <c r="B9" s="1" t="s">
        <v>9</v>
      </c>
    </row>
    <row r="10" spans="1:22" outlineLevel="1">
      <c r="A10" s="29">
        <v>301</v>
      </c>
      <c r="B10" s="30" t="s">
        <v>10</v>
      </c>
      <c r="C10" s="13">
        <f ca="1">CHOOSE([2]INPUTS!$C$11,E10,SUM(E10:F10),D10,SUM(D10,J10))</f>
        <v>318000</v>
      </c>
      <c r="D10" s="30">
        <f ca="1">SUM(E10:G10)</f>
        <v>159000</v>
      </c>
      <c r="E10" s="30">
        <f ca="1">'[3]Gas Rate Base - Plant Detail'!$F$67</f>
        <v>158692</v>
      </c>
      <c r="F10" s="30">
        <f ca="1">'[3]Gas Rate Base - Plant Detail'!$L$67</f>
        <v>308</v>
      </c>
      <c r="G10" s="30">
        <f ca="1">'[3]Gas Rate Base - Plant Detail'!$V$67</f>
        <v>0</v>
      </c>
      <c r="H10" s="30"/>
      <c r="I10" s="30"/>
      <c r="J10" s="31">
        <f ca="1">D10+I10</f>
        <v>159000</v>
      </c>
    </row>
    <row r="11" spans="1:22" outlineLevel="1">
      <c r="A11" s="29">
        <v>302</v>
      </c>
      <c r="B11" s="30" t="s">
        <v>11</v>
      </c>
      <c r="C11" s="13">
        <f ca="1">CHOOSE([2]INPUTS!$C$11,E11,SUM(E11:F11),D11,SUM(D11,J11))</f>
        <v>1064764.0000000002</v>
      </c>
      <c r="D11" s="30">
        <f ca="1">SUM(E11:G11)</f>
        <v>532382.00000000012</v>
      </c>
      <c r="E11" s="30">
        <f ca="1">'[3]Gas Rate Base - Plant Detail'!$F$68</f>
        <v>531986.58840000001</v>
      </c>
      <c r="F11" s="30">
        <f ca="1">'[3]Gas Rate Base - Plant Detail'!$L$68</f>
        <v>395.41160000010859</v>
      </c>
      <c r="G11" s="30">
        <f ca="1">'[3]Gas Rate Base - Plant Detail'!$V$68</f>
        <v>0</v>
      </c>
      <c r="H11" s="30"/>
      <c r="I11" s="30"/>
      <c r="J11" s="31">
        <f ca="1">D11+I11</f>
        <v>532382.00000000012</v>
      </c>
    </row>
    <row r="12" spans="1:22" outlineLevel="1">
      <c r="A12" s="29">
        <v>303</v>
      </c>
      <c r="B12" s="30" t="s">
        <v>12</v>
      </c>
      <c r="C12" s="13">
        <f ca="1">CHOOSE([2]INPUTS!$C$11,E12,SUM(E12:F12),D12,SUM(D12,J12))</f>
        <v>409483971.06859803</v>
      </c>
      <c r="D12" s="30">
        <f ca="1">SUM(E12:G12)</f>
        <v>204741985.53429902</v>
      </c>
      <c r="E12" s="30">
        <f ca="1">'[3]Gas Rate Base - Plant Detail'!$F$69</f>
        <v>138841301.1399</v>
      </c>
      <c r="F12" s="30">
        <f ca="1">'[3]Gas Rate Base - Plant Detail'!$L$69</f>
        <v>51443828.360100001</v>
      </c>
      <c r="G12" s="30">
        <f ca="1">'[3]Gas Rate Base - Plant Detail'!$V$69</f>
        <v>14456856.034299001</v>
      </c>
      <c r="H12" s="30"/>
      <c r="I12" s="30"/>
      <c r="J12" s="31">
        <f ca="1">D12+I12</f>
        <v>204741985.53429902</v>
      </c>
    </row>
    <row r="13" spans="1:22" s="5" customFormat="1" outlineLevel="1">
      <c r="A13" s="32"/>
      <c r="B13" s="10" t="s">
        <v>13</v>
      </c>
      <c r="C13" s="14">
        <f ca="1">SUM(C10:C12)</f>
        <v>410866735.06859803</v>
      </c>
      <c r="D13" s="10">
        <f t="shared" ref="D13:J13" ca="1" si="0">SUM(D10:D12)</f>
        <v>205433367.53429902</v>
      </c>
      <c r="E13" s="10">
        <f t="shared" ca="1" si="0"/>
        <v>139531979.72830001</v>
      </c>
      <c r="F13" s="10">
        <f t="shared" ca="1" si="0"/>
        <v>51444531.771700002</v>
      </c>
      <c r="G13" s="10">
        <f t="shared" ca="1" si="0"/>
        <v>14456856.034299001</v>
      </c>
      <c r="H13" s="10"/>
      <c r="I13" s="10">
        <f t="shared" si="0"/>
        <v>0</v>
      </c>
      <c r="J13" s="10">
        <f t="shared" ca="1" si="0"/>
        <v>205433367.53429902</v>
      </c>
      <c r="K13" s="12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outlineLevel="1">
      <c r="A14" s="32"/>
    </row>
    <row r="15" spans="1:22" outlineLevel="1">
      <c r="A15" s="32"/>
      <c r="B15" s="1" t="s">
        <v>14</v>
      </c>
    </row>
    <row r="16" spans="1:22" outlineLevel="1">
      <c r="A16" s="29">
        <v>304</v>
      </c>
      <c r="B16" s="30" t="s">
        <v>15</v>
      </c>
      <c r="C16" s="13">
        <f ca="1">CHOOSE([2]INPUTS!$C$11,E16,SUM(E16:F16),D16,SUM(D16,J16))</f>
        <v>306000</v>
      </c>
      <c r="D16" s="30">
        <f t="shared" ref="D16:D27" ca="1" si="1">SUM(E16:G16)</f>
        <v>153000</v>
      </c>
      <c r="E16" s="30">
        <f ca="1">'[3]Gas Rate Base - Plant Detail'!$F$10</f>
        <v>153211</v>
      </c>
      <c r="F16" s="30">
        <f ca="1">'[3]Gas Rate Base - Plant Detail'!$L$10</f>
        <v>-211</v>
      </c>
      <c r="G16" s="30">
        <f ca="1">'[3]Gas Rate Base - Plant Detail'!$V$10</f>
        <v>0</v>
      </c>
      <c r="H16" s="30"/>
      <c r="I16" s="31"/>
      <c r="J16" s="31">
        <f t="shared" ref="J16:J27" ca="1" si="2">D16+I16</f>
        <v>153000</v>
      </c>
    </row>
    <row r="17" spans="1:24" outlineLevel="1">
      <c r="A17" s="29">
        <v>305</v>
      </c>
      <c r="B17" s="30" t="s">
        <v>16</v>
      </c>
      <c r="C17" s="13">
        <f ca="1">CHOOSE([2]INPUTS!$C$11,E17,SUM(E17:F17),D17,SUM(D17,J17))</f>
        <v>1016000</v>
      </c>
      <c r="D17" s="30">
        <f t="shared" ca="1" si="1"/>
        <v>508000</v>
      </c>
      <c r="E17" s="30">
        <f ca="1">'[3]Gas Rate Base - Plant Detail'!$F$11</f>
        <v>508738</v>
      </c>
      <c r="F17" s="30">
        <f ca="1">'[3]Gas Rate Base - Plant Detail'!$L$11</f>
        <v>-738</v>
      </c>
      <c r="G17" s="30">
        <f ca="1">'[3]Gas Rate Base - Plant Detail'!$V$11</f>
        <v>0</v>
      </c>
      <c r="H17" s="30"/>
      <c r="I17" s="31"/>
      <c r="J17" s="31">
        <f t="shared" ca="1" si="2"/>
        <v>508000</v>
      </c>
    </row>
    <row r="18" spans="1:24" outlineLevel="1">
      <c r="A18" s="29">
        <v>311</v>
      </c>
      <c r="B18" s="30" t="s">
        <v>17</v>
      </c>
      <c r="C18" s="13">
        <f ca="1">CHOOSE([2]INPUTS!$C$11,E18,SUM(E18:F18),D18,SUM(D18,J18))</f>
        <v>12140000</v>
      </c>
      <c r="D18" s="30">
        <f t="shared" ca="1" si="1"/>
        <v>6070000</v>
      </c>
      <c r="E18" s="30">
        <f ca="1">'[3]Gas Rate Base - Plant Detail'!$F$12</f>
        <v>6070282</v>
      </c>
      <c r="F18" s="30">
        <f ca="1">'[3]Gas Rate Base - Plant Detail'!$L$12</f>
        <v>-282</v>
      </c>
      <c r="G18" s="30">
        <f ca="1">'[3]Gas Rate Base - Plant Detail'!$V$12</f>
        <v>0</v>
      </c>
      <c r="H18" s="30"/>
      <c r="I18" s="31"/>
      <c r="J18" s="31">
        <f t="shared" ca="1" si="2"/>
        <v>6070000</v>
      </c>
    </row>
    <row r="19" spans="1:24" outlineLevel="1">
      <c r="A19" s="29">
        <v>320</v>
      </c>
      <c r="B19" s="30" t="s">
        <v>18</v>
      </c>
      <c r="C19" s="13">
        <f ca="1">CHOOSE([2]INPUTS!$C$11,E19,SUM(E19:F19),D19,SUM(D19,J19))</f>
        <v>10000</v>
      </c>
      <c r="D19" s="30">
        <f t="shared" ca="1" si="1"/>
        <v>5000</v>
      </c>
      <c r="E19" s="30">
        <f ca="1">'[3]Gas Rate Base - Plant Detail'!$F$13</f>
        <v>4853</v>
      </c>
      <c r="F19" s="30">
        <f ca="1">'[3]Gas Rate Base - Plant Detail'!$L$13</f>
        <v>147</v>
      </c>
      <c r="G19" s="30">
        <f ca="1">'[3]Gas Rate Base - Plant Detail'!$V$13</f>
        <v>0</v>
      </c>
      <c r="H19" s="30"/>
      <c r="I19" s="31"/>
      <c r="J19" s="31">
        <f t="shared" ca="1" si="2"/>
        <v>5000</v>
      </c>
    </row>
    <row r="20" spans="1:24" outlineLevel="1">
      <c r="A20" s="33"/>
      <c r="B20" s="30" t="s">
        <v>261</v>
      </c>
      <c r="C20" s="13">
        <f ca="1">CHOOSE([2]INPUTS!$C$11,E20,SUM(E20:F20),D20,SUM(D20,J20))</f>
        <v>3292000</v>
      </c>
      <c r="D20" s="30">
        <f t="shared" ca="1" si="1"/>
        <v>1646000</v>
      </c>
      <c r="E20" s="30">
        <f ca="1">'[3]Gas Rate Base - Plant Detail'!$F$14</f>
        <v>2972515</v>
      </c>
      <c r="F20" s="30">
        <f ca="1">'[3]Gas Rate Base - Plant Detail'!$L$14</f>
        <v>-1326515</v>
      </c>
      <c r="G20" s="30">
        <f ca="1">'[3]Gas Rate Base - Plant Detail'!$V$14</f>
        <v>0</v>
      </c>
      <c r="H20" s="30"/>
      <c r="I20" s="31"/>
      <c r="J20" s="31">
        <f t="shared" ca="1" si="2"/>
        <v>1646000</v>
      </c>
    </row>
    <row r="21" spans="1:24" outlineLevel="1">
      <c r="A21" s="33" t="s">
        <v>19</v>
      </c>
      <c r="B21" s="34" t="s">
        <v>19</v>
      </c>
      <c r="C21" s="13">
        <f>CHOOSE([2]INPUTS!$C$11,E21,SUM(E21:F21),D21,SUM(D21,J21))</f>
        <v>0</v>
      </c>
      <c r="D21" s="30">
        <f t="shared" si="1"/>
        <v>0</v>
      </c>
      <c r="E21" s="31"/>
      <c r="F21" s="31"/>
      <c r="G21" s="31"/>
      <c r="H21" s="31"/>
      <c r="I21" s="31"/>
      <c r="J21" s="31">
        <f t="shared" si="2"/>
        <v>0</v>
      </c>
    </row>
    <row r="22" spans="1:24" outlineLevel="1">
      <c r="A22" s="33" t="s">
        <v>19</v>
      </c>
      <c r="B22" s="34" t="s">
        <v>19</v>
      </c>
      <c r="C22" s="13">
        <f>CHOOSE([2]INPUTS!$C$11,E22,SUM(E22:F22),D22,SUM(D22,J22))</f>
        <v>0</v>
      </c>
      <c r="D22" s="30">
        <f t="shared" si="1"/>
        <v>0</v>
      </c>
      <c r="E22" s="31"/>
      <c r="F22" s="31"/>
      <c r="G22" s="31"/>
      <c r="H22" s="31"/>
      <c r="I22" s="31"/>
      <c r="J22" s="31">
        <f t="shared" si="2"/>
        <v>0</v>
      </c>
    </row>
    <row r="23" spans="1:24" outlineLevel="1">
      <c r="A23" s="33" t="s">
        <v>19</v>
      </c>
      <c r="B23" s="34" t="s">
        <v>19</v>
      </c>
      <c r="C23" s="13">
        <f>CHOOSE([2]INPUTS!$C$11,E23,SUM(E23:F23),D23,SUM(D23,J23))</f>
        <v>0</v>
      </c>
      <c r="D23" s="30">
        <f t="shared" si="1"/>
        <v>0</v>
      </c>
      <c r="E23" s="31"/>
      <c r="F23" s="31"/>
      <c r="G23" s="31"/>
      <c r="H23" s="31"/>
      <c r="I23" s="31"/>
      <c r="J23" s="31">
        <f t="shared" si="2"/>
        <v>0</v>
      </c>
    </row>
    <row r="24" spans="1:24" outlineLevel="1">
      <c r="A24" s="33" t="s">
        <v>19</v>
      </c>
      <c r="B24" s="34" t="s">
        <v>19</v>
      </c>
      <c r="C24" s="13">
        <f>CHOOSE([2]INPUTS!$C$11,E24,SUM(E24:F24),D24,SUM(D24,J24))</f>
        <v>0</v>
      </c>
      <c r="D24" s="30">
        <f t="shared" si="1"/>
        <v>0</v>
      </c>
      <c r="E24" s="31"/>
      <c r="F24" s="31"/>
      <c r="G24" s="31"/>
      <c r="H24" s="31"/>
      <c r="I24" s="31"/>
      <c r="J24" s="31">
        <f t="shared" si="2"/>
        <v>0</v>
      </c>
    </row>
    <row r="25" spans="1:24" outlineLevel="1">
      <c r="A25" s="33" t="s">
        <v>19</v>
      </c>
      <c r="B25" s="34" t="s">
        <v>19</v>
      </c>
      <c r="C25" s="13">
        <f>CHOOSE([2]INPUTS!$C$11,E25,SUM(E25:F25),D25,SUM(D25,J25))</f>
        <v>0</v>
      </c>
      <c r="D25" s="30">
        <f t="shared" si="1"/>
        <v>0</v>
      </c>
      <c r="E25" s="31"/>
      <c r="F25" s="31"/>
      <c r="G25" s="31"/>
      <c r="H25" s="31"/>
      <c r="I25" s="31"/>
      <c r="J25" s="31">
        <f t="shared" si="2"/>
        <v>0</v>
      </c>
    </row>
    <row r="26" spans="1:24" outlineLevel="1">
      <c r="A26" s="33" t="s">
        <v>19</v>
      </c>
      <c r="B26" s="34" t="s">
        <v>19</v>
      </c>
      <c r="C26" s="13">
        <f>CHOOSE([2]INPUTS!$C$11,E26,SUM(E26:F26),D26,SUM(D26,J26))</f>
        <v>0</v>
      </c>
      <c r="D26" s="30">
        <f t="shared" si="1"/>
        <v>0</v>
      </c>
      <c r="E26" s="31"/>
      <c r="F26" s="31"/>
      <c r="G26" s="31"/>
      <c r="H26" s="31"/>
      <c r="I26" s="31"/>
      <c r="J26" s="31">
        <f t="shared" si="2"/>
        <v>0</v>
      </c>
    </row>
    <row r="27" spans="1:24" outlineLevel="1">
      <c r="A27" s="33" t="s">
        <v>19</v>
      </c>
      <c r="B27" s="34" t="s">
        <v>19</v>
      </c>
      <c r="C27" s="13">
        <f>CHOOSE([2]INPUTS!$C$11,E27,SUM(E27:F27),D27,SUM(D27,J27))</f>
        <v>0</v>
      </c>
      <c r="D27" s="30">
        <f t="shared" si="1"/>
        <v>0</v>
      </c>
      <c r="E27" s="31"/>
      <c r="F27" s="31"/>
      <c r="G27" s="31"/>
      <c r="H27" s="31"/>
      <c r="I27" s="31"/>
      <c r="J27" s="31">
        <f t="shared" si="2"/>
        <v>0</v>
      </c>
      <c r="L27" s="12" t="s">
        <v>22</v>
      </c>
      <c r="M27" s="35">
        <v>0.21</v>
      </c>
    </row>
    <row r="28" spans="1:24" s="5" customFormat="1" outlineLevel="1">
      <c r="A28" s="32"/>
      <c r="B28" s="10" t="s">
        <v>13</v>
      </c>
      <c r="C28" s="14">
        <f ca="1">SUM(C16:C27)</f>
        <v>16764000</v>
      </c>
      <c r="D28" s="10">
        <f t="shared" ref="D28:J28" ca="1" si="3">SUM(D16:D27)</f>
        <v>8382000</v>
      </c>
      <c r="E28" s="10">
        <f t="shared" ca="1" si="3"/>
        <v>9709599</v>
      </c>
      <c r="F28" s="10">
        <f t="shared" ca="1" si="3"/>
        <v>-1327599</v>
      </c>
      <c r="G28" s="10">
        <f t="shared" ca="1" si="3"/>
        <v>0</v>
      </c>
      <c r="H28" s="10"/>
      <c r="I28" s="10">
        <f t="shared" si="3"/>
        <v>0</v>
      </c>
      <c r="J28" s="10">
        <f t="shared" ca="1" si="3"/>
        <v>8382000</v>
      </c>
      <c r="K28" s="12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4" ht="38.25" outlineLevel="1">
      <c r="A29" s="32"/>
      <c r="L29" s="4" t="s">
        <v>3</v>
      </c>
      <c r="M29" s="4" t="s">
        <v>263</v>
      </c>
      <c r="N29" s="4" t="s">
        <v>264</v>
      </c>
      <c r="P29" s="4" t="s">
        <v>257</v>
      </c>
      <c r="Q29" s="4" t="s">
        <v>263</v>
      </c>
      <c r="R29" s="4" t="s">
        <v>264</v>
      </c>
    </row>
    <row r="30" spans="1:24" outlineLevel="1">
      <c r="A30" s="32"/>
      <c r="B30" s="1" t="s">
        <v>20</v>
      </c>
    </row>
    <row r="31" spans="1:24" ht="12.75" customHeight="1" outlineLevel="1">
      <c r="A31" s="29"/>
      <c r="B31" s="30" t="s">
        <v>21</v>
      </c>
      <c r="C31" s="13">
        <f ca="1">CHOOSE([2]INPUTS!$C$11,E31,SUM(E31:F31),D31,SUM(D31,J31))</f>
        <v>27496095.496585153</v>
      </c>
      <c r="D31" s="30">
        <f t="shared" ref="D31:D39" ca="1" si="4">SUM(E31:G31)</f>
        <v>13748047.748292577</v>
      </c>
      <c r="E31" s="30">
        <f ca="1">M40</f>
        <v>9746113.0199999996</v>
      </c>
      <c r="F31" s="30">
        <f ca="1">Q40</f>
        <v>328636.97999999992</v>
      </c>
      <c r="G31" s="31">
        <f ca="1">U40</f>
        <v>3673297.7482925761</v>
      </c>
      <c r="H31" s="31"/>
      <c r="I31" s="31"/>
      <c r="J31" s="31">
        <f t="shared" ref="J31:J39" ca="1" si="5">D31+I31</f>
        <v>13748047.748292577</v>
      </c>
      <c r="S31" s="4"/>
      <c r="T31" s="4" t="s">
        <v>4</v>
      </c>
      <c r="U31" s="4" t="s">
        <v>263</v>
      </c>
      <c r="V31" s="4" t="s">
        <v>264</v>
      </c>
    </row>
    <row r="32" spans="1:24" outlineLevel="1">
      <c r="A32" s="29">
        <v>350</v>
      </c>
      <c r="B32" s="30" t="s">
        <v>15</v>
      </c>
      <c r="C32" s="13">
        <f ca="1">CHOOSE([2]INPUTS!$C$11,E32,SUM(E32:F32),D32,SUM(D32,J32))</f>
        <v>2180400</v>
      </c>
      <c r="D32" s="30">
        <f t="shared" ca="1" si="4"/>
        <v>1090200</v>
      </c>
      <c r="E32" s="30">
        <f ca="1">N32</f>
        <v>1087030.52</v>
      </c>
      <c r="F32" s="30">
        <f t="shared" ref="F32:F39" ca="1" si="6">R32</f>
        <v>3169.48</v>
      </c>
      <c r="G32" s="31">
        <f t="shared" ref="G32:G39" ca="1" si="7">V32</f>
        <v>0</v>
      </c>
      <c r="H32" s="31"/>
      <c r="I32" s="31"/>
      <c r="J32" s="31">
        <f t="shared" ca="1" si="5"/>
        <v>1090200</v>
      </c>
      <c r="L32" s="30">
        <f ca="1">'[3]Gas Rate Base - Plant Detail'!$F$36</f>
        <v>1375988</v>
      </c>
      <c r="M32" s="36">
        <f ca="1">L32*JP_Bal</f>
        <v>288957.48</v>
      </c>
      <c r="N32" s="36">
        <f ca="1">L32-M32</f>
        <v>1087030.52</v>
      </c>
      <c r="O32" s="37"/>
      <c r="P32" s="30">
        <f ca="1">'[3]Gas Rate Base - Plant Detail'!$L$36</f>
        <v>4012</v>
      </c>
      <c r="Q32" s="36">
        <f t="shared" ref="Q32:Q39" ca="1" si="8">P32*JP_Bal</f>
        <v>842.52</v>
      </c>
      <c r="R32" s="36">
        <f ca="1">P32-Q32</f>
        <v>3169.48</v>
      </c>
      <c r="S32" s="36"/>
      <c r="T32" s="30">
        <f ca="1">'[3]Gas Rate Base - Plant Detail'!$V$36</f>
        <v>0</v>
      </c>
      <c r="U32" s="36">
        <f t="shared" ref="U32:U39" ca="1" si="9">T32*JP_Bal</f>
        <v>0</v>
      </c>
      <c r="V32" s="36">
        <f ca="1">T32-U32</f>
        <v>0</v>
      </c>
      <c r="X32" s="38"/>
    </row>
    <row r="33" spans="1:24" outlineLevel="1">
      <c r="A33" s="29">
        <v>351</v>
      </c>
      <c r="B33" s="30" t="s">
        <v>16</v>
      </c>
      <c r="C33" s="13">
        <f ca="1">CHOOSE([2]INPUTS!$C$11,E33,SUM(E33:F33),D33,SUM(D33,J33))</f>
        <v>29367292.582391761</v>
      </c>
      <c r="D33" s="30">
        <f t="shared" ca="1" si="4"/>
        <v>14683646.291195881</v>
      </c>
      <c r="E33" s="30">
        <f t="shared" ref="E33:E39" ca="1" si="10">N33</f>
        <v>815898.57000000007</v>
      </c>
      <c r="F33" s="30">
        <f t="shared" ca="1" si="6"/>
        <v>49151.43</v>
      </c>
      <c r="G33" s="31">
        <f t="shared" ca="1" si="7"/>
        <v>13818596.291195881</v>
      </c>
      <c r="H33" s="31"/>
      <c r="I33" s="31"/>
      <c r="J33" s="31">
        <f t="shared" ca="1" si="5"/>
        <v>14683646.291195881</v>
      </c>
      <c r="L33" s="30">
        <f ca="1">'[3]Gas Rate Base - Plant Detail'!$F$37</f>
        <v>1032783</v>
      </c>
      <c r="M33" s="36">
        <f ca="1">L33*JP_Bal</f>
        <v>216884.43</v>
      </c>
      <c r="N33" s="36">
        <f t="shared" ref="N33:N39" ca="1" si="11">L33-M33</f>
        <v>815898.57000000007</v>
      </c>
      <c r="O33" s="37"/>
      <c r="P33" s="30">
        <f ca="1">'[3]Gas Rate Base - Plant Detail'!$L$37</f>
        <v>62217</v>
      </c>
      <c r="Q33" s="36">
        <f t="shared" ca="1" si="8"/>
        <v>13065.57</v>
      </c>
      <c r="R33" s="36">
        <f t="shared" ref="R33:R39" ca="1" si="12">P33-Q33</f>
        <v>49151.43</v>
      </c>
      <c r="S33" s="36"/>
      <c r="T33" s="30">
        <f ca="1">'[3]Gas Rate Base - Plant Detail'!$V$37</f>
        <v>17491894.039488457</v>
      </c>
      <c r="U33" s="36">
        <f t="shared" ca="1" si="9"/>
        <v>3673297.7482925761</v>
      </c>
      <c r="V33" s="36">
        <f t="shared" ref="V33:V39" ca="1" si="13">T33-U33</f>
        <v>13818596.291195881</v>
      </c>
      <c r="W33" s="39"/>
      <c r="X33" s="38"/>
    </row>
    <row r="34" spans="1:24" outlineLevel="1">
      <c r="A34" s="40">
        <v>352</v>
      </c>
      <c r="B34" s="30" t="s">
        <v>23</v>
      </c>
      <c r="C34" s="13">
        <f ca="1">CHOOSE([2]INPUTS!$C$11,E34,SUM(E34:F34),D34,SUM(D34,J34))</f>
        <v>30779980</v>
      </c>
      <c r="D34" s="30">
        <f t="shared" ca="1" si="4"/>
        <v>15389990</v>
      </c>
      <c r="E34" s="30">
        <f ca="1">N34</f>
        <v>14484546.51</v>
      </c>
      <c r="F34" s="30">
        <f t="shared" ca="1" si="6"/>
        <v>905443.49</v>
      </c>
      <c r="G34" s="31">
        <f t="shared" ca="1" si="7"/>
        <v>0</v>
      </c>
      <c r="H34" s="31"/>
      <c r="I34" s="31"/>
      <c r="J34" s="31">
        <f t="shared" ca="1" si="5"/>
        <v>15389990</v>
      </c>
      <c r="L34" s="30">
        <f ca="1">'[3]Gas Rate Base - Plant Detail'!$F$38</f>
        <v>18334869</v>
      </c>
      <c r="M34" s="36">
        <f t="shared" ref="M33:M39" ca="1" si="14">L34*JP_Bal</f>
        <v>3850322.4899999998</v>
      </c>
      <c r="N34" s="36">
        <f t="shared" ca="1" si="11"/>
        <v>14484546.51</v>
      </c>
      <c r="O34" s="37"/>
      <c r="P34" s="30">
        <f ca="1">'[3]Gas Rate Base - Plant Detail'!$L$38</f>
        <v>1146131</v>
      </c>
      <c r="Q34" s="36">
        <f t="shared" ca="1" si="8"/>
        <v>240687.50999999998</v>
      </c>
      <c r="R34" s="36">
        <f t="shared" ca="1" si="12"/>
        <v>905443.49</v>
      </c>
      <c r="S34" s="36"/>
      <c r="T34" s="30">
        <f ca="1">'[3]Gas Rate Base - Plant Detail'!$V$38</f>
        <v>0</v>
      </c>
      <c r="U34" s="36">
        <f t="shared" ca="1" si="9"/>
        <v>0</v>
      </c>
      <c r="V34" s="36">
        <f t="shared" ca="1" si="13"/>
        <v>0</v>
      </c>
      <c r="W34" s="39"/>
      <c r="X34" s="38"/>
    </row>
    <row r="35" spans="1:24" outlineLevel="1">
      <c r="A35" s="29">
        <v>353</v>
      </c>
      <c r="B35" s="30" t="s">
        <v>24</v>
      </c>
      <c r="C35" s="13">
        <f ca="1">CHOOSE([2]INPUTS!$C$11,E35,SUM(E35:F35),D35,SUM(D35,J35))</f>
        <v>4983320</v>
      </c>
      <c r="D35" s="30">
        <f t="shared" ca="1" si="4"/>
        <v>2491660</v>
      </c>
      <c r="E35" s="30">
        <f t="shared" ca="1" si="10"/>
        <v>2491253.15</v>
      </c>
      <c r="F35" s="30">
        <f t="shared" ca="1" si="6"/>
        <v>406.85</v>
      </c>
      <c r="G35" s="31">
        <f t="shared" ca="1" si="7"/>
        <v>0</v>
      </c>
      <c r="H35" s="31"/>
      <c r="I35" s="31"/>
      <c r="J35" s="31">
        <f t="shared" ca="1" si="5"/>
        <v>2491660</v>
      </c>
      <c r="L35" s="30">
        <f ca="1">'[3]Gas Rate Base - Plant Detail'!$F$39</f>
        <v>3153485</v>
      </c>
      <c r="M35" s="36">
        <f t="shared" ca="1" si="14"/>
        <v>662231.85</v>
      </c>
      <c r="N35" s="36">
        <f t="shared" ca="1" si="11"/>
        <v>2491253.15</v>
      </c>
      <c r="O35" s="37"/>
      <c r="P35" s="30">
        <f ca="1">'[3]Gas Rate Base - Plant Detail'!$L$39</f>
        <v>515</v>
      </c>
      <c r="Q35" s="36">
        <f t="shared" ca="1" si="8"/>
        <v>108.14999999999999</v>
      </c>
      <c r="R35" s="36">
        <f t="shared" ca="1" si="12"/>
        <v>406.85</v>
      </c>
      <c r="S35" s="36"/>
      <c r="T35" s="30">
        <f ca="1">'[3]Gas Rate Base - Plant Detail'!$V$39</f>
        <v>0</v>
      </c>
      <c r="U35" s="36">
        <f t="shared" ca="1" si="9"/>
        <v>0</v>
      </c>
      <c r="V35" s="36">
        <f t="shared" ca="1" si="13"/>
        <v>0</v>
      </c>
      <c r="W35" s="39"/>
      <c r="X35" s="38"/>
    </row>
    <row r="36" spans="1:24" outlineLevel="1">
      <c r="A36" s="29">
        <v>354</v>
      </c>
      <c r="B36" s="30" t="s">
        <v>25</v>
      </c>
      <c r="C36" s="13">
        <f ca="1">CHOOSE([2]INPUTS!$C$11,E36,SUM(E36:F36),D36,SUM(D36,J36))</f>
        <v>30094260</v>
      </c>
      <c r="D36" s="30">
        <f t="shared" ca="1" si="4"/>
        <v>15047130</v>
      </c>
      <c r="E36" s="30">
        <f t="shared" ca="1" si="10"/>
        <v>14870825.699999999</v>
      </c>
      <c r="F36" s="30">
        <f t="shared" ca="1" si="6"/>
        <v>176304.3</v>
      </c>
      <c r="G36" s="31">
        <f t="shared" ca="1" si="7"/>
        <v>0</v>
      </c>
      <c r="H36" s="31"/>
      <c r="I36" s="31"/>
      <c r="J36" s="31">
        <f t="shared" ca="1" si="5"/>
        <v>15047130</v>
      </c>
      <c r="L36" s="30">
        <f ca="1">'[3]Gas Rate Base - Plant Detail'!$F$40</f>
        <v>18823830</v>
      </c>
      <c r="M36" s="36">
        <f t="shared" ca="1" si="14"/>
        <v>3953004.3</v>
      </c>
      <c r="N36" s="36">
        <f t="shared" ca="1" si="11"/>
        <v>14870825.699999999</v>
      </c>
      <c r="O36" s="37"/>
      <c r="P36" s="30">
        <f ca="1">'[3]Gas Rate Base - Plant Detail'!$L$40</f>
        <v>223170</v>
      </c>
      <c r="Q36" s="36">
        <f t="shared" ca="1" si="8"/>
        <v>46865.7</v>
      </c>
      <c r="R36" s="36">
        <f t="shared" ca="1" si="12"/>
        <v>176304.3</v>
      </c>
      <c r="S36" s="36"/>
      <c r="T36" s="30">
        <f ca="1">'[3]Gas Rate Base - Plant Detail'!$V$40</f>
        <v>0</v>
      </c>
      <c r="U36" s="36">
        <f t="shared" ca="1" si="9"/>
        <v>0</v>
      </c>
      <c r="V36" s="36">
        <f t="shared" ca="1" si="13"/>
        <v>0</v>
      </c>
      <c r="W36" s="39"/>
      <c r="X36" s="38"/>
    </row>
    <row r="37" spans="1:24" outlineLevel="1">
      <c r="A37" s="29">
        <v>355</v>
      </c>
      <c r="B37" s="30" t="s">
        <v>26</v>
      </c>
      <c r="C37" s="13">
        <f ca="1">CHOOSE([2]INPUTS!$C$11,E37,SUM(E37:F37),D37,SUM(D37,J37))</f>
        <v>902180</v>
      </c>
      <c r="D37" s="30">
        <f t="shared" ca="1" si="4"/>
        <v>451090</v>
      </c>
      <c r="E37" s="30">
        <f t="shared" ca="1" si="10"/>
        <v>451086.05</v>
      </c>
      <c r="F37" s="30">
        <f t="shared" ca="1" si="6"/>
        <v>3.95</v>
      </c>
      <c r="G37" s="31">
        <f t="shared" ca="1" si="7"/>
        <v>0</v>
      </c>
      <c r="H37" s="31"/>
      <c r="I37" s="31"/>
      <c r="J37" s="31">
        <f t="shared" ca="1" si="5"/>
        <v>451090</v>
      </c>
      <c r="L37" s="30">
        <f ca="1">'[3]Gas Rate Base - Plant Detail'!$F$41</f>
        <v>570995</v>
      </c>
      <c r="M37" s="36">
        <f t="shared" ca="1" si="14"/>
        <v>119908.95</v>
      </c>
      <c r="N37" s="36">
        <f t="shared" ca="1" si="11"/>
        <v>451086.05</v>
      </c>
      <c r="O37" s="37"/>
      <c r="P37" s="30">
        <f ca="1">'[3]Gas Rate Base - Plant Detail'!$L$41</f>
        <v>5</v>
      </c>
      <c r="Q37" s="36">
        <f t="shared" ca="1" si="8"/>
        <v>1.05</v>
      </c>
      <c r="R37" s="36">
        <f t="shared" ca="1" si="12"/>
        <v>3.95</v>
      </c>
      <c r="S37" s="36"/>
      <c r="T37" s="30">
        <f ca="1">'[3]Gas Rate Base - Plant Detail'!$V$41</f>
        <v>0</v>
      </c>
      <c r="U37" s="36">
        <f t="shared" ca="1" si="9"/>
        <v>0</v>
      </c>
      <c r="V37" s="36">
        <f t="shared" ca="1" si="13"/>
        <v>0</v>
      </c>
      <c r="W37" s="39"/>
      <c r="X37" s="38"/>
    </row>
    <row r="38" spans="1:24" outlineLevel="1">
      <c r="A38" s="29">
        <v>356</v>
      </c>
      <c r="B38" s="30" t="s">
        <v>27</v>
      </c>
      <c r="C38" s="13">
        <f ca="1">CHOOSE([2]INPUTS!$C$11,E38,SUM(E38:F38),D38,SUM(D38,J38))</f>
        <v>4463500</v>
      </c>
      <c r="D38" s="30">
        <f t="shared" ca="1" si="4"/>
        <v>2231750</v>
      </c>
      <c r="E38" s="30">
        <f t="shared" ca="1" si="10"/>
        <v>2139164.37</v>
      </c>
      <c r="F38" s="30">
        <f t="shared" ca="1" si="6"/>
        <v>92585.63</v>
      </c>
      <c r="G38" s="31">
        <f t="shared" ca="1" si="7"/>
        <v>0</v>
      </c>
      <c r="H38" s="31"/>
      <c r="I38" s="31"/>
      <c r="J38" s="31">
        <f t="shared" ca="1" si="5"/>
        <v>2231750</v>
      </c>
      <c r="L38" s="30">
        <f ca="1">'[3]Gas Rate Base - Plant Detail'!$F$42</f>
        <v>2707803</v>
      </c>
      <c r="M38" s="36">
        <f t="shared" ca="1" si="14"/>
        <v>568638.63</v>
      </c>
      <c r="N38" s="36">
        <f t="shared" ca="1" si="11"/>
        <v>2139164.37</v>
      </c>
      <c r="O38" s="37"/>
      <c r="P38" s="30">
        <f ca="1">'[3]Gas Rate Base - Plant Detail'!$L$42</f>
        <v>117197</v>
      </c>
      <c r="Q38" s="36">
        <f t="shared" ca="1" si="8"/>
        <v>24611.37</v>
      </c>
      <c r="R38" s="36">
        <f t="shared" ca="1" si="12"/>
        <v>92585.63</v>
      </c>
      <c r="S38" s="36"/>
      <c r="T38" s="30">
        <f ca="1">'[3]Gas Rate Base - Plant Detail'!$V$42</f>
        <v>0</v>
      </c>
      <c r="U38" s="36">
        <f t="shared" ca="1" si="9"/>
        <v>0</v>
      </c>
      <c r="V38" s="36">
        <f t="shared" ca="1" si="13"/>
        <v>0</v>
      </c>
      <c r="W38" s="39"/>
      <c r="X38" s="38"/>
    </row>
    <row r="39" spans="1:24" outlineLevel="1">
      <c r="A39" s="29">
        <v>357</v>
      </c>
      <c r="B39" s="30" t="s">
        <v>18</v>
      </c>
      <c r="C39" s="13">
        <f ca="1">CHOOSE([2]INPUTS!$C$11,E39,SUM(E39:F39),D39,SUM(D39,J39))</f>
        <v>666760</v>
      </c>
      <c r="D39" s="30">
        <f t="shared" ca="1" si="4"/>
        <v>333380</v>
      </c>
      <c r="E39" s="30">
        <f t="shared" ca="1" si="10"/>
        <v>324144.11</v>
      </c>
      <c r="F39" s="30">
        <f t="shared" ca="1" si="6"/>
        <v>9235.89</v>
      </c>
      <c r="G39" s="31">
        <f t="shared" ca="1" si="7"/>
        <v>0</v>
      </c>
      <c r="H39" s="31"/>
      <c r="I39" s="31"/>
      <c r="J39" s="31">
        <f t="shared" ca="1" si="5"/>
        <v>333380</v>
      </c>
      <c r="L39" s="30">
        <f ca="1">'[3]Gas Rate Base - Plant Detail'!$F$43</f>
        <v>410309</v>
      </c>
      <c r="M39" s="36">
        <f t="shared" ca="1" si="14"/>
        <v>86164.89</v>
      </c>
      <c r="N39" s="36">
        <f t="shared" ca="1" si="11"/>
        <v>324144.11</v>
      </c>
      <c r="O39" s="37"/>
      <c r="P39" s="30">
        <f ca="1">'[3]Gas Rate Base - Plant Detail'!$L$43</f>
        <v>11691</v>
      </c>
      <c r="Q39" s="36">
        <f t="shared" ca="1" si="8"/>
        <v>2455.11</v>
      </c>
      <c r="R39" s="36">
        <f t="shared" ca="1" si="12"/>
        <v>9235.89</v>
      </c>
      <c r="S39" s="36"/>
      <c r="T39" s="30">
        <f ca="1">'[3]Gas Rate Base - Plant Detail'!$V$43</f>
        <v>0</v>
      </c>
      <c r="U39" s="36">
        <f t="shared" ca="1" si="9"/>
        <v>0</v>
      </c>
      <c r="V39" s="36">
        <f t="shared" ca="1" si="13"/>
        <v>0</v>
      </c>
      <c r="W39" s="39"/>
      <c r="X39" s="38"/>
    </row>
    <row r="40" spans="1:24" s="5" customFormat="1" outlineLevel="1">
      <c r="A40" s="32"/>
      <c r="B40" s="10" t="s">
        <v>13</v>
      </c>
      <c r="C40" s="14">
        <f ca="1">SUM(C31:C39)</f>
        <v>130933788.07897691</v>
      </c>
      <c r="D40" s="10">
        <f t="shared" ref="D40:J40" ca="1" si="15">SUM(D31:D39)</f>
        <v>65466894.039488457</v>
      </c>
      <c r="E40" s="10">
        <f t="shared" ca="1" si="15"/>
        <v>46410061.999999993</v>
      </c>
      <c r="F40" s="10">
        <f t="shared" ca="1" si="15"/>
        <v>1564937.9999999998</v>
      </c>
      <c r="G40" s="10">
        <f t="shared" ca="1" si="15"/>
        <v>17491894.039488457</v>
      </c>
      <c r="H40" s="10"/>
      <c r="I40" s="10">
        <f t="shared" si="15"/>
        <v>0</v>
      </c>
      <c r="J40" s="10">
        <f t="shared" ca="1" si="15"/>
        <v>65466894.039488457</v>
      </c>
      <c r="K40" s="12"/>
      <c r="L40" s="14">
        <f ca="1">SUM(L32:L39)</f>
        <v>46410062</v>
      </c>
      <c r="M40" s="14">
        <f ca="1">SUM(M32:M39)</f>
        <v>9746113.0199999996</v>
      </c>
      <c r="N40" s="14">
        <f ca="1">SUM(N32:N39)</f>
        <v>36663948.979999997</v>
      </c>
      <c r="O40" s="14"/>
      <c r="P40" s="14">
        <f ca="1">SUM(P32:P39)</f>
        <v>1564938</v>
      </c>
      <c r="Q40" s="14">
        <f ca="1">SUM(Q32:Q39)</f>
        <v>328636.97999999992</v>
      </c>
      <c r="R40" s="14">
        <f ca="1">SUM(R32:R39)</f>
        <v>1236301.0199999998</v>
      </c>
      <c r="S40" s="14"/>
      <c r="T40" s="14">
        <f ca="1">SUM(T32:T39)</f>
        <v>17491894.039488457</v>
      </c>
      <c r="U40" s="14">
        <f ca="1">SUM(U32:U39)</f>
        <v>3673297.7482925761</v>
      </c>
      <c r="V40" s="14">
        <f ca="1">SUM(V32:V39)</f>
        <v>13818596.291195881</v>
      </c>
    </row>
    <row r="41" spans="1:24" outlineLevel="1">
      <c r="A41" s="32"/>
      <c r="E41" s="37"/>
      <c r="M41" s="41">
        <f ca="1">M40/L40</f>
        <v>0.21</v>
      </c>
      <c r="N41" s="41">
        <f ca="1">N40/L40</f>
        <v>0.78999999999999992</v>
      </c>
      <c r="O41" s="41"/>
      <c r="R41" s="41"/>
      <c r="S41" s="41"/>
      <c r="T41" s="41"/>
      <c r="W41" s="42"/>
      <c r="X41" s="42"/>
    </row>
    <row r="42" spans="1:24" outlineLevel="1">
      <c r="A42" s="32"/>
      <c r="B42" s="1" t="s">
        <v>28</v>
      </c>
    </row>
    <row r="43" spans="1:24" outlineLevel="1">
      <c r="A43" s="29">
        <v>360</v>
      </c>
      <c r="B43" s="30" t="s">
        <v>29</v>
      </c>
      <c r="C43" s="13">
        <f ca="1">CHOOSE([2]INPUTS!$C$11,E43,SUM(E43:F43),D43,SUM(D43,J43))</f>
        <v>3410000</v>
      </c>
      <c r="D43" s="30">
        <f t="shared" ref="D43:D48" ca="1" si="16">SUM(E43:G43)</f>
        <v>1705000</v>
      </c>
      <c r="E43" s="30">
        <f ca="1">'[3]Gas Rate Base - Plant Detail'!$F$44</f>
        <v>1704569</v>
      </c>
      <c r="F43" s="30">
        <f ca="1">'[3]Gas Rate Base - Plant Detail'!$L$44</f>
        <v>431</v>
      </c>
      <c r="G43" s="30">
        <f ca="1">'[3]Gas Rate Base - Plant Detail'!$V$44</f>
        <v>0</v>
      </c>
      <c r="H43" s="30"/>
      <c r="I43" s="31"/>
      <c r="J43" s="31">
        <f t="shared" ref="J43:J48" ca="1" si="17">D43+I43</f>
        <v>1705000</v>
      </c>
    </row>
    <row r="44" spans="1:24" outlineLevel="1">
      <c r="A44" s="29">
        <v>361</v>
      </c>
      <c r="B44" s="30" t="s">
        <v>30</v>
      </c>
      <c r="C44" s="13">
        <f ca="1">CHOOSE([2]INPUTS!$C$11,E44,SUM(E44:F44),D44,SUM(D44,J44))</f>
        <v>8312000</v>
      </c>
      <c r="D44" s="30">
        <f t="shared" ca="1" si="16"/>
        <v>4156000</v>
      </c>
      <c r="E44" s="30">
        <f ca="1">'[3]Gas Rate Base - Plant Detail'!$F$45</f>
        <v>4155602</v>
      </c>
      <c r="F44" s="30">
        <f ca="1">'[3]Gas Rate Base - Plant Detail'!$L$45</f>
        <v>398</v>
      </c>
      <c r="G44" s="30">
        <f ca="1">'[3]Gas Rate Base - Plant Detail'!$V$45</f>
        <v>0</v>
      </c>
      <c r="H44" s="30"/>
      <c r="I44" s="31"/>
      <c r="J44" s="31">
        <f t="shared" ca="1" si="17"/>
        <v>4156000</v>
      </c>
    </row>
    <row r="45" spans="1:24" outlineLevel="1">
      <c r="A45" s="29">
        <v>362</v>
      </c>
      <c r="B45" s="30" t="s">
        <v>31</v>
      </c>
      <c r="C45" s="13">
        <f ca="1">CHOOSE([2]INPUTS!$C$11,E45,SUM(E45:F45),D45,SUM(D45,J45))</f>
        <v>7366000</v>
      </c>
      <c r="D45" s="30">
        <f t="shared" ca="1" si="16"/>
        <v>3683000</v>
      </c>
      <c r="E45" s="30">
        <f ca="1">'[3]Gas Rate Base - Plant Detail'!$F$46</f>
        <v>3683221</v>
      </c>
      <c r="F45" s="30">
        <f ca="1">'[3]Gas Rate Base - Plant Detail'!$L$46</f>
        <v>-221</v>
      </c>
      <c r="G45" s="30">
        <f ca="1">'[3]Gas Rate Base - Plant Detail'!$V$46</f>
        <v>0</v>
      </c>
      <c r="H45" s="30"/>
      <c r="I45" s="31"/>
      <c r="J45" s="31">
        <f t="shared" ca="1" si="17"/>
        <v>3683000</v>
      </c>
    </row>
    <row r="46" spans="1:24" outlineLevel="1">
      <c r="A46" s="29">
        <v>363</v>
      </c>
      <c r="B46" s="30" t="s">
        <v>27</v>
      </c>
      <c r="C46" s="13">
        <f ca="1">CHOOSE([2]INPUTS!$C$11,E46,SUM(E46:F46),D46,SUM(D46,J46))</f>
        <v>7968000</v>
      </c>
      <c r="D46" s="30">
        <f t="shared" ca="1" si="16"/>
        <v>3984000</v>
      </c>
      <c r="E46" s="30">
        <f ca="1">'[3]Gas Rate Base - Plant Detail'!$F$47</f>
        <v>3984039</v>
      </c>
      <c r="F46" s="30">
        <f ca="1">'[3]Gas Rate Base - Plant Detail'!$L$47</f>
        <v>-39</v>
      </c>
      <c r="G46" s="30">
        <f ca="1">'[3]Gas Rate Base - Plant Detail'!$V$47</f>
        <v>0</v>
      </c>
      <c r="H46" s="30"/>
      <c r="I46" s="31"/>
      <c r="J46" s="31">
        <f t="shared" ca="1" si="17"/>
        <v>3984000</v>
      </c>
    </row>
    <row r="47" spans="1:24" outlineLevel="1">
      <c r="A47" s="29">
        <v>364</v>
      </c>
      <c r="B47" s="30" t="s">
        <v>32</v>
      </c>
      <c r="C47" s="13">
        <f ca="1">CHOOSE([2]INPUTS!$C$11,E47,SUM(E47:F47),D47,SUM(D47,J47))</f>
        <v>1942000</v>
      </c>
      <c r="D47" s="30">
        <f t="shared" ca="1" si="16"/>
        <v>971000</v>
      </c>
      <c r="E47" s="30">
        <f ca="1">'[3]Gas Rate Base - Plant Detail'!$F$48</f>
        <v>1219684</v>
      </c>
      <c r="F47" s="30">
        <f ca="1">'[3]Gas Rate Base - Plant Detail'!$L$48</f>
        <v>-248684</v>
      </c>
      <c r="G47" s="30">
        <f ca="1">'[3]Gas Rate Base - Plant Detail'!$V$48</f>
        <v>0</v>
      </c>
      <c r="H47" s="30"/>
      <c r="I47" s="31"/>
      <c r="J47" s="31">
        <f t="shared" ca="1" si="17"/>
        <v>971000</v>
      </c>
    </row>
    <row r="48" spans="1:24" outlineLevel="1">
      <c r="A48" s="33" t="s">
        <v>19</v>
      </c>
      <c r="B48" s="34" t="s">
        <v>19</v>
      </c>
      <c r="C48" s="13">
        <f>CHOOSE([2]INPUTS!$C$11,E48,SUM(E48:F48),D48,SUM(D48,J48))</f>
        <v>0</v>
      </c>
      <c r="D48" s="30">
        <f t="shared" si="16"/>
        <v>0</v>
      </c>
      <c r="E48" s="30"/>
      <c r="F48" s="30"/>
      <c r="G48" s="31"/>
      <c r="H48" s="31"/>
      <c r="I48" s="31"/>
      <c r="J48" s="31">
        <f t="shared" si="17"/>
        <v>0</v>
      </c>
    </row>
    <row r="49" spans="1:22" s="5" customFormat="1" outlineLevel="1">
      <c r="A49" s="32"/>
      <c r="B49" s="10" t="s">
        <v>13</v>
      </c>
      <c r="C49" s="14">
        <f ca="1">SUM(C43:C48)</f>
        <v>28998000</v>
      </c>
      <c r="D49" s="10">
        <f t="shared" ref="D49:J49" ca="1" si="18">SUM(D43:D48)</f>
        <v>14499000</v>
      </c>
      <c r="E49" s="10">
        <f t="shared" ca="1" si="18"/>
        <v>14747115</v>
      </c>
      <c r="F49" s="10">
        <f t="shared" ca="1" si="18"/>
        <v>-248115</v>
      </c>
      <c r="G49" s="10">
        <f t="shared" ca="1" si="18"/>
        <v>0</v>
      </c>
      <c r="H49" s="10"/>
      <c r="I49" s="10">
        <f t="shared" si="18"/>
        <v>0</v>
      </c>
      <c r="J49" s="10">
        <f t="shared" ca="1" si="18"/>
        <v>14499000</v>
      </c>
      <c r="K49" s="12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outlineLevel="1">
      <c r="A50" s="32"/>
    </row>
    <row r="51" spans="1:22" outlineLevel="1">
      <c r="A51" s="32"/>
      <c r="B51" s="1" t="s">
        <v>33</v>
      </c>
    </row>
    <row r="52" spans="1:22" outlineLevel="1">
      <c r="A52" s="29">
        <v>365</v>
      </c>
      <c r="B52" s="30" t="s">
        <v>15</v>
      </c>
      <c r="C52" s="13">
        <f>CHOOSE([2]INPUTS!$C$11,E52,SUM(E52:F52),D52,SUM(D52,J52))</f>
        <v>0</v>
      </c>
      <c r="D52" s="30">
        <f t="shared" ref="D52:D59" si="19">SUM(E52:G52)</f>
        <v>0</v>
      </c>
      <c r="E52" s="30"/>
      <c r="F52" s="30"/>
      <c r="G52" s="31"/>
      <c r="H52" s="31"/>
      <c r="I52" s="31"/>
      <c r="J52" s="31">
        <f t="shared" ref="J52:J59" si="20">D52+I52</f>
        <v>0</v>
      </c>
    </row>
    <row r="53" spans="1:22" outlineLevel="1">
      <c r="A53" s="29">
        <v>366</v>
      </c>
      <c r="B53" s="30" t="s">
        <v>16</v>
      </c>
      <c r="C53" s="13">
        <f>CHOOSE([2]INPUTS!$C$11,E53,SUM(E53:F53),D53,SUM(D53,J53))</f>
        <v>0</v>
      </c>
      <c r="D53" s="30">
        <f t="shared" si="19"/>
        <v>0</v>
      </c>
      <c r="E53" s="30"/>
      <c r="F53" s="30"/>
      <c r="G53" s="31"/>
      <c r="H53" s="31"/>
      <c r="I53" s="31"/>
      <c r="J53" s="31">
        <f t="shared" si="20"/>
        <v>0</v>
      </c>
    </row>
    <row r="54" spans="1:22" outlineLevel="1">
      <c r="A54" s="29">
        <v>367</v>
      </c>
      <c r="B54" s="30" t="s">
        <v>34</v>
      </c>
      <c r="C54" s="13">
        <f>CHOOSE([2]INPUTS!$C$11,E54,SUM(E54:F54),D54,SUM(D54,J54))</f>
        <v>0</v>
      </c>
      <c r="D54" s="30">
        <f t="shared" si="19"/>
        <v>0</v>
      </c>
      <c r="E54" s="30"/>
      <c r="F54" s="30"/>
      <c r="G54" s="31"/>
      <c r="H54" s="31"/>
      <c r="I54" s="31"/>
      <c r="J54" s="31">
        <f t="shared" si="20"/>
        <v>0</v>
      </c>
    </row>
    <row r="55" spans="1:22" outlineLevel="1">
      <c r="A55" s="29">
        <v>369</v>
      </c>
      <c r="B55" s="30" t="s">
        <v>35</v>
      </c>
      <c r="C55" s="13">
        <f>CHOOSE([2]INPUTS!$C$11,E55,SUM(E55:F55),D55,SUM(D55,J55))</f>
        <v>0</v>
      </c>
      <c r="D55" s="30">
        <f t="shared" si="19"/>
        <v>0</v>
      </c>
      <c r="E55" s="30"/>
      <c r="F55" s="30"/>
      <c r="G55" s="31"/>
      <c r="H55" s="31"/>
      <c r="I55" s="31"/>
      <c r="J55" s="31">
        <f t="shared" si="20"/>
        <v>0</v>
      </c>
    </row>
    <row r="56" spans="1:22" outlineLevel="1">
      <c r="A56" s="33">
        <v>372</v>
      </c>
      <c r="B56" s="34" t="s">
        <v>36</v>
      </c>
      <c r="C56" s="13">
        <f>CHOOSE([2]INPUTS!$C$11,E56,SUM(E56:F56),D56,SUM(D56,J56))</f>
        <v>0</v>
      </c>
      <c r="D56" s="30">
        <f t="shared" si="19"/>
        <v>0</v>
      </c>
      <c r="E56" s="31"/>
      <c r="F56" s="31"/>
      <c r="G56" s="31"/>
      <c r="H56" s="31"/>
      <c r="I56" s="31"/>
      <c r="J56" s="31">
        <f t="shared" si="20"/>
        <v>0</v>
      </c>
    </row>
    <row r="57" spans="1:22" outlineLevel="1">
      <c r="A57" s="33" t="s">
        <v>19</v>
      </c>
      <c r="B57" s="34" t="s">
        <v>19</v>
      </c>
      <c r="C57" s="13">
        <f>CHOOSE([2]INPUTS!$C$11,E57,SUM(E57:F57),D57,SUM(D57,J57))</f>
        <v>0</v>
      </c>
      <c r="D57" s="30">
        <f t="shared" si="19"/>
        <v>0</v>
      </c>
      <c r="E57" s="31"/>
      <c r="F57" s="31"/>
      <c r="G57" s="31"/>
      <c r="H57" s="31"/>
      <c r="I57" s="31"/>
      <c r="J57" s="31">
        <f t="shared" si="20"/>
        <v>0</v>
      </c>
    </row>
    <row r="58" spans="1:22" outlineLevel="1">
      <c r="A58" s="33" t="s">
        <v>19</v>
      </c>
      <c r="B58" s="34" t="s">
        <v>19</v>
      </c>
      <c r="C58" s="13">
        <f>CHOOSE([2]INPUTS!$C$11,E58,SUM(E58:F58),D58,SUM(D58,J58))</f>
        <v>0</v>
      </c>
      <c r="D58" s="30">
        <f t="shared" si="19"/>
        <v>0</v>
      </c>
      <c r="E58" s="31"/>
      <c r="F58" s="31"/>
      <c r="G58" s="31"/>
      <c r="H58" s="31"/>
      <c r="I58" s="31"/>
      <c r="J58" s="31">
        <f t="shared" si="20"/>
        <v>0</v>
      </c>
    </row>
    <row r="59" spans="1:22" outlineLevel="1">
      <c r="A59" s="33" t="s">
        <v>19</v>
      </c>
      <c r="B59" s="34" t="s">
        <v>19</v>
      </c>
      <c r="C59" s="13">
        <f>CHOOSE([2]INPUTS!$C$11,E59,SUM(E59:F59),D59,SUM(D59,J59))</f>
        <v>0</v>
      </c>
      <c r="D59" s="30">
        <f t="shared" si="19"/>
        <v>0</v>
      </c>
      <c r="E59" s="31"/>
      <c r="F59" s="31"/>
      <c r="G59" s="31"/>
      <c r="H59" s="31"/>
      <c r="I59" s="31"/>
      <c r="J59" s="31">
        <f t="shared" si="20"/>
        <v>0</v>
      </c>
    </row>
    <row r="60" spans="1:22" s="5" customFormat="1" outlineLevel="1">
      <c r="A60" s="32"/>
      <c r="B60" s="10" t="s">
        <v>13</v>
      </c>
      <c r="C60" s="14">
        <f>SUM(C52:C59)</f>
        <v>0</v>
      </c>
      <c r="D60" s="10">
        <f t="shared" ref="D60:J60" si="21">SUM(D52:D59)</f>
        <v>0</v>
      </c>
      <c r="E60" s="10">
        <f t="shared" si="21"/>
        <v>0</v>
      </c>
      <c r="F60" s="10">
        <f t="shared" si="21"/>
        <v>0</v>
      </c>
      <c r="G60" s="10">
        <f t="shared" si="21"/>
        <v>0</v>
      </c>
      <c r="H60" s="10"/>
      <c r="I60" s="10">
        <f t="shared" si="21"/>
        <v>0</v>
      </c>
      <c r="J60" s="10">
        <f t="shared" si="21"/>
        <v>0</v>
      </c>
      <c r="K60" s="12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outlineLevel="1">
      <c r="A61" s="32"/>
      <c r="C61" s="15"/>
    </row>
    <row r="62" spans="1:22" outlineLevel="1">
      <c r="A62" s="32"/>
      <c r="B62" s="1" t="s">
        <v>37</v>
      </c>
      <c r="C62" s="15"/>
      <c r="E62" s="15"/>
      <c r="F62" s="15"/>
      <c r="G62" s="15"/>
      <c r="H62" s="15"/>
    </row>
    <row r="63" spans="1:22" outlineLevel="1">
      <c r="A63" s="29">
        <v>373</v>
      </c>
      <c r="B63" s="30" t="s">
        <v>36</v>
      </c>
      <c r="C63" s="13">
        <f>CHOOSE([2]INPUTS!$C$11,E63,SUM(E63:F63),D63,SUM(D63,J63))</f>
        <v>0</v>
      </c>
      <c r="D63" s="30">
        <f t="shared" ref="D63:D82" si="22">SUM(E63:G63)</f>
        <v>0</v>
      </c>
      <c r="E63" s="30">
        <v>0</v>
      </c>
      <c r="F63" s="30"/>
      <c r="G63" s="30"/>
      <c r="H63" s="30"/>
      <c r="I63" s="30"/>
      <c r="J63" s="31">
        <f t="shared" ref="J63:J82" si="23">D63+I63</f>
        <v>0</v>
      </c>
    </row>
    <row r="64" spans="1:22" outlineLevel="1">
      <c r="A64" s="29">
        <v>374</v>
      </c>
      <c r="B64" s="30" t="s">
        <v>15</v>
      </c>
      <c r="C64" s="13">
        <f ca="1">CHOOSE([2]INPUTS!$C$11,E64,SUM(E64:F64),D64,SUM(D64,J64))</f>
        <v>48246000</v>
      </c>
      <c r="D64" s="30">
        <f t="shared" ca="1" si="22"/>
        <v>24123000</v>
      </c>
      <c r="E64" s="30">
        <f ca="1">'[3]Gas Rate Base - Plant Detail'!$F$20</f>
        <v>24124977</v>
      </c>
      <c r="F64" s="30">
        <f ca="1">'[3]Gas Rate Base - Plant Detail'!$L$20</f>
        <v>-1977</v>
      </c>
      <c r="G64" s="30">
        <f ca="1">'[3]Gas Rate Base - Plant Detail'!$V$20</f>
        <v>0</v>
      </c>
      <c r="H64" s="30"/>
      <c r="I64" s="30"/>
      <c r="J64" s="31">
        <f t="shared" ca="1" si="23"/>
        <v>24123000</v>
      </c>
    </row>
    <row r="65" spans="1:10" outlineLevel="1">
      <c r="A65" s="29">
        <v>375</v>
      </c>
      <c r="B65" s="30" t="s">
        <v>16</v>
      </c>
      <c r="C65" s="13">
        <f ca="1">CHOOSE([2]INPUTS!$C$11,E65,SUM(E65:F65),D65,SUM(D65,J65))</f>
        <v>68402409.180000007</v>
      </c>
      <c r="D65" s="30">
        <f t="shared" ca="1" si="22"/>
        <v>34201204.590000004</v>
      </c>
      <c r="E65" s="30">
        <f ca="1">'[3]Gas Rate Base - Plant Detail'!$F$21</f>
        <v>38688433</v>
      </c>
      <c r="F65" s="30">
        <f ca="1">'[3]Gas Rate Base - Plant Detail'!$L$21</f>
        <v>-1373433</v>
      </c>
      <c r="G65" s="30">
        <f ca="1">'[3]Gas Rate Base - Plant Detail'!$V$21</f>
        <v>-3113795.4100000011</v>
      </c>
      <c r="H65" s="30"/>
      <c r="I65" s="30"/>
      <c r="J65" s="31">
        <f t="shared" ca="1" si="23"/>
        <v>34201204.590000004</v>
      </c>
    </row>
    <row r="66" spans="1:10" outlineLevel="1">
      <c r="A66" s="29">
        <v>376</v>
      </c>
      <c r="B66" s="30" t="s">
        <v>34</v>
      </c>
      <c r="C66" s="13">
        <f ca="1">CHOOSE([2]INPUTS!$C$11,E66,SUM(E66:F66),D66,SUM(D66,J66))</f>
        <v>1301187064.1606975</v>
      </c>
      <c r="D66" s="30">
        <f t="shared" ca="1" si="22"/>
        <v>650593532.08034873</v>
      </c>
      <c r="E66" s="30">
        <f ca="1">'[3]Gas Rate Base - Plant Detail'!$F$22*Load_Factor</f>
        <v>626974504.6366874</v>
      </c>
      <c r="F66" s="30">
        <f ca="1">'[3]Gas Rate Base - Plant Detail'!$L$22*Load_Factor</f>
        <v>23619027.443661302</v>
      </c>
      <c r="G66" s="30">
        <f ca="1">'[3]Gas Rate Base - Plant Detail'!$V$22*Load_Factor</f>
        <v>0</v>
      </c>
      <c r="H66" s="30"/>
      <c r="I66" s="30"/>
      <c r="J66" s="31">
        <f t="shared" ca="1" si="23"/>
        <v>650593532.08034873</v>
      </c>
    </row>
    <row r="67" spans="1:10" outlineLevel="1">
      <c r="A67" s="29">
        <v>376</v>
      </c>
      <c r="B67" s="30" t="s">
        <v>38</v>
      </c>
      <c r="C67" s="13">
        <f ca="1">CHOOSE([2]INPUTS!$C$11,E67,SUM(E67:F67),D67,SUM(D67,J67))</f>
        <v>2735422935.839303</v>
      </c>
      <c r="D67" s="30">
        <f t="shared" ca="1" si="22"/>
        <v>1367711467.9196515</v>
      </c>
      <c r="E67" s="43">
        <f ca="1">'[3]Gas Rate Base - Plant Detail'!$F$22-E66</f>
        <v>1318058323.3633127</v>
      </c>
      <c r="F67" s="43">
        <f ca="1">'[3]Gas Rate Base - Plant Detail'!$L$22-F66</f>
        <v>49653144.556338698</v>
      </c>
      <c r="G67" s="30">
        <f ca="1">'[3]Gas Rate Base - Plant Detail'!$V$22-G66</f>
        <v>0</v>
      </c>
      <c r="H67" s="30"/>
      <c r="I67" s="30"/>
      <c r="J67" s="31">
        <f t="shared" ca="1" si="23"/>
        <v>1367711467.9196515</v>
      </c>
    </row>
    <row r="68" spans="1:10" outlineLevel="1">
      <c r="A68" s="29" t="s">
        <v>19</v>
      </c>
      <c r="B68" s="30" t="s">
        <v>19</v>
      </c>
      <c r="C68" s="13">
        <f>CHOOSE([2]INPUTS!$C$11,E68,SUM(E68:F68),D68,SUM(D68,J68))</f>
        <v>0</v>
      </c>
      <c r="D68" s="30">
        <f t="shared" si="22"/>
        <v>0</v>
      </c>
      <c r="E68" s="30"/>
      <c r="F68" s="30"/>
      <c r="G68" s="30"/>
      <c r="H68" s="30"/>
      <c r="I68" s="30"/>
      <c r="J68" s="31">
        <f t="shared" si="23"/>
        <v>0</v>
      </c>
    </row>
    <row r="69" spans="1:10" outlineLevel="1">
      <c r="A69" s="29">
        <v>378</v>
      </c>
      <c r="B69" s="30" t="s">
        <v>39</v>
      </c>
      <c r="C69" s="13">
        <f ca="1">CHOOSE([2]INPUTS!$C$11,E69,SUM(E69:F69),D69,SUM(D69,J69))</f>
        <v>81958529.108643711</v>
      </c>
      <c r="D69" s="30">
        <f t="shared" ca="1" si="22"/>
        <v>40979264.554321855</v>
      </c>
      <c r="E69" s="30">
        <f ca="1">'[3]Gas Rate Base - Plant Detail'!$F$23*Load_Factor</f>
        <v>39681926.307249278</v>
      </c>
      <c r="F69" s="30">
        <f ca="1">'[3]Gas Rate Base - Plant Detail'!$L$23*Load_Factor</f>
        <v>1297338.2470725768</v>
      </c>
      <c r="G69" s="30">
        <f ca="1">'[3]Gas Rate Base - Plant Detail'!$V$23*Load_Factor</f>
        <v>0</v>
      </c>
      <c r="H69" s="30"/>
      <c r="I69" s="30"/>
      <c r="J69" s="31">
        <f t="shared" ca="1" si="23"/>
        <v>40979264.554321855</v>
      </c>
    </row>
    <row r="70" spans="1:10" outlineLevel="1">
      <c r="A70" s="29">
        <v>378</v>
      </c>
      <c r="B70" s="30" t="s">
        <v>40</v>
      </c>
      <c r="C70" s="13">
        <f ca="1">CHOOSE([2]INPUTS!$C$11,E70,SUM(E70:F70),D70,SUM(D70,J70))</f>
        <v>172297470.89135629</v>
      </c>
      <c r="D70" s="30">
        <f t="shared" ca="1" si="22"/>
        <v>86148735.445678145</v>
      </c>
      <c r="E70" s="43">
        <f ca="1">'[3]Gas Rate Base - Plant Detail'!$F$23-E69</f>
        <v>83421403.692750722</v>
      </c>
      <c r="F70" s="43">
        <f ca="1">'[3]Gas Rate Base - Plant Detail'!$L$23-F69</f>
        <v>2727331.7529274235</v>
      </c>
      <c r="G70" s="30">
        <f ca="1">'[3]Gas Rate Base - Plant Detail'!$V$23-G69</f>
        <v>0</v>
      </c>
      <c r="H70" s="30"/>
      <c r="I70" s="30"/>
      <c r="J70" s="31">
        <f t="shared" ca="1" si="23"/>
        <v>86148735.445678145</v>
      </c>
    </row>
    <row r="71" spans="1:10" outlineLevel="1">
      <c r="A71" s="29">
        <v>380</v>
      </c>
      <c r="B71" s="30" t="s">
        <v>41</v>
      </c>
      <c r="C71" s="13">
        <f ca="1">CHOOSE([2]INPUTS!$C$11,E71,SUM(E71:F71),D71,SUM(D71,J71))</f>
        <v>2330580249.5142226</v>
      </c>
      <c r="D71" s="30">
        <f t="shared" ca="1" si="22"/>
        <v>1165290124.7571113</v>
      </c>
      <c r="E71" s="43">
        <f ca="1">'[3]Gas Rate Base - Plant Detail'!$F$24-E72</f>
        <v>1119431424.6500041</v>
      </c>
      <c r="F71" s="43">
        <f ca="1">'[3]Gas Rate Base - Plant Detail'!$L$24-F72</f>
        <v>45858700.107107207</v>
      </c>
      <c r="G71" s="30">
        <f ca="1">'[3]Gas Rate Base - Plant Detail'!$V$24-G72</f>
        <v>0</v>
      </c>
      <c r="H71" s="30"/>
      <c r="I71" s="30"/>
      <c r="J71" s="31">
        <f t="shared" ca="1" si="23"/>
        <v>1165290124.7571113</v>
      </c>
    </row>
    <row r="72" spans="1:10" outlineLevel="1">
      <c r="A72" s="29">
        <v>380</v>
      </c>
      <c r="B72" s="30" t="s">
        <v>42</v>
      </c>
      <c r="C72" s="13">
        <f ca="1">CHOOSE([2]INPUTS!$C$11,E72,SUM(E72:F72),D72,SUM(D72,J72))</f>
        <v>22259750.485777225</v>
      </c>
      <c r="D72" s="30">
        <f t="shared" ca="1" si="22"/>
        <v>11129875.242888613</v>
      </c>
      <c r="E72" s="43">
        <f ca="1">'[3]Gas Rate Base - Plant Detail'!$F$24*'[4]Direct 380'!$C$23</f>
        <v>10691871.349995818</v>
      </c>
      <c r="F72" s="43">
        <f ca="1">'[3]Gas Rate Base - Plant Detail'!$L$24*'[4]Direct 380'!$C$23</f>
        <v>438003.89289279527</v>
      </c>
      <c r="G72" s="30">
        <f ca="1">'[3]Gas Rate Base - Plant Detail'!$V$24*'[4]Direct 380'!$C$23</f>
        <v>0</v>
      </c>
      <c r="H72" s="30"/>
      <c r="I72" s="30"/>
      <c r="J72" s="31">
        <f t="shared" ca="1" si="23"/>
        <v>11129875.242888613</v>
      </c>
    </row>
    <row r="73" spans="1:10" outlineLevel="1">
      <c r="A73" s="29">
        <v>381</v>
      </c>
      <c r="B73" s="30" t="s">
        <v>43</v>
      </c>
      <c r="C73" s="13">
        <f ca="1">CHOOSE([2]INPUTS!$C$11,E73,SUM(E73:F73),D73,SUM(D73,J73))</f>
        <v>205052000</v>
      </c>
      <c r="D73" s="30">
        <f t="shared" ca="1" si="22"/>
        <v>102526000</v>
      </c>
      <c r="E73" s="30">
        <f ca="1">'[3]Gas Rate Base - Plant Detail'!$F$25</f>
        <v>95351368</v>
      </c>
      <c r="F73" s="30">
        <f ca="1">'[3]Gas Rate Base - Plant Detail'!$L$25</f>
        <v>7174632</v>
      </c>
      <c r="G73" s="30">
        <f ca="1">'[3]Gas Rate Base - Plant Detail'!$V$25</f>
        <v>0</v>
      </c>
      <c r="H73" s="30"/>
      <c r="I73" s="30"/>
      <c r="J73" s="31">
        <f t="shared" ca="1" si="23"/>
        <v>102526000</v>
      </c>
    </row>
    <row r="74" spans="1:10" outlineLevel="1">
      <c r="A74" s="29">
        <v>382</v>
      </c>
      <c r="B74" s="30" t="s">
        <v>44</v>
      </c>
      <c r="C74" s="13">
        <f ca="1">CHOOSE([2]INPUTS!$C$11,E74,SUM(E74:F74),D74,SUM(D74,J74))</f>
        <v>365672000</v>
      </c>
      <c r="D74" s="30">
        <f t="shared" ca="1" si="22"/>
        <v>182836000</v>
      </c>
      <c r="E74" s="30">
        <f ca="1">'[3]Gas Rate Base - Plant Detail'!$F$26</f>
        <v>188524609</v>
      </c>
      <c r="F74" s="30">
        <f ca="1">'[3]Gas Rate Base - Plant Detail'!$L$26</f>
        <v>-5688609</v>
      </c>
      <c r="G74" s="30">
        <f ca="1">'[3]Gas Rate Base - Plant Detail'!$V$26</f>
        <v>0</v>
      </c>
      <c r="H74" s="30"/>
      <c r="I74" s="30"/>
      <c r="J74" s="31">
        <f t="shared" ca="1" si="23"/>
        <v>182836000</v>
      </c>
    </row>
    <row r="75" spans="1:10" outlineLevel="1">
      <c r="A75" s="29">
        <v>383</v>
      </c>
      <c r="B75" s="30" t="s">
        <v>45</v>
      </c>
      <c r="C75" s="13">
        <f ca="1">CHOOSE([2]INPUTS!$C$11,E75,SUM(E75:F75),D75,SUM(D75,J75))</f>
        <v>35452000</v>
      </c>
      <c r="D75" s="30">
        <f t="shared" ca="1" si="22"/>
        <v>17726000</v>
      </c>
      <c r="E75" s="30">
        <f ca="1">'[3]Gas Rate Base - Plant Detail'!$F$27</f>
        <v>17528638</v>
      </c>
      <c r="F75" s="30">
        <f ca="1">'[3]Gas Rate Base - Plant Detail'!$L$27</f>
        <v>197362</v>
      </c>
      <c r="G75" s="30">
        <f ca="1">'[3]Gas Rate Base - Plant Detail'!$V$27</f>
        <v>0</v>
      </c>
      <c r="H75" s="30"/>
      <c r="I75" s="30"/>
      <c r="J75" s="31">
        <f t="shared" ca="1" si="23"/>
        <v>17726000</v>
      </c>
    </row>
    <row r="76" spans="1:10" outlineLevel="1">
      <c r="A76" s="29">
        <v>384</v>
      </c>
      <c r="B76" s="30" t="s">
        <v>46</v>
      </c>
      <c r="C76" s="13">
        <f ca="1">CHOOSE([2]INPUTS!$C$11,E76,SUM(E76:F76),D76,SUM(D76,J76))</f>
        <v>166178000</v>
      </c>
      <c r="D76" s="30">
        <f t="shared" ca="1" si="22"/>
        <v>83089000</v>
      </c>
      <c r="E76" s="30">
        <f ca="1">'[3]Gas Rate Base - Plant Detail'!$F$28</f>
        <v>83109687</v>
      </c>
      <c r="F76" s="30">
        <f ca="1">'[3]Gas Rate Base - Plant Detail'!$L$28</f>
        <v>-20687</v>
      </c>
      <c r="G76" s="30">
        <f ca="1">'[3]Gas Rate Base - Plant Detail'!$V$28</f>
        <v>0</v>
      </c>
      <c r="H76" s="30"/>
      <c r="I76" s="30"/>
      <c r="J76" s="31">
        <f t="shared" ca="1" si="23"/>
        <v>83089000</v>
      </c>
    </row>
    <row r="77" spans="1:10" outlineLevel="1">
      <c r="A77" s="29">
        <v>385</v>
      </c>
      <c r="B77" s="30" t="s">
        <v>47</v>
      </c>
      <c r="C77" s="13">
        <f ca="1">CHOOSE([2]INPUTS!$C$11,E77,SUM(E77:F77),D77,SUM(D77,J77))</f>
        <v>86950000</v>
      </c>
      <c r="D77" s="30">
        <f t="shared" ca="1" si="22"/>
        <v>43475000</v>
      </c>
      <c r="E77" s="30">
        <f ca="1">'[3]Gas Rate Base - Plant Detail'!$F$29</f>
        <v>41338703</v>
      </c>
      <c r="F77" s="30">
        <f ca="1">'[3]Gas Rate Base - Plant Detail'!$L$29</f>
        <v>2136297</v>
      </c>
      <c r="G77" s="30">
        <f ca="1">'[3]Gas Rate Base - Plant Detail'!$V$29</f>
        <v>0</v>
      </c>
      <c r="H77" s="30"/>
      <c r="I77" s="30"/>
      <c r="J77" s="31">
        <f t="shared" ca="1" si="23"/>
        <v>43475000</v>
      </c>
    </row>
    <row r="78" spans="1:10" outlineLevel="1">
      <c r="A78" s="29">
        <v>386</v>
      </c>
      <c r="B78" s="30" t="s">
        <v>48</v>
      </c>
      <c r="C78" s="13">
        <f ca="1">CHOOSE([2]INPUTS!$C$11,E78,SUM(E78:F78),D78,SUM(D78,J78))</f>
        <v>40288000</v>
      </c>
      <c r="D78" s="30">
        <f t="shared" ca="1" si="22"/>
        <v>20144000</v>
      </c>
      <c r="E78" s="30">
        <f ca="1">'[3]Gas Rate Base - Plant Detail'!$F$30</f>
        <v>18280847</v>
      </c>
      <c r="F78" s="30">
        <f ca="1">'[3]Gas Rate Base - Plant Detail'!$L$30</f>
        <v>1863153</v>
      </c>
      <c r="G78" s="30">
        <f ca="1">'[3]Gas Rate Base - Plant Detail'!$V$30</f>
        <v>0</v>
      </c>
      <c r="H78" s="30"/>
      <c r="I78" s="30"/>
      <c r="J78" s="31">
        <f t="shared" ca="1" si="23"/>
        <v>20144000</v>
      </c>
    </row>
    <row r="79" spans="1:10" outlineLevel="1">
      <c r="A79" s="29">
        <v>387</v>
      </c>
      <c r="B79" s="30" t="s">
        <v>18</v>
      </c>
      <c r="C79" s="13">
        <f ca="1">CHOOSE([2]INPUTS!$C$11,E79,SUM(E79:F79),D79,SUM(D79,J79))</f>
        <v>10000000</v>
      </c>
      <c r="D79" s="30">
        <f t="shared" ca="1" si="22"/>
        <v>5000000</v>
      </c>
      <c r="E79" s="30">
        <f ca="1">'[3]Gas Rate Base - Plant Detail'!$F$31</f>
        <v>5024638</v>
      </c>
      <c r="F79" s="30">
        <f ca="1">'[3]Gas Rate Base - Plant Detail'!$L$31</f>
        <v>-24638</v>
      </c>
      <c r="G79" s="30">
        <f ca="1">'[3]Gas Rate Base - Plant Detail'!$V$31</f>
        <v>0</v>
      </c>
      <c r="H79" s="30"/>
      <c r="I79" s="31"/>
      <c r="J79" s="31">
        <f t="shared" ca="1" si="23"/>
        <v>5000000</v>
      </c>
    </row>
    <row r="80" spans="1:10" outlineLevel="1">
      <c r="A80" s="29">
        <v>388</v>
      </c>
      <c r="B80" s="34" t="s">
        <v>49</v>
      </c>
      <c r="C80" s="13">
        <f ca="1">CHOOSE([2]INPUTS!$C$11,E80,SUM(E80:F80),D80,SUM(D80,J80))</f>
        <v>20254000</v>
      </c>
      <c r="D80" s="30">
        <f t="shared" ca="1" si="22"/>
        <v>10127000</v>
      </c>
      <c r="E80" s="30">
        <f ca="1">'[3]Gas Rate Base - Plant Detail'!$F$32</f>
        <v>9777523</v>
      </c>
      <c r="F80" s="30">
        <f ca="1">'[3]Gas Rate Base - Plant Detail'!$L$32</f>
        <v>349477</v>
      </c>
      <c r="G80" s="30">
        <f ca="1">'[3]Gas Rate Base - Plant Detail'!$V$32</f>
        <v>0</v>
      </c>
      <c r="H80" s="30"/>
      <c r="I80" s="31"/>
      <c r="J80" s="31">
        <f t="shared" ca="1" si="23"/>
        <v>10127000</v>
      </c>
    </row>
    <row r="81" spans="1:22" outlineLevel="1">
      <c r="A81" s="33" t="s">
        <v>19</v>
      </c>
      <c r="B81" s="34" t="s">
        <v>19</v>
      </c>
      <c r="C81" s="13">
        <f>CHOOSE([2]INPUTS!$C$11,E81,SUM(E81:F81),D81,SUM(D81,J81))</f>
        <v>0</v>
      </c>
      <c r="D81" s="30">
        <f t="shared" si="22"/>
        <v>0</v>
      </c>
      <c r="E81" s="31"/>
      <c r="F81" s="31"/>
      <c r="G81" s="31"/>
      <c r="H81" s="31"/>
      <c r="I81" s="31"/>
      <c r="J81" s="31">
        <f t="shared" si="23"/>
        <v>0</v>
      </c>
    </row>
    <row r="82" spans="1:22" outlineLevel="1">
      <c r="A82" s="33" t="s">
        <v>19</v>
      </c>
      <c r="B82" s="34" t="s">
        <v>19</v>
      </c>
      <c r="C82" s="13">
        <f>CHOOSE([2]INPUTS!$C$11,E82,SUM(E82:F82),D82,SUM(D82,J82))</f>
        <v>0</v>
      </c>
      <c r="D82" s="30">
        <f t="shared" si="22"/>
        <v>0</v>
      </c>
      <c r="E82" s="31"/>
      <c r="F82" s="31"/>
      <c r="G82" s="31"/>
      <c r="H82" s="31"/>
      <c r="I82" s="31"/>
      <c r="J82" s="31">
        <f t="shared" si="23"/>
        <v>0</v>
      </c>
    </row>
    <row r="83" spans="1:22" s="5" customFormat="1" outlineLevel="1">
      <c r="A83" s="32"/>
      <c r="B83" s="10" t="s">
        <v>13</v>
      </c>
      <c r="C83" s="14">
        <f ca="1">SUM(C63:C82)</f>
        <v>7690200409.1800003</v>
      </c>
      <c r="D83" s="10">
        <f t="shared" ref="D83:J83" ca="1" si="24">SUM(D63:D82)</f>
        <v>3845100204.5900002</v>
      </c>
      <c r="E83" s="10">
        <f ca="1">SUM(E63:E82)</f>
        <v>3720008877</v>
      </c>
      <c r="F83" s="10">
        <f t="shared" ca="1" si="24"/>
        <v>128205123</v>
      </c>
      <c r="G83" s="10">
        <f t="shared" ca="1" si="24"/>
        <v>-3113795.41</v>
      </c>
      <c r="H83" s="10"/>
      <c r="I83" s="10">
        <f t="shared" si="24"/>
        <v>0</v>
      </c>
      <c r="J83" s="10">
        <f t="shared" ca="1" si="24"/>
        <v>3845100204.5900002</v>
      </c>
      <c r="K83" s="12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</row>
    <row r="84" spans="1:22" outlineLevel="1">
      <c r="A84" s="32"/>
    </row>
    <row r="85" spans="1:22" outlineLevel="1">
      <c r="A85" s="32"/>
      <c r="B85" s="1" t="s">
        <v>50</v>
      </c>
    </row>
    <row r="86" spans="1:22" outlineLevel="1">
      <c r="A86" s="29">
        <v>389</v>
      </c>
      <c r="B86" s="30" t="s">
        <v>15</v>
      </c>
      <c r="C86" s="13">
        <f ca="1">CHOOSE([2]INPUTS!$C$11,E86,SUM(E86:F86),D86,SUM(D86,J86))</f>
        <v>31419553.400000002</v>
      </c>
      <c r="D86" s="30">
        <f t="shared" ref="D86:D100" ca="1" si="25">SUM(E86:G86)</f>
        <v>15709776.700000001</v>
      </c>
      <c r="E86" s="30">
        <f ca="1">'[3]Gas Rate Base - Plant Detail'!$F$52</f>
        <v>15685126.537900001</v>
      </c>
      <c r="F86" s="30">
        <f ca="1">'[3]Gas Rate Base - Plant Detail'!$L$52</f>
        <v>24650.162100000307</v>
      </c>
      <c r="G86" s="30">
        <f ca="1">'[3]Gas Rate Base - Plant Detail'!$V$52</f>
        <v>0</v>
      </c>
      <c r="H86" s="30"/>
      <c r="I86" s="30"/>
      <c r="J86" s="31">
        <f t="shared" ref="J86:J100" ca="1" si="26">D86+I86</f>
        <v>15709776.700000001</v>
      </c>
    </row>
    <row r="87" spans="1:22" outlineLevel="1">
      <c r="A87" s="29">
        <v>390</v>
      </c>
      <c r="B87" s="30" t="s">
        <v>16</v>
      </c>
      <c r="C87" s="13">
        <f ca="1">CHOOSE([2]INPUTS!$C$11,E87,SUM(E87:F87),D87,SUM(D87,J87))</f>
        <v>114912252.8</v>
      </c>
      <c r="D87" s="30">
        <f t="shared" ca="1" si="25"/>
        <v>57456126.399999999</v>
      </c>
      <c r="E87" s="30">
        <f ca="1">'[3]Gas Rate Base - Plant Detail'!$F$53</f>
        <v>52238628.358500004</v>
      </c>
      <c r="F87" s="30">
        <f ca="1">'[3]Gas Rate Base - Plant Detail'!$L$53</f>
        <v>5217498.0414999947</v>
      </c>
      <c r="G87" s="30">
        <f ca="1">'[3]Gas Rate Base - Plant Detail'!$V$53</f>
        <v>0</v>
      </c>
      <c r="H87" s="30"/>
      <c r="I87" s="30"/>
      <c r="J87" s="31">
        <f t="shared" ca="1" si="26"/>
        <v>57456126.399999999</v>
      </c>
    </row>
    <row r="88" spans="1:22" outlineLevel="1">
      <c r="A88" s="29">
        <v>391</v>
      </c>
      <c r="B88" s="30" t="s">
        <v>51</v>
      </c>
      <c r="C88" s="13">
        <f ca="1">CHOOSE([2]INPUTS!$C$11,E88,SUM(E88:F88),D88,SUM(D88,J88))</f>
        <v>98655325</v>
      </c>
      <c r="D88" s="30">
        <f t="shared" ca="1" si="25"/>
        <v>49327662.5</v>
      </c>
      <c r="E88" s="30">
        <f ca="1">'[3]Gas Rate Base - Plant Detail'!$F$55</f>
        <v>42509038.2751</v>
      </c>
      <c r="F88" s="30">
        <f ca="1">'[3]Gas Rate Base - Plant Detail'!$L$55</f>
        <v>6818624.2248999998</v>
      </c>
      <c r="G88" s="30">
        <f ca="1">'[3]Gas Rate Base - Plant Detail'!$V$55</f>
        <v>0</v>
      </c>
      <c r="H88" s="30"/>
      <c r="I88" s="30"/>
      <c r="J88" s="31">
        <f t="shared" ca="1" si="26"/>
        <v>49327662.5</v>
      </c>
    </row>
    <row r="89" spans="1:22" outlineLevel="1">
      <c r="A89" s="29">
        <v>392</v>
      </c>
      <c r="B89" s="30" t="s">
        <v>52</v>
      </c>
      <c r="C89" s="13">
        <f ca="1">CHOOSE([2]INPUTS!$C$11,E89,SUM(E89:F89),D89,SUM(D89,J89))</f>
        <v>16589003.799999999</v>
      </c>
      <c r="D89" s="30">
        <f t="shared" ca="1" si="25"/>
        <v>8294501.8999999994</v>
      </c>
      <c r="E89" s="30">
        <f ca="1">'[3]Gas Rate Base - Plant Detail'!$F$56</f>
        <v>8413111.2949999999</v>
      </c>
      <c r="F89" s="30">
        <f ca="1">'[3]Gas Rate Base - Plant Detail'!$L$56</f>
        <v>-118609.39500000048</v>
      </c>
      <c r="G89" s="30">
        <f ca="1">'[3]Gas Rate Base - Plant Detail'!$V$56</f>
        <v>0</v>
      </c>
      <c r="H89" s="30"/>
      <c r="I89" s="30"/>
      <c r="J89" s="31">
        <f t="shared" ca="1" si="26"/>
        <v>8294501.8999999994</v>
      </c>
    </row>
    <row r="90" spans="1:22" outlineLevel="1">
      <c r="A90" s="29">
        <v>390.1</v>
      </c>
      <c r="B90" s="30" t="s">
        <v>53</v>
      </c>
      <c r="C90" s="13">
        <f ca="1">CHOOSE([2]INPUTS!$C$11,E90,SUM(E90:F90),D90,SUM(D90,J90))</f>
        <v>24923379.600000001</v>
      </c>
      <c r="D90" s="30">
        <f t="shared" ca="1" si="25"/>
        <v>12461689.800000001</v>
      </c>
      <c r="E90" s="30">
        <f ca="1">'[3]Gas Rate Base - Plant Detail'!$F$54</f>
        <v>14205672.148500001</v>
      </c>
      <c r="F90" s="30">
        <f ca="1">'[3]Gas Rate Base - Plant Detail'!$L$54</f>
        <v>-1743982.3485000003</v>
      </c>
      <c r="G90" s="30">
        <f ca="1">'[3]Gas Rate Base - Plant Detail'!$V$54</f>
        <v>0</v>
      </c>
      <c r="H90" s="30"/>
      <c r="I90" s="30"/>
      <c r="J90" s="31">
        <f t="shared" ca="1" si="26"/>
        <v>12461689.800000001</v>
      </c>
    </row>
    <row r="91" spans="1:22" outlineLevel="1">
      <c r="A91" s="29" t="s">
        <v>19</v>
      </c>
      <c r="B91" s="30" t="s">
        <v>19</v>
      </c>
      <c r="C91" s="13">
        <f>CHOOSE([2]INPUTS!$C$11,E91,SUM(E91:F91),D91,SUM(D91,J91))</f>
        <v>0</v>
      </c>
      <c r="D91" s="30">
        <f t="shared" si="25"/>
        <v>0</v>
      </c>
      <c r="E91" s="30"/>
      <c r="F91" s="30"/>
      <c r="G91" s="30"/>
      <c r="H91" s="30"/>
      <c r="I91" s="30"/>
      <c r="J91" s="31">
        <f t="shared" si="26"/>
        <v>0</v>
      </c>
    </row>
    <row r="92" spans="1:22" outlineLevel="1">
      <c r="A92" s="29">
        <v>393</v>
      </c>
      <c r="B92" s="30" t="s">
        <v>54</v>
      </c>
      <c r="C92" s="13">
        <f ca="1">CHOOSE([2]INPUTS!$C$11,E92,SUM(E92:F92),D92,SUM(D92,J92))</f>
        <v>62886.6</v>
      </c>
      <c r="D92" s="30">
        <f t="shared" ca="1" si="25"/>
        <v>31443.3</v>
      </c>
      <c r="E92" s="30">
        <f ca="1">'[3]Gas Rate Base - Plant Detail'!$F$57</f>
        <v>31299.945600000003</v>
      </c>
      <c r="F92" s="30">
        <f ca="1">'[3]Gas Rate Base - Plant Detail'!$L$57</f>
        <v>143.35439999999653</v>
      </c>
      <c r="G92" s="30">
        <f ca="1">'[3]Gas Rate Base - Plant Detail'!$V$57</f>
        <v>0</v>
      </c>
      <c r="H92" s="30"/>
      <c r="I92" s="30"/>
      <c r="J92" s="31">
        <f t="shared" ca="1" si="26"/>
        <v>31443.3</v>
      </c>
    </row>
    <row r="93" spans="1:22" outlineLevel="1">
      <c r="A93" s="29">
        <v>394</v>
      </c>
      <c r="B93" s="30" t="s">
        <v>55</v>
      </c>
      <c r="C93" s="13">
        <f ca="1">CHOOSE([2]INPUTS!$C$11,E93,SUM(E93:F93),D93,SUM(D93,J93))</f>
        <v>16158443</v>
      </c>
      <c r="D93" s="30">
        <f t="shared" ca="1" si="25"/>
        <v>8079221.5</v>
      </c>
      <c r="E93" s="30">
        <f ca="1">'[3]Gas Rate Base - Plant Detail'!$F$58</f>
        <v>7667306.1336000003</v>
      </c>
      <c r="F93" s="30">
        <f ca="1">'[3]Gas Rate Base - Plant Detail'!$L$58</f>
        <v>411915.36639999971</v>
      </c>
      <c r="G93" s="30">
        <f ca="1">'[3]Gas Rate Base - Plant Detail'!$V$58</f>
        <v>0</v>
      </c>
      <c r="H93" s="30"/>
      <c r="I93" s="30"/>
      <c r="J93" s="31">
        <f t="shared" ca="1" si="26"/>
        <v>8079221.5</v>
      </c>
    </row>
    <row r="94" spans="1:22" outlineLevel="1">
      <c r="A94" s="29" t="s">
        <v>19</v>
      </c>
      <c r="B94" s="30" t="s">
        <v>19</v>
      </c>
      <c r="C94" s="13">
        <f>CHOOSE([2]INPUTS!$C$11,E94,SUM(E94:F94),D94,SUM(D94,J94))</f>
        <v>0</v>
      </c>
      <c r="D94" s="30">
        <f t="shared" si="25"/>
        <v>0</v>
      </c>
      <c r="E94" s="30"/>
      <c r="F94" s="30"/>
      <c r="G94" s="30"/>
      <c r="H94" s="30"/>
      <c r="I94" s="30"/>
      <c r="J94" s="31">
        <f t="shared" si="26"/>
        <v>0</v>
      </c>
    </row>
    <row r="95" spans="1:22" outlineLevel="1">
      <c r="A95" s="29" t="s">
        <v>19</v>
      </c>
      <c r="B95" s="30" t="s">
        <v>19</v>
      </c>
      <c r="C95" s="13">
        <f>CHOOSE([2]INPUTS!$C$11,E95,SUM(E95:F95),D95,SUM(D95,J95))</f>
        <v>0</v>
      </c>
      <c r="D95" s="30">
        <f t="shared" si="25"/>
        <v>0</v>
      </c>
      <c r="E95" s="30"/>
      <c r="F95" s="30"/>
      <c r="G95" s="30"/>
      <c r="H95" s="30"/>
      <c r="I95" s="30"/>
      <c r="J95" s="31">
        <f t="shared" si="26"/>
        <v>0</v>
      </c>
    </row>
    <row r="96" spans="1:22" outlineLevel="1">
      <c r="A96" s="29">
        <v>395</v>
      </c>
      <c r="B96" s="30" t="s">
        <v>56</v>
      </c>
      <c r="C96" s="13">
        <f ca="1">CHOOSE([2]INPUTS!$C$11,E96,SUM(E96:F96),D96,SUM(D96,J96))</f>
        <v>5502000</v>
      </c>
      <c r="D96" s="30">
        <f t="shared" ca="1" si="25"/>
        <v>2751000</v>
      </c>
      <c r="E96" s="30">
        <f ca="1">'[3]Gas Rate Base - Plant Detail'!$F$59</f>
        <v>2762800</v>
      </c>
      <c r="F96" s="30">
        <f ca="1">'[3]Gas Rate Base - Plant Detail'!$L$59</f>
        <v>-11800</v>
      </c>
      <c r="G96" s="30">
        <f ca="1">'[3]Gas Rate Base - Plant Detail'!$V$59</f>
        <v>0</v>
      </c>
      <c r="H96" s="30"/>
      <c r="I96" s="30"/>
      <c r="J96" s="31">
        <f t="shared" ca="1" si="26"/>
        <v>2751000</v>
      </c>
    </row>
    <row r="97" spans="1:22" outlineLevel="1">
      <c r="A97" s="29">
        <v>396</v>
      </c>
      <c r="B97" s="30" t="s">
        <v>57</v>
      </c>
      <c r="C97" s="13">
        <f ca="1">CHOOSE([2]INPUTS!$C$11,E97,SUM(E97:F97),D97,SUM(D97,J97))</f>
        <v>537597.4</v>
      </c>
      <c r="D97" s="30">
        <f t="shared" ca="1" si="25"/>
        <v>268798.7</v>
      </c>
      <c r="E97" s="30">
        <f ca="1">'[3]Gas Rate Base - Plant Detail'!$F$60</f>
        <v>239117.2084</v>
      </c>
      <c r="F97" s="30">
        <f ca="1">'[3]Gas Rate Base - Plant Detail'!$L$60</f>
        <v>29681.491600000008</v>
      </c>
      <c r="G97" s="30">
        <f ca="1">'[3]Gas Rate Base - Plant Detail'!$V$60</f>
        <v>0</v>
      </c>
      <c r="H97" s="30"/>
      <c r="I97" s="30"/>
      <c r="J97" s="31">
        <f t="shared" ca="1" si="26"/>
        <v>268798.7</v>
      </c>
    </row>
    <row r="98" spans="1:22" outlineLevel="1">
      <c r="A98" s="29">
        <v>397</v>
      </c>
      <c r="B98" s="30" t="s">
        <v>58</v>
      </c>
      <c r="C98" s="13">
        <f ca="1">CHOOSE([2]INPUTS!$C$11,E98,SUM(E98:F98),D98,SUM(D98,J98))</f>
        <v>63329208.800000004</v>
      </c>
      <c r="D98" s="30">
        <f t="shared" ca="1" si="25"/>
        <v>31664604.400000002</v>
      </c>
      <c r="E98" s="30">
        <f ca="1">'[3]Gas Rate Base - Plant Detail'!$F$61</f>
        <v>30490053.1976</v>
      </c>
      <c r="F98" s="30">
        <f ca="1">'[3]Gas Rate Base - Plant Detail'!$L$61</f>
        <v>1174551.2024000026</v>
      </c>
      <c r="G98" s="30">
        <f ca="1">'[3]Gas Rate Base - Plant Detail'!$V$61</f>
        <v>0</v>
      </c>
      <c r="H98" s="30"/>
      <c r="I98" s="30"/>
      <c r="J98" s="31">
        <f t="shared" ca="1" si="26"/>
        <v>31664604.400000002</v>
      </c>
    </row>
    <row r="99" spans="1:22" outlineLevel="1">
      <c r="A99" s="29">
        <v>398</v>
      </c>
      <c r="B99" s="30" t="s">
        <v>59</v>
      </c>
      <c r="C99" s="13">
        <f ca="1">CHOOSE([2]INPUTS!$C$11,E99,SUM(E99:F99),D99,SUM(D99,J99))</f>
        <v>1027419.6000000002</v>
      </c>
      <c r="D99" s="30">
        <f t="shared" ca="1" si="25"/>
        <v>513709.8000000001</v>
      </c>
      <c r="E99" s="30">
        <f ca="1">'[3]Gas Rate Base - Plant Detail'!$F$62</f>
        <v>513321.27600000001</v>
      </c>
      <c r="F99" s="30">
        <f ca="1">'[3]Gas Rate Base - Plant Detail'!$L$62</f>
        <v>388.5240000000922</v>
      </c>
      <c r="G99" s="30">
        <f ca="1">'[3]Gas Rate Base - Plant Detail'!$V$62</f>
        <v>0</v>
      </c>
      <c r="H99" s="30"/>
      <c r="I99" s="30"/>
      <c r="J99" s="31">
        <f t="shared" ca="1" si="26"/>
        <v>513709.8000000001</v>
      </c>
    </row>
    <row r="100" spans="1:22" outlineLevel="1">
      <c r="A100" s="29">
        <v>399</v>
      </c>
      <c r="B100" s="30" t="s">
        <v>60</v>
      </c>
      <c r="C100" s="13">
        <f ca="1">CHOOSE([2]INPUTS!$C$11,E100,SUM(E100:F100),D100,SUM(D100,J100))</f>
        <v>338776.2</v>
      </c>
      <c r="D100" s="30">
        <f t="shared" ca="1" si="25"/>
        <v>169388.1</v>
      </c>
      <c r="E100" s="30">
        <f ca="1">'[3]Gas Rate Base - Plant Detail'!$F$63</f>
        <v>7060.2042000000001</v>
      </c>
      <c r="F100" s="30">
        <f ca="1">'[3]Gas Rate Base - Plant Detail'!$L$63</f>
        <v>162327.8958</v>
      </c>
      <c r="G100" s="30">
        <f ca="1">'[3]Gas Rate Base - Plant Detail'!$V$63</f>
        <v>0</v>
      </c>
      <c r="H100" s="30"/>
      <c r="I100" s="30"/>
      <c r="J100" s="31">
        <f t="shared" ca="1" si="26"/>
        <v>169388.1</v>
      </c>
    </row>
    <row r="101" spans="1:22" s="5" customFormat="1" outlineLevel="1">
      <c r="A101" s="11"/>
      <c r="B101" s="10" t="s">
        <v>13</v>
      </c>
      <c r="C101" s="14">
        <f ca="1">SUM(C86:C100)</f>
        <v>373455846.20000005</v>
      </c>
      <c r="D101" s="10">
        <f t="shared" ref="D101:J101" ca="1" si="27">SUM(D86:D100)</f>
        <v>186727923.10000002</v>
      </c>
      <c r="E101" s="10">
        <f t="shared" ca="1" si="27"/>
        <v>174762534.58040002</v>
      </c>
      <c r="F101" s="10">
        <f t="shared" ca="1" si="27"/>
        <v>11965388.519599995</v>
      </c>
      <c r="G101" s="10">
        <f t="shared" ca="1" si="27"/>
        <v>0</v>
      </c>
      <c r="H101" s="10"/>
      <c r="I101" s="10">
        <f t="shared" si="27"/>
        <v>0</v>
      </c>
      <c r="J101" s="10">
        <f t="shared" ca="1" si="27"/>
        <v>186727923.10000002</v>
      </c>
      <c r="K101" s="12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</row>
    <row r="102" spans="1:22" s="5" customFormat="1" outlineLevel="1">
      <c r="A102" s="11"/>
      <c r="B102" s="10"/>
      <c r="C102" s="14"/>
      <c r="D102" s="10"/>
      <c r="E102" s="10"/>
      <c r="F102" s="10"/>
      <c r="G102" s="10"/>
      <c r="H102" s="10"/>
      <c r="I102" s="10"/>
      <c r="J102" s="10"/>
      <c r="K102" s="12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</row>
    <row r="103" spans="1:22" outlineLevel="1">
      <c r="A103" s="28"/>
      <c r="B103" s="1" t="s">
        <v>61</v>
      </c>
    </row>
    <row r="104" spans="1:22" outlineLevel="1">
      <c r="A104" s="29">
        <v>114</v>
      </c>
      <c r="B104" s="30" t="s">
        <v>62</v>
      </c>
      <c r="C104" s="13">
        <f>CHOOSE([2]INPUTS!$C$11,E104,SUM(E104:F104),D104,SUM(D104,J104))</f>
        <v>0</v>
      </c>
      <c r="D104" s="30">
        <f>SUM(E104:G104)</f>
        <v>0</v>
      </c>
      <c r="E104" s="30"/>
      <c r="F104" s="30"/>
      <c r="G104" s="30"/>
      <c r="H104" s="30"/>
      <c r="I104" s="30"/>
      <c r="J104" s="31">
        <f>D104+I104</f>
        <v>0</v>
      </c>
    </row>
    <row r="105" spans="1:22" outlineLevel="1">
      <c r="A105" s="33" t="s">
        <v>19</v>
      </c>
      <c r="B105" s="34" t="s">
        <v>19</v>
      </c>
      <c r="C105" s="13">
        <f>CHOOSE([2]INPUTS!$C$11,E105,SUM(E105:F105),D105,SUM(D105,J105))</f>
        <v>0</v>
      </c>
      <c r="D105" s="30">
        <f>SUM(E105:G105)</f>
        <v>0</v>
      </c>
      <c r="E105" s="31"/>
      <c r="F105" s="31"/>
      <c r="G105" s="31"/>
      <c r="H105" s="31"/>
      <c r="I105" s="31"/>
      <c r="J105" s="31">
        <f>D105+I105</f>
        <v>0</v>
      </c>
    </row>
    <row r="106" spans="1:22" outlineLevel="1">
      <c r="A106" s="33" t="s">
        <v>19</v>
      </c>
      <c r="B106" s="34" t="s">
        <v>19</v>
      </c>
      <c r="C106" s="13">
        <f>CHOOSE([2]INPUTS!$C$11,E106,SUM(E106:F106),D106,SUM(D106,J106))</f>
        <v>0</v>
      </c>
      <c r="D106" s="30">
        <f>SUM(E106:G106)</f>
        <v>0</v>
      </c>
      <c r="E106" s="31"/>
      <c r="F106" s="31"/>
      <c r="G106" s="31"/>
      <c r="H106" s="31"/>
      <c r="I106" s="31"/>
      <c r="J106" s="31">
        <f>D106+I106</f>
        <v>0</v>
      </c>
    </row>
    <row r="107" spans="1:22" s="5" customFormat="1" outlineLevel="1">
      <c r="A107" s="32"/>
      <c r="B107" s="10" t="s">
        <v>13</v>
      </c>
      <c r="C107" s="14">
        <f>SUM(C104:C106)</f>
        <v>0</v>
      </c>
      <c r="D107" s="10">
        <f t="shared" ref="D107:J107" si="28">SUM(D104:D106)</f>
        <v>0</v>
      </c>
      <c r="E107" s="10">
        <f t="shared" si="28"/>
        <v>0</v>
      </c>
      <c r="F107" s="10">
        <f t="shared" si="28"/>
        <v>0</v>
      </c>
      <c r="G107" s="10">
        <f t="shared" si="28"/>
        <v>0</v>
      </c>
      <c r="H107" s="10"/>
      <c r="I107" s="10">
        <f t="shared" si="28"/>
        <v>0</v>
      </c>
      <c r="J107" s="10">
        <f t="shared" si="28"/>
        <v>0</v>
      </c>
      <c r="K107" s="12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</row>
    <row r="108" spans="1:22" s="5" customFormat="1" outlineLevel="1">
      <c r="A108" s="11"/>
      <c r="B108" s="10"/>
      <c r="C108" s="14"/>
      <c r="D108" s="10"/>
      <c r="E108" s="10"/>
      <c r="F108" s="10"/>
      <c r="G108" s="10"/>
      <c r="H108" s="10"/>
      <c r="I108" s="10"/>
      <c r="J108" s="10"/>
      <c r="K108" s="12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</row>
    <row r="109" spans="1:22" s="7" customFormat="1">
      <c r="A109" s="20"/>
      <c r="B109" s="8" t="s">
        <v>63</v>
      </c>
      <c r="C109" s="8">
        <f ca="1">SUM(C107,C101,C83,C60,C49,C40,C28,C13)</f>
        <v>8651218778.5275745</v>
      </c>
      <c r="D109" s="8">
        <f t="shared" ref="D109:J109" ca="1" si="29">SUM(D107,D101,D83,D60,D49,D40,D28,D13)</f>
        <v>4325609389.2637873</v>
      </c>
      <c r="E109" s="8">
        <f t="shared" ca="1" si="29"/>
        <v>4105170167.3087001</v>
      </c>
      <c r="F109" s="8">
        <f t="shared" ca="1" si="29"/>
        <v>191604267.2913</v>
      </c>
      <c r="G109" s="8">
        <f t="shared" ca="1" si="29"/>
        <v>28834954.663787458</v>
      </c>
      <c r="H109" s="8"/>
      <c r="I109" s="8">
        <f>SUM(I107,I101,I83,I60,I49,I40,I28,I13)</f>
        <v>0</v>
      </c>
      <c r="J109" s="8">
        <f t="shared" ca="1" si="29"/>
        <v>4325609389.2637873</v>
      </c>
      <c r="K109" s="12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1" spans="1:22" ht="15.75">
      <c r="A111" s="25" t="s">
        <v>64</v>
      </c>
      <c r="D111" s="45"/>
    </row>
    <row r="112" spans="1:22" ht="15.75" outlineLevel="1">
      <c r="A112" s="25"/>
      <c r="D112" s="37"/>
    </row>
    <row r="113" spans="1:22" outlineLevel="1">
      <c r="A113" s="28"/>
      <c r="B113" s="1" t="s">
        <v>9</v>
      </c>
    </row>
    <row r="114" spans="1:22" outlineLevel="1">
      <c r="A114" s="29">
        <v>301</v>
      </c>
      <c r="B114" s="30" t="s">
        <v>10</v>
      </c>
      <c r="C114" s="13">
        <f>CHOOSE([2]INPUTS!$C$11,E114,SUM(E114:F114),D114,SUM(D114,J114))</f>
        <v>0</v>
      </c>
      <c r="D114" s="30">
        <f>SUM(E114:G114)</f>
        <v>0</v>
      </c>
      <c r="E114" s="30">
        <v>0</v>
      </c>
      <c r="F114" s="30">
        <v>0</v>
      </c>
      <c r="G114" s="30">
        <v>0</v>
      </c>
      <c r="H114" s="30"/>
      <c r="I114" s="31"/>
      <c r="J114" s="31">
        <f>D114+I114</f>
        <v>0</v>
      </c>
    </row>
    <row r="115" spans="1:22" outlineLevel="1">
      <c r="A115" s="29">
        <v>302</v>
      </c>
      <c r="B115" s="30" t="s">
        <v>11</v>
      </c>
      <c r="C115" s="13">
        <f ca="1">CHOOSE([2]INPUTS!$C$11,E115,SUM(E115:F115),D115,SUM(D115,J115))</f>
        <v>-462365.01222000003</v>
      </c>
      <c r="D115" s="30">
        <f ca="1">SUM(E115:G115)</f>
        <v>-231182.50611000002</v>
      </c>
      <c r="E115" s="30">
        <f ca="1">'[3]Gas Rate Base - Plant Detail'!$F$158</f>
        <v>-210038.9007</v>
      </c>
      <c r="F115" s="30">
        <f ca="1">'[3]Gas Rate Base - Plant Detail'!$L$158</f>
        <v>-21143.605410000007</v>
      </c>
      <c r="G115" s="30">
        <f ca="1">'[3]Gas Rate Base - Plant Detail'!$V$158</f>
        <v>0</v>
      </c>
      <c r="H115" s="30"/>
      <c r="I115" s="31"/>
      <c r="J115" s="31">
        <f ca="1">D115+I115</f>
        <v>-231182.50611000002</v>
      </c>
    </row>
    <row r="116" spans="1:22" outlineLevel="1">
      <c r="A116" s="29">
        <v>303</v>
      </c>
      <c r="B116" s="30" t="s">
        <v>12</v>
      </c>
      <c r="C116" s="13">
        <f ca="1">CHOOSE([2]INPUTS!$C$11,E116,SUM(E116:F116),D116,SUM(D116,J116))</f>
        <v>-125872861.67524624</v>
      </c>
      <c r="D116" s="30">
        <f ca="1">SUM(E116:G116)</f>
        <v>-62936430.837623119</v>
      </c>
      <c r="E116" s="30">
        <f ca="1">'[3]Gas Rate Base - Plant Detail'!$F$159+'[3]Gas Rate Base - Plant Detail'!$F$160</f>
        <v>-47184771.581199996</v>
      </c>
      <c r="F116" s="30">
        <f ca="1">'[3]Gas Rate Base - Plant Detail'!$L$159+'[3]Gas Rate Base - Plant Detail'!$L$160</f>
        <v>-19346456.774619002</v>
      </c>
      <c r="G116" s="30">
        <f ca="1">'[3]Gas Rate Base - Plant Detail'!$V$159+'[3]Gas Rate Base - Plant Detail'!$V$160</f>
        <v>3594797.5181958815</v>
      </c>
      <c r="H116" s="30"/>
      <c r="I116" s="31"/>
      <c r="J116" s="31">
        <f ca="1">D116+I116</f>
        <v>-62936430.837623119</v>
      </c>
    </row>
    <row r="117" spans="1:22" s="5" customFormat="1" outlineLevel="1">
      <c r="A117" s="32"/>
      <c r="B117" s="10" t="s">
        <v>13</v>
      </c>
      <c r="C117" s="14">
        <f ca="1">SUM(C114:C116)</f>
        <v>-126335226.68746623</v>
      </c>
      <c r="D117" s="10">
        <f t="shared" ref="D117:J117" ca="1" si="30">SUM(D114:D116)</f>
        <v>-63167613.343733117</v>
      </c>
      <c r="E117" s="10">
        <f t="shared" ca="1" si="30"/>
        <v>-47394810.481899999</v>
      </c>
      <c r="F117" s="10">
        <f t="shared" ca="1" si="30"/>
        <v>-19367600.380029</v>
      </c>
      <c r="G117" s="10">
        <f t="shared" ca="1" si="30"/>
        <v>3594797.5181958815</v>
      </c>
      <c r="H117" s="10"/>
      <c r="I117" s="10">
        <f t="shared" si="30"/>
        <v>0</v>
      </c>
      <c r="J117" s="10">
        <f t="shared" ca="1" si="30"/>
        <v>-63167613.343733117</v>
      </c>
      <c r="K117" s="12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22" outlineLevel="1">
      <c r="A118" s="32"/>
    </row>
    <row r="119" spans="1:22" outlineLevel="1">
      <c r="A119" s="32"/>
      <c r="B119" s="1" t="s">
        <v>14</v>
      </c>
    </row>
    <row r="120" spans="1:22" outlineLevel="1">
      <c r="A120" s="29">
        <v>304</v>
      </c>
      <c r="B120" s="30" t="s">
        <v>15</v>
      </c>
      <c r="C120" s="13">
        <f>CHOOSE([2]INPUTS!$C$11,E120,SUM(E120:F120),D120,SUM(D120,J120))</f>
        <v>0</v>
      </c>
      <c r="D120" s="30">
        <f t="shared" ref="D120:D131" si="31">SUM(E120:G120)</f>
        <v>0</v>
      </c>
      <c r="E120" s="30">
        <v>0</v>
      </c>
      <c r="F120" s="30"/>
      <c r="G120" s="30"/>
      <c r="H120" s="30"/>
      <c r="I120" s="30"/>
      <c r="J120" s="31">
        <f t="shared" ref="J120:J131" si="32">D120+I120</f>
        <v>0</v>
      </c>
    </row>
    <row r="121" spans="1:22" outlineLevel="1">
      <c r="A121" s="29">
        <v>305</v>
      </c>
      <c r="B121" s="30" t="s">
        <v>16</v>
      </c>
      <c r="C121" s="13">
        <f ca="1">CHOOSE([2]INPUTS!$C$11,E121,SUM(E121:F121),D121,SUM(D121,J121))</f>
        <v>-986000</v>
      </c>
      <c r="D121" s="30">
        <f t="shared" ca="1" si="31"/>
        <v>-493000</v>
      </c>
      <c r="E121" s="30">
        <f ca="1">'[3]Gas Rate Base - Plant Detail'!$F$104</f>
        <v>-492661</v>
      </c>
      <c r="F121" s="30">
        <f ca="1">'[3]Gas Rate Base - Plant Detail'!$L$104</f>
        <v>-339</v>
      </c>
      <c r="G121" s="30">
        <f ca="1">'[3]Gas Rate Base - Plant Detail'!$V$104</f>
        <v>0</v>
      </c>
      <c r="H121" s="30"/>
      <c r="I121" s="31"/>
      <c r="J121" s="31">
        <f t="shared" ca="1" si="32"/>
        <v>-493000</v>
      </c>
    </row>
    <row r="122" spans="1:22" outlineLevel="1">
      <c r="A122" s="29">
        <v>311</v>
      </c>
      <c r="B122" s="30" t="s">
        <v>17</v>
      </c>
      <c r="C122" s="13">
        <f ca="1">CHOOSE([2]INPUTS!$C$11,E122,SUM(E122:F122),D122,SUM(D122,J122))</f>
        <v>-11714000</v>
      </c>
      <c r="D122" s="30">
        <f t="shared" ca="1" si="31"/>
        <v>-5857000</v>
      </c>
      <c r="E122" s="30">
        <f ca="1">'[3]Gas Rate Base - Plant Detail'!$F$105</f>
        <v>-5839216</v>
      </c>
      <c r="F122" s="30">
        <f ca="1">'[3]Gas Rate Base - Plant Detail'!$L$105</f>
        <v>-17784</v>
      </c>
      <c r="G122" s="30">
        <f ca="1">'[3]Gas Rate Base - Plant Detail'!$V$105</f>
        <v>0</v>
      </c>
      <c r="H122" s="30"/>
      <c r="I122" s="31"/>
      <c r="J122" s="31">
        <f t="shared" ca="1" si="32"/>
        <v>-5857000</v>
      </c>
    </row>
    <row r="123" spans="1:22" outlineLevel="1">
      <c r="A123" s="29">
        <v>320</v>
      </c>
      <c r="B123" s="30" t="s">
        <v>18</v>
      </c>
      <c r="C123" s="13">
        <f ca="1">CHOOSE([2]INPUTS!$C$11,E123,SUM(E123:F123),D123,SUM(D123,J123))</f>
        <v>-2000</v>
      </c>
      <c r="D123" s="30">
        <f t="shared" ca="1" si="31"/>
        <v>-1000</v>
      </c>
      <c r="E123" s="30">
        <f ca="1">'[3]Gas Rate Base - Plant Detail'!$F$106</f>
        <v>-902</v>
      </c>
      <c r="F123" s="30">
        <f ca="1">'[3]Gas Rate Base - Plant Detail'!$L$106</f>
        <v>-98</v>
      </c>
      <c r="G123" s="30">
        <f ca="1">'[3]Gas Rate Base - Plant Detail'!$V$106</f>
        <v>0</v>
      </c>
      <c r="H123" s="30"/>
      <c r="I123" s="31"/>
      <c r="J123" s="31">
        <f t="shared" ca="1" si="32"/>
        <v>-1000</v>
      </c>
    </row>
    <row r="124" spans="1:22" outlineLevel="1">
      <c r="A124" s="33" t="s">
        <v>19</v>
      </c>
      <c r="B124" s="34" t="s">
        <v>19</v>
      </c>
      <c r="C124" s="13">
        <f>CHOOSE([2]INPUTS!$C$11,E124,SUM(E124:F124),D124,SUM(D124,J124))</f>
        <v>0</v>
      </c>
      <c r="D124" s="30">
        <f t="shared" si="31"/>
        <v>0</v>
      </c>
      <c r="E124" s="31"/>
      <c r="F124" s="31"/>
      <c r="G124" s="31"/>
      <c r="H124" s="31"/>
      <c r="I124" s="31"/>
      <c r="J124" s="31">
        <f t="shared" si="32"/>
        <v>0</v>
      </c>
    </row>
    <row r="125" spans="1:22" outlineLevel="1">
      <c r="A125" s="33" t="s">
        <v>19</v>
      </c>
      <c r="B125" s="34" t="s">
        <v>19</v>
      </c>
      <c r="C125" s="13">
        <f>CHOOSE([2]INPUTS!$C$11,E125,SUM(E125:F125),D125,SUM(D125,J125))</f>
        <v>0</v>
      </c>
      <c r="D125" s="30">
        <f t="shared" si="31"/>
        <v>0</v>
      </c>
      <c r="E125" s="31"/>
      <c r="F125" s="31"/>
      <c r="G125" s="31"/>
      <c r="H125" s="31"/>
      <c r="I125" s="31"/>
      <c r="J125" s="31">
        <f t="shared" si="32"/>
        <v>0</v>
      </c>
    </row>
    <row r="126" spans="1:22" outlineLevel="1">
      <c r="A126" s="33" t="s">
        <v>19</v>
      </c>
      <c r="B126" s="34" t="s">
        <v>19</v>
      </c>
      <c r="C126" s="13">
        <f>CHOOSE([2]INPUTS!$C$11,E126,SUM(E126:F126),D126,SUM(D126,J126))</f>
        <v>0</v>
      </c>
      <c r="D126" s="30">
        <f t="shared" si="31"/>
        <v>0</v>
      </c>
      <c r="E126" s="31"/>
      <c r="F126" s="31"/>
      <c r="G126" s="31"/>
      <c r="H126" s="31"/>
      <c r="I126" s="31"/>
      <c r="J126" s="31">
        <f t="shared" si="32"/>
        <v>0</v>
      </c>
    </row>
    <row r="127" spans="1:22" outlineLevel="1">
      <c r="A127" s="33" t="s">
        <v>19</v>
      </c>
      <c r="B127" s="34" t="s">
        <v>19</v>
      </c>
      <c r="C127" s="13">
        <f>CHOOSE([2]INPUTS!$C$11,E127,SUM(E127:F127),D127,SUM(D127,J127))</f>
        <v>0</v>
      </c>
      <c r="D127" s="30">
        <f t="shared" si="31"/>
        <v>0</v>
      </c>
      <c r="E127" s="31"/>
      <c r="F127" s="31"/>
      <c r="G127" s="31"/>
      <c r="H127" s="31"/>
      <c r="I127" s="31"/>
      <c r="J127" s="31">
        <f t="shared" si="32"/>
        <v>0</v>
      </c>
    </row>
    <row r="128" spans="1:22" outlineLevel="1">
      <c r="A128" s="33" t="s">
        <v>19</v>
      </c>
      <c r="B128" s="34" t="s">
        <v>19</v>
      </c>
      <c r="C128" s="13">
        <f>CHOOSE([2]INPUTS!$C$11,E128,SUM(E128:F128),D128,SUM(D128,J128))</f>
        <v>0</v>
      </c>
      <c r="D128" s="30">
        <f t="shared" si="31"/>
        <v>0</v>
      </c>
      <c r="E128" s="31"/>
      <c r="F128" s="31"/>
      <c r="G128" s="31"/>
      <c r="H128" s="31"/>
      <c r="I128" s="31"/>
      <c r="J128" s="31">
        <f t="shared" si="32"/>
        <v>0</v>
      </c>
    </row>
    <row r="129" spans="1:24" ht="13.5" customHeight="1" outlineLevel="1">
      <c r="A129" s="33" t="s">
        <v>19</v>
      </c>
      <c r="B129" s="34" t="s">
        <v>19</v>
      </c>
      <c r="C129" s="13">
        <f>CHOOSE([2]INPUTS!$C$11,E129,SUM(E129:F129),D129,SUM(D129,J129))</f>
        <v>0</v>
      </c>
      <c r="D129" s="30">
        <f t="shared" si="31"/>
        <v>0</v>
      </c>
      <c r="E129" s="31"/>
      <c r="F129" s="31"/>
      <c r="G129" s="31"/>
      <c r="H129" s="31"/>
      <c r="I129" s="31"/>
      <c r="J129" s="31">
        <f t="shared" si="32"/>
        <v>0</v>
      </c>
    </row>
    <row r="130" spans="1:24" outlineLevel="1">
      <c r="A130" s="33" t="s">
        <v>19</v>
      </c>
      <c r="B130" s="34" t="s">
        <v>19</v>
      </c>
      <c r="C130" s="13">
        <f>CHOOSE([2]INPUTS!$C$11,E130,SUM(E130:F130),D130,SUM(D130,J130))</f>
        <v>0</v>
      </c>
      <c r="D130" s="30">
        <f t="shared" si="31"/>
        <v>0</v>
      </c>
      <c r="E130" s="31"/>
      <c r="F130" s="31"/>
      <c r="G130" s="31"/>
      <c r="H130" s="31"/>
      <c r="I130" s="31"/>
      <c r="J130" s="31">
        <f t="shared" si="32"/>
        <v>0</v>
      </c>
    </row>
    <row r="131" spans="1:24" outlineLevel="1">
      <c r="A131" s="33" t="s">
        <v>19</v>
      </c>
      <c r="B131" s="34" t="s">
        <v>19</v>
      </c>
      <c r="C131" s="13">
        <f>CHOOSE([2]INPUTS!$C$11,E131,SUM(E131:F131),D131,SUM(D131,J131))</f>
        <v>0</v>
      </c>
      <c r="D131" s="30">
        <f t="shared" si="31"/>
        <v>0</v>
      </c>
      <c r="E131" s="31"/>
      <c r="F131" s="31"/>
      <c r="G131" s="31"/>
      <c r="H131" s="31"/>
      <c r="I131" s="31"/>
      <c r="J131" s="31">
        <f t="shared" si="32"/>
        <v>0</v>
      </c>
    </row>
    <row r="132" spans="1:24" s="5" customFormat="1" outlineLevel="1">
      <c r="A132" s="32"/>
      <c r="B132" s="10" t="s">
        <v>13</v>
      </c>
      <c r="C132" s="14">
        <f ca="1">SUM(C120:C131)</f>
        <v>-12702000</v>
      </c>
      <c r="D132" s="10">
        <f t="shared" ref="D132:J132" ca="1" si="33">SUM(D120:D131)</f>
        <v>-6351000</v>
      </c>
      <c r="E132" s="10">
        <f ca="1">SUM(E120:E131)</f>
        <v>-6332779</v>
      </c>
      <c r="F132" s="10">
        <f t="shared" ca="1" si="33"/>
        <v>-18221</v>
      </c>
      <c r="G132" s="10">
        <f t="shared" ca="1" si="33"/>
        <v>0</v>
      </c>
      <c r="H132" s="10"/>
      <c r="I132" s="10">
        <f t="shared" si="33"/>
        <v>0</v>
      </c>
      <c r="J132" s="10">
        <f t="shared" ca="1" si="33"/>
        <v>-6351000</v>
      </c>
      <c r="K132" s="12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</row>
    <row r="133" spans="1:24" outlineLevel="1">
      <c r="A133" s="32"/>
    </row>
    <row r="134" spans="1:24" ht="38.25" outlineLevel="1">
      <c r="A134" s="32"/>
      <c r="B134" s="1" t="s">
        <v>20</v>
      </c>
      <c r="L134" s="4" t="s">
        <v>3</v>
      </c>
      <c r="M134" s="4" t="s">
        <v>263</v>
      </c>
      <c r="N134" s="4" t="s">
        <v>264</v>
      </c>
      <c r="O134" s="4"/>
      <c r="P134" s="4" t="s">
        <v>257</v>
      </c>
      <c r="Q134" s="4" t="s">
        <v>263</v>
      </c>
      <c r="R134" s="4" t="s">
        <v>264</v>
      </c>
    </row>
    <row r="135" spans="1:24" ht="12.75" customHeight="1" outlineLevel="1">
      <c r="A135" s="29"/>
      <c r="B135" s="30" t="s">
        <v>21</v>
      </c>
      <c r="C135" s="13">
        <f ca="1">CHOOSE([2]INPUTS!$C$11,E135,SUM(E135:F135),D135,SUM(D135,J135))</f>
        <v>-9880915.0210864414</v>
      </c>
      <c r="D135" s="30">
        <f t="shared" ref="D135:D143" ca="1" si="34">SUM(E135:G135)</f>
        <v>-4940457.5105432207</v>
      </c>
      <c r="E135" s="30">
        <f ca="1">M144</f>
        <v>-4426377.0599999996</v>
      </c>
      <c r="F135" s="30">
        <f ca="1">Q144</f>
        <v>-124114.06139999998</v>
      </c>
      <c r="G135" s="31">
        <f ca="1">U144</f>
        <v>-389966.38914322091</v>
      </c>
      <c r="H135" s="31"/>
      <c r="I135" s="31"/>
      <c r="J135" s="31">
        <f t="shared" ref="J135:J143" ca="1" si="35">D135+I135</f>
        <v>-4940457.5105432207</v>
      </c>
      <c r="S135" s="4"/>
      <c r="T135" s="4" t="s">
        <v>4</v>
      </c>
      <c r="U135" s="4" t="s">
        <v>263</v>
      </c>
      <c r="V135" s="4" t="s">
        <v>264</v>
      </c>
    </row>
    <row r="136" spans="1:24" outlineLevel="1">
      <c r="A136" s="29">
        <v>350</v>
      </c>
      <c r="B136" s="30" t="s">
        <v>15</v>
      </c>
      <c r="C136" s="13">
        <f ca="1">CHOOSE([2]INPUTS!$C$11,E136,SUM(E136:F136),D136,SUM(D136,J136))</f>
        <v>-9480</v>
      </c>
      <c r="D136" s="30">
        <f t="shared" ca="1" si="34"/>
        <v>-4740</v>
      </c>
      <c r="E136" s="30">
        <f ca="1">N136</f>
        <v>-4522.75</v>
      </c>
      <c r="F136" s="30">
        <f t="shared" ref="F136:F143" ca="1" si="36">R136</f>
        <v>-217.25</v>
      </c>
      <c r="G136" s="30">
        <f t="shared" ref="G136:G143" ca="1" si="37">V136</f>
        <v>0</v>
      </c>
      <c r="H136" s="30"/>
      <c r="I136" s="30"/>
      <c r="J136" s="31">
        <f t="shared" ca="1" si="35"/>
        <v>-4740</v>
      </c>
      <c r="L136" s="30">
        <f ca="1">'[3]Gas Rate Base - Plant Detail'!$F$128</f>
        <v>-5725</v>
      </c>
      <c r="M136" s="36">
        <f t="shared" ref="M136:M143" ca="1" si="38">L136*JP_Bal</f>
        <v>-1202.25</v>
      </c>
      <c r="N136" s="37">
        <f ca="1">L136-M136</f>
        <v>-4522.75</v>
      </c>
      <c r="O136" s="37"/>
      <c r="P136" s="30">
        <f ca="1">'[3]Gas Rate Base - Plant Detail'!$L$128</f>
        <v>-275</v>
      </c>
      <c r="Q136" s="36">
        <f ca="1">P136*JP_Bal</f>
        <v>-57.75</v>
      </c>
      <c r="R136" s="37">
        <f ca="1">P136-Q136</f>
        <v>-217.25</v>
      </c>
      <c r="S136" s="37"/>
      <c r="T136" s="30">
        <f ca="1">'[3]Gas Rate Base - Plant Detail'!$V$128</f>
        <v>0</v>
      </c>
      <c r="U136" s="36">
        <f t="shared" ref="U136:U143" ca="1" si="39">T136*JP_Bal</f>
        <v>0</v>
      </c>
      <c r="V136" s="37">
        <f ca="1">T136-U136</f>
        <v>0</v>
      </c>
      <c r="W136" s="39"/>
      <c r="X136" s="38"/>
    </row>
    <row r="137" spans="1:24" outlineLevel="1">
      <c r="A137" s="29">
        <v>351</v>
      </c>
      <c r="B137" s="30" t="s">
        <v>16</v>
      </c>
      <c r="C137" s="13">
        <f ca="1">CHOOSE([2]INPUTS!$C$11,E137,SUM(E137:F137),D137,SUM(D137,J137))</f>
        <v>-3689382.7374013765</v>
      </c>
      <c r="D137" s="30">
        <f t="shared" ca="1" si="34"/>
        <v>-1844691.3687006882</v>
      </c>
      <c r="E137" s="30">
        <f ca="1">N137</f>
        <v>-367011.08999999997</v>
      </c>
      <c r="F137" s="30">
        <f t="shared" ca="1" si="36"/>
        <v>-10663.8624</v>
      </c>
      <c r="G137" s="30">
        <f t="shared" ca="1" si="37"/>
        <v>-1467016.4163006884</v>
      </c>
      <c r="H137" s="30"/>
      <c r="I137" s="31"/>
      <c r="J137" s="31">
        <f t="shared" ca="1" si="35"/>
        <v>-1844691.3687006882</v>
      </c>
      <c r="L137" s="30">
        <f ca="1">'[3]Gas Rate Base - Plant Detail'!$F$129</f>
        <v>-464571</v>
      </c>
      <c r="M137" s="36">
        <f t="shared" ca="1" si="38"/>
        <v>-97559.91</v>
      </c>
      <c r="N137" s="37">
        <f t="shared" ref="N137:N143" ca="1" si="40">L137-M137</f>
        <v>-367011.08999999997</v>
      </c>
      <c r="O137" s="37"/>
      <c r="P137" s="30">
        <f ca="1">'[3]Gas Rate Base - Plant Detail'!$L$129</f>
        <v>-13498.56</v>
      </c>
      <c r="Q137" s="36">
        <f t="shared" ref="Q137:Q143" ca="1" si="41">P137*JP_Bal</f>
        <v>-2834.6976</v>
      </c>
      <c r="R137" s="37">
        <f t="shared" ref="R137:R143" ca="1" si="42">P137-Q137</f>
        <v>-10663.8624</v>
      </c>
      <c r="S137" s="37"/>
      <c r="T137" s="30">
        <f ca="1">'[3]Gas Rate Base - Plant Detail'!$V$129</f>
        <v>-1856982.8054439093</v>
      </c>
      <c r="U137" s="36">
        <f t="shared" ca="1" si="39"/>
        <v>-389966.38914322091</v>
      </c>
      <c r="V137" s="37">
        <f t="shared" ref="V137:V143" ca="1" si="43">T137-U137</f>
        <v>-1467016.4163006884</v>
      </c>
      <c r="W137" s="39"/>
      <c r="X137" s="38"/>
    </row>
    <row r="138" spans="1:24" outlineLevel="1">
      <c r="A138" s="40">
        <v>352</v>
      </c>
      <c r="B138" s="30" t="s">
        <v>23</v>
      </c>
      <c r="C138" s="13">
        <f ca="1">CHOOSE([2]INPUTS!$C$11,E138,SUM(E138:F138),D138,SUM(D138,J138))</f>
        <v>-16101169.8356</v>
      </c>
      <c r="D138" s="30">
        <f t="shared" ca="1" si="34"/>
        <v>-8050584.9177999999</v>
      </c>
      <c r="E138" s="30">
        <f t="shared" ref="E138:E143" ca="1" si="44">N138</f>
        <v>-7902875.5999999996</v>
      </c>
      <c r="F138" s="30">
        <f t="shared" ca="1" si="36"/>
        <v>-147709.31780000002</v>
      </c>
      <c r="G138" s="30">
        <f t="shared" ca="1" si="37"/>
        <v>0</v>
      </c>
      <c r="H138" s="30"/>
      <c r="I138" s="31"/>
      <c r="J138" s="31">
        <f t="shared" ca="1" si="35"/>
        <v>-8050584.9177999999</v>
      </c>
      <c r="L138" s="30">
        <f ca="1">'[3]Gas Rate Base - Plant Detail'!$F$130</f>
        <v>-10003640</v>
      </c>
      <c r="M138" s="36">
        <f t="shared" ca="1" si="38"/>
        <v>-2100764.4</v>
      </c>
      <c r="N138" s="37">
        <f t="shared" ca="1" si="40"/>
        <v>-7902875.5999999996</v>
      </c>
      <c r="O138" s="37"/>
      <c r="P138" s="30">
        <f ca="1">'[3]Gas Rate Base - Plant Detail'!$L$130</f>
        <v>-186973.82</v>
      </c>
      <c r="Q138" s="36">
        <f t="shared" ca="1" si="41"/>
        <v>-39264.502200000003</v>
      </c>
      <c r="R138" s="37">
        <f t="shared" ca="1" si="42"/>
        <v>-147709.31780000002</v>
      </c>
      <c r="S138" s="37"/>
      <c r="T138" s="30">
        <f ca="1">'[3]Gas Rate Base - Plant Detail'!$V$130</f>
        <v>0</v>
      </c>
      <c r="U138" s="36">
        <f t="shared" ca="1" si="39"/>
        <v>0</v>
      </c>
      <c r="V138" s="37">
        <f t="shared" ca="1" si="43"/>
        <v>0</v>
      </c>
      <c r="W138" s="39"/>
      <c r="X138" s="38"/>
    </row>
    <row r="139" spans="1:24" outlineLevel="1">
      <c r="A139" s="29">
        <v>353</v>
      </c>
      <c r="B139" s="30" t="s">
        <v>24</v>
      </c>
      <c r="C139" s="13">
        <f ca="1">CHOOSE([2]INPUTS!$C$11,E139,SUM(E139:F139),D139,SUM(D139,J139))</f>
        <v>-2904042.3541999999</v>
      </c>
      <c r="D139" s="30">
        <f t="shared" ca="1" si="34"/>
        <v>-1452021.1771</v>
      </c>
      <c r="E139" s="30">
        <f t="shared" ca="1" si="44"/>
        <v>-1424329.71</v>
      </c>
      <c r="F139" s="30">
        <f t="shared" ca="1" si="36"/>
        <v>-27691.467099999998</v>
      </c>
      <c r="G139" s="30">
        <f t="shared" ca="1" si="37"/>
        <v>0</v>
      </c>
      <c r="H139" s="30"/>
      <c r="I139" s="31"/>
      <c r="J139" s="31">
        <f t="shared" ca="1" si="35"/>
        <v>-1452021.1771</v>
      </c>
      <c r="L139" s="30">
        <f ca="1">'[3]Gas Rate Base - Plant Detail'!$F$131</f>
        <v>-1802949</v>
      </c>
      <c r="M139" s="36">
        <f t="shared" ca="1" si="38"/>
        <v>-378619.29</v>
      </c>
      <c r="N139" s="37">
        <f t="shared" ca="1" si="40"/>
        <v>-1424329.71</v>
      </c>
      <c r="O139" s="37"/>
      <c r="P139" s="30">
        <f ca="1">'[3]Gas Rate Base - Plant Detail'!$L$131</f>
        <v>-35052.49</v>
      </c>
      <c r="Q139" s="36">
        <f t="shared" ca="1" si="41"/>
        <v>-7361.022899999999</v>
      </c>
      <c r="R139" s="37">
        <f t="shared" ca="1" si="42"/>
        <v>-27691.467099999998</v>
      </c>
      <c r="S139" s="37"/>
      <c r="T139" s="30">
        <f ca="1">'[3]Gas Rate Base - Plant Detail'!$V$131</f>
        <v>0</v>
      </c>
      <c r="U139" s="36">
        <f t="shared" ca="1" si="39"/>
        <v>0</v>
      </c>
      <c r="V139" s="37">
        <f t="shared" ca="1" si="43"/>
        <v>0</v>
      </c>
      <c r="W139" s="39"/>
      <c r="X139" s="38"/>
    </row>
    <row r="140" spans="1:24" outlineLevel="1">
      <c r="A140" s="29">
        <v>354</v>
      </c>
      <c r="B140" s="30" t="s">
        <v>25</v>
      </c>
      <c r="C140" s="13">
        <f ca="1">CHOOSE([2]INPUTS!$C$11,E140,SUM(E140:F140),D140,SUM(D140,J140))</f>
        <v>-12024784.103</v>
      </c>
      <c r="D140" s="30">
        <f t="shared" ca="1" si="34"/>
        <v>-6012392.0515000001</v>
      </c>
      <c r="E140" s="30">
        <f t="shared" ca="1" si="44"/>
        <v>-5781020.1299999999</v>
      </c>
      <c r="F140" s="30">
        <f t="shared" ca="1" si="36"/>
        <v>-231371.9215</v>
      </c>
      <c r="G140" s="30">
        <f t="shared" ca="1" si="37"/>
        <v>0</v>
      </c>
      <c r="H140" s="30"/>
      <c r="I140" s="31"/>
      <c r="J140" s="31">
        <f t="shared" ca="1" si="35"/>
        <v>-6012392.0515000001</v>
      </c>
      <c r="L140" s="30">
        <f ca="1">'[3]Gas Rate Base - Plant Detail'!$F$132</f>
        <v>-7317747</v>
      </c>
      <c r="M140" s="36">
        <f t="shared" ca="1" si="38"/>
        <v>-1536726.8699999999</v>
      </c>
      <c r="N140" s="37">
        <f t="shared" ca="1" si="40"/>
        <v>-5781020.1299999999</v>
      </c>
      <c r="O140" s="37"/>
      <c r="P140" s="30">
        <f ca="1">'[3]Gas Rate Base - Plant Detail'!$L$132</f>
        <v>-292875.84999999998</v>
      </c>
      <c r="Q140" s="36">
        <f t="shared" ca="1" si="41"/>
        <v>-61503.928499999995</v>
      </c>
      <c r="R140" s="37">
        <f t="shared" ca="1" si="42"/>
        <v>-231371.9215</v>
      </c>
      <c r="S140" s="37"/>
      <c r="T140" s="30">
        <f ca="1">'[3]Gas Rate Base - Plant Detail'!$V$132</f>
        <v>0</v>
      </c>
      <c r="U140" s="36">
        <f t="shared" ca="1" si="39"/>
        <v>0</v>
      </c>
      <c r="V140" s="37">
        <f t="shared" ca="1" si="43"/>
        <v>0</v>
      </c>
      <c r="W140" s="39"/>
      <c r="X140" s="38"/>
    </row>
    <row r="141" spans="1:24" outlineLevel="1">
      <c r="A141" s="29">
        <v>355</v>
      </c>
      <c r="B141" s="30" t="s">
        <v>26</v>
      </c>
      <c r="C141" s="13">
        <f ca="1">CHOOSE([2]INPUTS!$C$11,E141,SUM(E141:F141),D141,SUM(D141,J141))</f>
        <v>-466099.82620000001</v>
      </c>
      <c r="D141" s="30">
        <f t="shared" ca="1" si="34"/>
        <v>-233049.91310000001</v>
      </c>
      <c r="E141" s="30">
        <f t="shared" ca="1" si="44"/>
        <v>-223395.41</v>
      </c>
      <c r="F141" s="30">
        <f t="shared" ca="1" si="36"/>
        <v>-9654.5030999999999</v>
      </c>
      <c r="G141" s="30">
        <f t="shared" ca="1" si="37"/>
        <v>0</v>
      </c>
      <c r="H141" s="30"/>
      <c r="I141" s="31"/>
      <c r="J141" s="31">
        <f t="shared" ca="1" si="35"/>
        <v>-233049.91310000001</v>
      </c>
      <c r="L141" s="30">
        <f ca="1">'[3]Gas Rate Base - Plant Detail'!$F$133</f>
        <v>-282779</v>
      </c>
      <c r="M141" s="36">
        <f t="shared" ca="1" si="38"/>
        <v>-59383.59</v>
      </c>
      <c r="N141" s="37">
        <f t="shared" ca="1" si="40"/>
        <v>-223395.41</v>
      </c>
      <c r="O141" s="37"/>
      <c r="P141" s="30">
        <f ca="1">'[3]Gas Rate Base - Plant Detail'!$L$133</f>
        <v>-12220.89</v>
      </c>
      <c r="Q141" s="36">
        <f t="shared" ca="1" si="41"/>
        <v>-2566.3869</v>
      </c>
      <c r="R141" s="37">
        <f t="shared" ca="1" si="42"/>
        <v>-9654.5030999999999</v>
      </c>
      <c r="S141" s="37"/>
      <c r="T141" s="30">
        <f ca="1">'[3]Gas Rate Base - Plant Detail'!$V$133</f>
        <v>0</v>
      </c>
      <c r="U141" s="36">
        <f t="shared" ca="1" si="39"/>
        <v>0</v>
      </c>
      <c r="V141" s="37">
        <f t="shared" ca="1" si="43"/>
        <v>0</v>
      </c>
      <c r="W141" s="39"/>
      <c r="X141" s="38"/>
    </row>
    <row r="142" spans="1:24" outlineLevel="1">
      <c r="A142" s="29">
        <v>356</v>
      </c>
      <c r="B142" s="30" t="s">
        <v>27</v>
      </c>
      <c r="C142" s="13">
        <f ca="1">CHOOSE([2]INPUTS!$C$11,E142,SUM(E142:F142),D142,SUM(D142,J142))</f>
        <v>-1896125.0254000002</v>
      </c>
      <c r="D142" s="30">
        <f t="shared" ca="1" si="34"/>
        <v>-948062.51270000008</v>
      </c>
      <c r="E142" s="30">
        <f t="shared" ca="1" si="44"/>
        <v>-916433.18</v>
      </c>
      <c r="F142" s="30">
        <f t="shared" ca="1" si="36"/>
        <v>-31629.332699999999</v>
      </c>
      <c r="G142" s="30">
        <f t="shared" ca="1" si="37"/>
        <v>0</v>
      </c>
      <c r="H142" s="30"/>
      <c r="I142" s="31"/>
      <c r="J142" s="31">
        <f t="shared" ca="1" si="35"/>
        <v>-948062.51270000008</v>
      </c>
      <c r="L142" s="30">
        <f ca="1">'[3]Gas Rate Base - Plant Detail'!$F$134</f>
        <v>-1160042</v>
      </c>
      <c r="M142" s="36">
        <f t="shared" ca="1" si="38"/>
        <v>-243608.81999999998</v>
      </c>
      <c r="N142" s="37">
        <f t="shared" ca="1" si="40"/>
        <v>-916433.18</v>
      </c>
      <c r="O142" s="37"/>
      <c r="P142" s="30">
        <f ca="1">'[3]Gas Rate Base - Plant Detail'!$L$134</f>
        <v>-40037.129999999997</v>
      </c>
      <c r="Q142" s="36">
        <f t="shared" ca="1" si="41"/>
        <v>-8407.7972999999984</v>
      </c>
      <c r="R142" s="37">
        <f t="shared" ca="1" si="42"/>
        <v>-31629.332699999999</v>
      </c>
      <c r="S142" s="37"/>
      <c r="T142" s="30">
        <f ca="1">'[3]Gas Rate Base - Plant Detail'!$V$134</f>
        <v>0</v>
      </c>
      <c r="U142" s="36">
        <f t="shared" ca="1" si="39"/>
        <v>0</v>
      </c>
      <c r="V142" s="37">
        <f t="shared" ca="1" si="43"/>
        <v>0</v>
      </c>
      <c r="W142" s="39"/>
      <c r="X142" s="38"/>
    </row>
    <row r="143" spans="1:24" outlineLevel="1">
      <c r="A143" s="29">
        <v>357</v>
      </c>
      <c r="B143" s="30" t="s">
        <v>18</v>
      </c>
      <c r="C143" s="13">
        <f ca="1">CHOOSE([2]INPUTS!$C$11,E143,SUM(E143:F143),D143,SUM(D143,J143))</f>
        <v>-79977.388000000006</v>
      </c>
      <c r="D143" s="30">
        <f t="shared" ca="1" si="34"/>
        <v>-39988.694000000003</v>
      </c>
      <c r="E143" s="30">
        <f t="shared" ca="1" si="44"/>
        <v>-32021.07</v>
      </c>
      <c r="F143" s="30">
        <f t="shared" ca="1" si="36"/>
        <v>-7967.6239999999998</v>
      </c>
      <c r="G143" s="30">
        <f t="shared" ca="1" si="37"/>
        <v>0</v>
      </c>
      <c r="H143" s="30"/>
      <c r="I143" s="31"/>
      <c r="J143" s="31">
        <f t="shared" ca="1" si="35"/>
        <v>-39988.694000000003</v>
      </c>
      <c r="L143" s="30">
        <f ca="1">'[3]Gas Rate Base - Plant Detail'!$F$135</f>
        <v>-40533</v>
      </c>
      <c r="M143" s="36">
        <f t="shared" ca="1" si="38"/>
        <v>-8511.93</v>
      </c>
      <c r="N143" s="37">
        <f t="shared" ca="1" si="40"/>
        <v>-32021.07</v>
      </c>
      <c r="O143" s="37"/>
      <c r="P143" s="30">
        <f ca="1">'[3]Gas Rate Base - Plant Detail'!$L$135</f>
        <v>-10085.6</v>
      </c>
      <c r="Q143" s="36">
        <f t="shared" ca="1" si="41"/>
        <v>-2117.9760000000001</v>
      </c>
      <c r="R143" s="37">
        <f t="shared" ca="1" si="42"/>
        <v>-7967.6239999999998</v>
      </c>
      <c r="S143" s="37"/>
      <c r="T143" s="30">
        <f ca="1">'[3]Gas Rate Base - Plant Detail'!$V$135</f>
        <v>0</v>
      </c>
      <c r="U143" s="36">
        <f t="shared" ca="1" si="39"/>
        <v>0</v>
      </c>
      <c r="V143" s="37">
        <f t="shared" ca="1" si="43"/>
        <v>0</v>
      </c>
      <c r="W143" s="39"/>
      <c r="X143" s="38"/>
    </row>
    <row r="144" spans="1:24" s="5" customFormat="1" outlineLevel="1">
      <c r="A144" s="32"/>
      <c r="B144" s="10" t="s">
        <v>13</v>
      </c>
      <c r="C144" s="14">
        <f ca="1">SUM(C135:C143)</f>
        <v>-47051976.29088781</v>
      </c>
      <c r="D144" s="10">
        <f t="shared" ref="D144:J144" ca="1" si="45">SUM(D135:D143)</f>
        <v>-23525988.145443905</v>
      </c>
      <c r="E144" s="10">
        <f t="shared" ca="1" si="45"/>
        <v>-21077986</v>
      </c>
      <c r="F144" s="10">
        <f t="shared" ca="1" si="45"/>
        <v>-591019.34</v>
      </c>
      <c r="G144" s="10">
        <f t="shared" ca="1" si="45"/>
        <v>-1856982.8054439093</v>
      </c>
      <c r="H144" s="10"/>
      <c r="I144" s="10">
        <f t="shared" si="45"/>
        <v>0</v>
      </c>
      <c r="J144" s="10">
        <f t="shared" ca="1" si="45"/>
        <v>-23525988.145443905</v>
      </c>
      <c r="K144" s="12"/>
      <c r="L144" s="14">
        <f t="shared" ref="L144:V144" ca="1" si="46">SUM(L136:L143)</f>
        <v>-21077986</v>
      </c>
      <c r="M144" s="14">
        <f t="shared" ca="1" si="46"/>
        <v>-4426377.0599999996</v>
      </c>
      <c r="N144" s="14">
        <f t="shared" ca="1" si="46"/>
        <v>-16651608.939999998</v>
      </c>
      <c r="O144" s="14"/>
      <c r="P144" s="14">
        <f t="shared" ca="1" si="46"/>
        <v>-591019.34</v>
      </c>
      <c r="Q144" s="14">
        <f t="shared" ca="1" si="46"/>
        <v>-124114.06139999998</v>
      </c>
      <c r="R144" s="14">
        <f t="shared" ca="1" si="46"/>
        <v>-466905.27860000002</v>
      </c>
      <c r="S144" s="14"/>
      <c r="T144" s="14">
        <f t="shared" ca="1" si="46"/>
        <v>-1856982.8054439093</v>
      </c>
      <c r="U144" s="14">
        <f t="shared" ca="1" si="46"/>
        <v>-389966.38914322091</v>
      </c>
      <c r="V144" s="14">
        <f t="shared" ca="1" si="46"/>
        <v>-1467016.4163006884</v>
      </c>
    </row>
    <row r="145" spans="1:22" outlineLevel="1">
      <c r="A145" s="32"/>
      <c r="M145" s="12">
        <f ca="1">M144/L144</f>
        <v>0.21</v>
      </c>
    </row>
    <row r="146" spans="1:22" outlineLevel="1">
      <c r="A146" s="32"/>
      <c r="B146" s="1" t="s">
        <v>28</v>
      </c>
    </row>
    <row r="147" spans="1:22" outlineLevel="1">
      <c r="A147" s="29">
        <v>360</v>
      </c>
      <c r="B147" s="46" t="s">
        <v>29</v>
      </c>
      <c r="C147" s="13">
        <f>CHOOSE([2]INPUTS!$C$11,E147,SUM(E147:F147),D147,SUM(D147,J147))</f>
        <v>0</v>
      </c>
      <c r="D147" s="30">
        <f t="shared" ref="D147:D153" si="47">SUM(E147:G147)</f>
        <v>0</v>
      </c>
      <c r="E147" s="30">
        <v>0</v>
      </c>
      <c r="F147" s="30"/>
      <c r="G147" s="31"/>
      <c r="H147" s="31"/>
      <c r="I147" s="31"/>
      <c r="J147" s="31">
        <f t="shared" ref="J147:J153" si="48">D147+I147</f>
        <v>0</v>
      </c>
    </row>
    <row r="148" spans="1:22" outlineLevel="1">
      <c r="A148" s="29">
        <v>361</v>
      </c>
      <c r="B148" s="46" t="s">
        <v>30</v>
      </c>
      <c r="C148" s="13">
        <f ca="1">CHOOSE([2]INPUTS!$C$11,E148,SUM(E148:F148),D148,SUM(D148,J148))</f>
        <v>-3446000.1</v>
      </c>
      <c r="D148" s="30">
        <f t="shared" ca="1" si="47"/>
        <v>-1723000.05</v>
      </c>
      <c r="E148" s="30">
        <f ca="1">'[3]Gas Rate Base - Plant Detail'!$F$136</f>
        <v>-1670827</v>
      </c>
      <c r="F148" s="30">
        <f ca="1">'[3]Gas Rate Base - Plant Detail'!$L$136</f>
        <v>-52173.05</v>
      </c>
      <c r="G148" s="30">
        <f ca="1">'[3]Gas Rate Base - Plant Detail'!$V$136</f>
        <v>0</v>
      </c>
      <c r="H148" s="30"/>
      <c r="I148" s="31"/>
      <c r="J148" s="31">
        <f t="shared" ca="1" si="48"/>
        <v>-1723000.05</v>
      </c>
    </row>
    <row r="149" spans="1:22" outlineLevel="1">
      <c r="A149" s="29">
        <v>362</v>
      </c>
      <c r="B149" s="46" t="s">
        <v>31</v>
      </c>
      <c r="C149" s="13">
        <f ca="1">CHOOSE([2]INPUTS!$C$11,E149,SUM(E149:F149),D149,SUM(D149,J149))</f>
        <v>-3222000.04</v>
      </c>
      <c r="D149" s="30">
        <f t="shared" ca="1" si="47"/>
        <v>-1611000.02</v>
      </c>
      <c r="E149" s="30">
        <f ca="1">'[3]Gas Rate Base - Plant Detail'!$F$137</f>
        <v>-1546608</v>
      </c>
      <c r="F149" s="30">
        <f ca="1">'[3]Gas Rate Base - Plant Detail'!$L$137</f>
        <v>-64392.02</v>
      </c>
      <c r="G149" s="30">
        <f ca="1">'[3]Gas Rate Base - Plant Detail'!$V$137</f>
        <v>0</v>
      </c>
      <c r="H149" s="30"/>
      <c r="I149" s="31"/>
      <c r="J149" s="31">
        <f t="shared" ca="1" si="48"/>
        <v>-1611000.02</v>
      </c>
    </row>
    <row r="150" spans="1:22" outlineLevel="1">
      <c r="A150" s="29">
        <v>363</v>
      </c>
      <c r="B150" s="46" t="s">
        <v>27</v>
      </c>
      <c r="C150" s="13">
        <f ca="1">CHOOSE([2]INPUTS!$C$11,E150,SUM(E150:F150),D150,SUM(D150,J150))</f>
        <v>-3974000.12</v>
      </c>
      <c r="D150" s="30">
        <f t="shared" ca="1" si="47"/>
        <v>-1987000.06</v>
      </c>
      <c r="E150" s="30">
        <f ca="1">'[3]Gas Rate Base - Plant Detail'!$F$138</f>
        <v>-1934946</v>
      </c>
      <c r="F150" s="30">
        <f ca="1">'[3]Gas Rate Base - Plant Detail'!$L$138</f>
        <v>-52054.06</v>
      </c>
      <c r="G150" s="30">
        <f ca="1">'[3]Gas Rate Base - Plant Detail'!$V$138</f>
        <v>0</v>
      </c>
      <c r="H150" s="30"/>
      <c r="I150" s="31"/>
      <c r="J150" s="31">
        <f t="shared" ca="1" si="48"/>
        <v>-1987000.06</v>
      </c>
    </row>
    <row r="151" spans="1:22" outlineLevel="1">
      <c r="A151" s="29">
        <v>364</v>
      </c>
      <c r="B151" s="46" t="s">
        <v>32</v>
      </c>
      <c r="C151" s="13">
        <f ca="1">CHOOSE([2]INPUTS!$C$11,E151,SUM(E151:F151),D151,SUM(D151,J151))</f>
        <v>-1290020</v>
      </c>
      <c r="D151" s="30">
        <f t="shared" ca="1" si="47"/>
        <v>-645010</v>
      </c>
      <c r="E151" s="30">
        <f ca="1">'[3]Gas Rate Base - Plant Detail'!$F$139</f>
        <v>-633939</v>
      </c>
      <c r="F151" s="30">
        <f ca="1">'[3]Gas Rate Base - Plant Detail'!$L$139</f>
        <v>-11071</v>
      </c>
      <c r="G151" s="30">
        <f ca="1">'[3]Gas Rate Base - Plant Detail'!$V$139</f>
        <v>0</v>
      </c>
      <c r="H151" s="30"/>
      <c r="I151" s="31"/>
      <c r="J151" s="31">
        <f t="shared" ca="1" si="48"/>
        <v>-645010</v>
      </c>
    </row>
    <row r="152" spans="1:22" outlineLevel="1">
      <c r="A152" s="33" t="s">
        <v>19</v>
      </c>
      <c r="B152" s="34" t="s">
        <v>19</v>
      </c>
      <c r="C152" s="13">
        <f>CHOOSE([2]INPUTS!$C$11,E152,SUM(E152:F152),D152,SUM(D152,J152))</f>
        <v>0</v>
      </c>
      <c r="D152" s="30">
        <f t="shared" si="47"/>
        <v>0</v>
      </c>
      <c r="E152" s="30"/>
      <c r="F152" s="30"/>
      <c r="G152" s="31"/>
      <c r="H152" s="31"/>
      <c r="I152" s="31"/>
      <c r="J152" s="31">
        <f t="shared" si="48"/>
        <v>0</v>
      </c>
    </row>
    <row r="153" spans="1:22" outlineLevel="1">
      <c r="A153" s="33" t="s">
        <v>19</v>
      </c>
      <c r="B153" s="34" t="s">
        <v>19</v>
      </c>
      <c r="C153" s="13">
        <f>CHOOSE([2]INPUTS!$C$11,E153,SUM(E153:F153),D153,SUM(D153,J153))</f>
        <v>0</v>
      </c>
      <c r="D153" s="30">
        <f t="shared" si="47"/>
        <v>0</v>
      </c>
      <c r="E153" s="30"/>
      <c r="F153" s="30"/>
      <c r="G153" s="31"/>
      <c r="H153" s="31"/>
      <c r="I153" s="31"/>
      <c r="J153" s="31">
        <f t="shared" si="48"/>
        <v>0</v>
      </c>
    </row>
    <row r="154" spans="1:22" s="5" customFormat="1" outlineLevel="1">
      <c r="A154" s="32"/>
      <c r="B154" s="10" t="s">
        <v>13</v>
      </c>
      <c r="C154" s="14">
        <f ca="1">SUM(C147:C153)</f>
        <v>-11932020.260000002</v>
      </c>
      <c r="D154" s="10">
        <f t="shared" ref="D154:J154" ca="1" si="49">SUM(D147:D153)</f>
        <v>-5966010.1300000008</v>
      </c>
      <c r="E154" s="10">
        <f t="shared" ca="1" si="49"/>
        <v>-5786320</v>
      </c>
      <c r="F154" s="10">
        <f t="shared" ca="1" si="49"/>
        <v>-179690.13</v>
      </c>
      <c r="G154" s="10">
        <f t="shared" ca="1" si="49"/>
        <v>0</v>
      </c>
      <c r="H154" s="10"/>
      <c r="I154" s="10">
        <f t="shared" si="49"/>
        <v>0</v>
      </c>
      <c r="J154" s="10">
        <f t="shared" ca="1" si="49"/>
        <v>-5966010.1300000008</v>
      </c>
      <c r="K154" s="12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</row>
    <row r="155" spans="1:22" s="5" customFormat="1" outlineLevel="1">
      <c r="A155" s="32"/>
      <c r="B155" s="10"/>
      <c r="C155" s="14"/>
      <c r="D155" s="10"/>
      <c r="E155" s="10"/>
      <c r="F155" s="10"/>
      <c r="G155" s="10"/>
      <c r="H155" s="10"/>
      <c r="I155" s="10"/>
      <c r="J155" s="10"/>
      <c r="K155" s="12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</row>
    <row r="156" spans="1:22" outlineLevel="1">
      <c r="A156" s="32"/>
      <c r="B156" s="1" t="s">
        <v>33</v>
      </c>
    </row>
    <row r="157" spans="1:22" outlineLevel="1">
      <c r="A157" s="29">
        <v>365</v>
      </c>
      <c r="B157" s="30" t="s">
        <v>15</v>
      </c>
      <c r="C157" s="13">
        <f>CHOOSE([2]INPUTS!$C$11,E157,SUM(E157:F157),D157,SUM(D157,J157))</f>
        <v>0</v>
      </c>
      <c r="D157" s="30">
        <f t="shared" ref="D157:D164" si="50">SUM(E157:G157)</f>
        <v>0</v>
      </c>
      <c r="E157" s="30"/>
      <c r="F157" s="30"/>
      <c r="G157" s="30"/>
      <c r="H157" s="30"/>
      <c r="I157" s="30"/>
      <c r="J157" s="31">
        <f t="shared" ref="J157:J164" si="51">D157+I157</f>
        <v>0</v>
      </c>
    </row>
    <row r="158" spans="1:22" outlineLevel="1">
      <c r="A158" s="29">
        <v>366</v>
      </c>
      <c r="B158" s="30" t="s">
        <v>16</v>
      </c>
      <c r="C158" s="13">
        <f>CHOOSE([2]INPUTS!$C$11,E158,SUM(E158:F158),D158,SUM(D158,J158))</f>
        <v>0</v>
      </c>
      <c r="D158" s="30">
        <f t="shared" si="50"/>
        <v>0</v>
      </c>
      <c r="E158" s="30"/>
      <c r="F158" s="30"/>
      <c r="G158" s="31"/>
      <c r="H158" s="31"/>
      <c r="I158" s="31"/>
      <c r="J158" s="31">
        <f t="shared" si="51"/>
        <v>0</v>
      </c>
    </row>
    <row r="159" spans="1:22" outlineLevel="1">
      <c r="A159" s="29">
        <v>367</v>
      </c>
      <c r="B159" s="30" t="s">
        <v>34</v>
      </c>
      <c r="C159" s="13">
        <f>CHOOSE([2]INPUTS!$C$11,E159,SUM(E159:F159),D159,SUM(D159,J159))</f>
        <v>0</v>
      </c>
      <c r="D159" s="30">
        <f t="shared" si="50"/>
        <v>0</v>
      </c>
      <c r="E159" s="30"/>
      <c r="F159" s="30"/>
      <c r="G159" s="31"/>
      <c r="H159" s="31"/>
      <c r="I159" s="31"/>
      <c r="J159" s="31">
        <f t="shared" si="51"/>
        <v>0</v>
      </c>
    </row>
    <row r="160" spans="1:22" outlineLevel="1">
      <c r="A160" s="29">
        <v>369</v>
      </c>
      <c r="B160" s="30" t="s">
        <v>35</v>
      </c>
      <c r="C160" s="13">
        <f>CHOOSE([2]INPUTS!$C$11,E160,SUM(E160:F160),D160,SUM(D160,J160))</f>
        <v>0</v>
      </c>
      <c r="D160" s="30">
        <f t="shared" si="50"/>
        <v>0</v>
      </c>
      <c r="E160" s="30"/>
      <c r="F160" s="30"/>
      <c r="G160" s="31"/>
      <c r="H160" s="31"/>
      <c r="I160" s="31"/>
      <c r="J160" s="31">
        <f t="shared" si="51"/>
        <v>0</v>
      </c>
    </row>
    <row r="161" spans="1:22" outlineLevel="1">
      <c r="A161" s="33">
        <v>372</v>
      </c>
      <c r="B161" s="34" t="s">
        <v>36</v>
      </c>
      <c r="C161" s="13">
        <f>CHOOSE([2]INPUTS!$C$11,E161,SUM(E161:F161),D161,SUM(D161,J161))</f>
        <v>0</v>
      </c>
      <c r="D161" s="30">
        <f t="shared" si="50"/>
        <v>0</v>
      </c>
      <c r="E161" s="30"/>
      <c r="F161" s="31"/>
      <c r="G161" s="31"/>
      <c r="H161" s="31"/>
      <c r="I161" s="31"/>
      <c r="J161" s="31">
        <f t="shared" si="51"/>
        <v>0</v>
      </c>
    </row>
    <row r="162" spans="1:22" outlineLevel="1">
      <c r="A162" s="33" t="s">
        <v>19</v>
      </c>
      <c r="B162" s="34" t="s">
        <v>19</v>
      </c>
      <c r="C162" s="13">
        <f>CHOOSE([2]INPUTS!$C$11,E162,SUM(E162:F162),D162,SUM(D162,J162))</f>
        <v>0</v>
      </c>
      <c r="D162" s="30">
        <f t="shared" si="50"/>
        <v>0</v>
      </c>
      <c r="E162" s="31"/>
      <c r="F162" s="31"/>
      <c r="G162" s="31"/>
      <c r="H162" s="31"/>
      <c r="I162" s="31"/>
      <c r="J162" s="31">
        <f t="shared" si="51"/>
        <v>0</v>
      </c>
    </row>
    <row r="163" spans="1:22" outlineLevel="1">
      <c r="A163" s="33" t="s">
        <v>19</v>
      </c>
      <c r="B163" s="34" t="s">
        <v>19</v>
      </c>
      <c r="C163" s="13">
        <f>CHOOSE([2]INPUTS!$C$11,E163,SUM(E163:F163),D163,SUM(D163,J163))</f>
        <v>0</v>
      </c>
      <c r="D163" s="30">
        <f t="shared" si="50"/>
        <v>0</v>
      </c>
      <c r="E163" s="31"/>
      <c r="F163" s="31"/>
      <c r="G163" s="31"/>
      <c r="H163" s="31"/>
      <c r="I163" s="31"/>
      <c r="J163" s="31">
        <f t="shared" si="51"/>
        <v>0</v>
      </c>
    </row>
    <row r="164" spans="1:22" outlineLevel="1">
      <c r="A164" s="33" t="s">
        <v>19</v>
      </c>
      <c r="B164" s="34" t="s">
        <v>19</v>
      </c>
      <c r="C164" s="13">
        <f>CHOOSE([2]INPUTS!$C$11,E164,SUM(E164:F164),D164,SUM(D164,J164))</f>
        <v>0</v>
      </c>
      <c r="D164" s="30">
        <f t="shared" si="50"/>
        <v>0</v>
      </c>
      <c r="E164" s="31"/>
      <c r="F164" s="31"/>
      <c r="G164" s="31"/>
      <c r="H164" s="31"/>
      <c r="I164" s="31"/>
      <c r="J164" s="31">
        <f t="shared" si="51"/>
        <v>0</v>
      </c>
    </row>
    <row r="165" spans="1:22" s="5" customFormat="1" outlineLevel="1">
      <c r="A165" s="32"/>
      <c r="B165" s="10" t="s">
        <v>13</v>
      </c>
      <c r="C165" s="14">
        <f>SUM(C157:C164)</f>
        <v>0</v>
      </c>
      <c r="D165" s="10">
        <f t="shared" ref="D165:J165" si="52">SUM(D157:D164)</f>
        <v>0</v>
      </c>
      <c r="E165" s="10">
        <f t="shared" si="52"/>
        <v>0</v>
      </c>
      <c r="F165" s="10">
        <f t="shared" si="52"/>
        <v>0</v>
      </c>
      <c r="G165" s="10">
        <f t="shared" si="52"/>
        <v>0</v>
      </c>
      <c r="H165" s="10"/>
      <c r="I165" s="10">
        <f t="shared" si="52"/>
        <v>0</v>
      </c>
      <c r="J165" s="10">
        <f t="shared" si="52"/>
        <v>0</v>
      </c>
      <c r="K165" s="12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</row>
    <row r="166" spans="1:22" outlineLevel="1">
      <c r="A166" s="32"/>
    </row>
    <row r="167" spans="1:22" outlineLevel="1">
      <c r="A167" s="32"/>
      <c r="B167" s="1" t="s">
        <v>37</v>
      </c>
      <c r="L167" s="12" t="s">
        <v>65</v>
      </c>
      <c r="M167" s="47">
        <f>'[4]System Load Factor'!$B$10</f>
        <v>0.32234648979234987</v>
      </c>
      <c r="N167" s="37"/>
      <c r="Q167" s="47"/>
      <c r="R167" s="37"/>
      <c r="U167" s="47"/>
      <c r="V167" s="37"/>
    </row>
    <row r="168" spans="1:22" outlineLevel="1">
      <c r="A168" s="29">
        <v>373</v>
      </c>
      <c r="B168" s="30" t="s">
        <v>36</v>
      </c>
      <c r="C168" s="13">
        <f>CHOOSE([2]INPUTS!$C$11,E168,SUM(E168:F168),D168,SUM(D168,J168))</f>
        <v>0</v>
      </c>
      <c r="D168" s="30">
        <f t="shared" ref="D168:D187" si="53">SUM(E168:G168)</f>
        <v>0</v>
      </c>
      <c r="E168" s="30">
        <v>0</v>
      </c>
      <c r="F168" s="30"/>
      <c r="G168" s="30"/>
      <c r="H168" s="30"/>
      <c r="I168" s="30"/>
      <c r="J168" s="31">
        <f t="shared" ref="J168:J187" si="54">D168+I168</f>
        <v>0</v>
      </c>
      <c r="M168" s="47">
        <f>1-M167</f>
        <v>0.67765351020765019</v>
      </c>
      <c r="N168" s="37"/>
      <c r="Q168" s="47"/>
      <c r="R168" s="37"/>
      <c r="U168" s="47"/>
      <c r="V168" s="37"/>
    </row>
    <row r="169" spans="1:22" outlineLevel="1">
      <c r="A169" s="29">
        <v>374</v>
      </c>
      <c r="B169" s="30" t="s">
        <v>15</v>
      </c>
      <c r="C169" s="13">
        <f ca="1">CHOOSE([2]INPUTS!$C$11,E169,SUM(E169:F169),D169,SUM(D169,J169))</f>
        <v>-4916000</v>
      </c>
      <c r="D169" s="30">
        <f t="shared" ca="1" si="53"/>
        <v>-2458000</v>
      </c>
      <c r="E169" s="30">
        <f ca="1">'[3]Gas Rate Base - Plant Detail'!$F$112</f>
        <v>-2353222</v>
      </c>
      <c r="F169" s="30">
        <f ca="1">'[3]Gas Rate Base - Plant Detail'!$L$112</f>
        <v>-104778</v>
      </c>
      <c r="G169" s="30">
        <f ca="1">'[3]Gas Rate Base - Plant Detail'!$V$112</f>
        <v>0</v>
      </c>
      <c r="H169" s="30"/>
      <c r="I169" s="31"/>
      <c r="J169" s="31">
        <f t="shared" ca="1" si="54"/>
        <v>-2458000</v>
      </c>
    </row>
    <row r="170" spans="1:22" outlineLevel="1">
      <c r="A170" s="29">
        <v>375</v>
      </c>
      <c r="B170" s="30" t="s">
        <v>16</v>
      </c>
      <c r="C170" s="13">
        <f ca="1">CHOOSE([2]INPUTS!$C$11,E170,SUM(E170:F170),D170,SUM(D170,J170))</f>
        <v>-26412452.30860313</v>
      </c>
      <c r="D170" s="30">
        <f t="shared" ca="1" si="53"/>
        <v>-13206226.154301565</v>
      </c>
      <c r="E170" s="30">
        <f ca="1">'[3]Gas Rate Base - Plant Detail'!$F$113</f>
        <v>-7424022</v>
      </c>
      <c r="F170" s="30">
        <f ca="1">'[3]Gas Rate Base - Plant Detail'!$L$113</f>
        <v>154213.68</v>
      </c>
      <c r="G170" s="30">
        <f ca="1">'[3]Gas Rate Base - Plant Detail'!$V$113</f>
        <v>-5936417.8343015648</v>
      </c>
      <c r="H170" s="30"/>
      <c r="I170" s="31"/>
      <c r="J170" s="31">
        <f t="shared" ca="1" si="54"/>
        <v>-13206226.154301565</v>
      </c>
    </row>
    <row r="171" spans="1:22" outlineLevel="1">
      <c r="A171" s="29">
        <v>376</v>
      </c>
      <c r="B171" s="30" t="s">
        <v>34</v>
      </c>
      <c r="C171" s="13">
        <f ca="1">CHOOSE([2]INPUTS!$C$11,E171,SUM(E171:F171),D171,SUM(D171,J171))</f>
        <v>-467877049.51989156</v>
      </c>
      <c r="D171" s="30">
        <f t="shared" ca="1" si="53"/>
        <v>-233938524.75994578</v>
      </c>
      <c r="E171" s="30">
        <f ca="1">'[3]Gas Rate Base - Plant Detail'!$F$114*Load_Factor</f>
        <v>-227162636.06471658</v>
      </c>
      <c r="F171" s="30">
        <f ca="1">'[3]Gas Rate Base - Plant Detail'!$L$114*Load_Factor</f>
        <v>-6775888.6952291941</v>
      </c>
      <c r="G171" s="30">
        <f ca="1">'[3]Gas Rate Base - Plant Detail'!$V$114*Load_Factor</f>
        <v>0</v>
      </c>
      <c r="H171" s="30"/>
      <c r="I171" s="31"/>
      <c r="J171" s="31">
        <f t="shared" ca="1" si="54"/>
        <v>-233938524.75994578</v>
      </c>
    </row>
    <row r="172" spans="1:22" outlineLevel="1">
      <c r="A172" s="29">
        <v>376</v>
      </c>
      <c r="B172" s="30" t="s">
        <v>38</v>
      </c>
      <c r="C172" s="13">
        <f ca="1">CHOOSE([2]INPUTS!$C$11,E172,SUM(E172:F172),D172,SUM(D172,J172))</f>
        <v>-983595401.20010841</v>
      </c>
      <c r="D172" s="30">
        <f t="shared" ca="1" si="53"/>
        <v>-491797700.6000542</v>
      </c>
      <c r="E172" s="43">
        <f ca="1">'[3]Gas Rate Base - Plant Detail'!$F$114-E171</f>
        <v>-477553075.93528342</v>
      </c>
      <c r="F172" s="43">
        <f ca="1">'[3]Gas Rate Base - Plant Detail'!$L$114-F171</f>
        <v>-14244624.664770804</v>
      </c>
      <c r="G172" s="30">
        <f ca="1">'[3]Gas Rate Base - Plant Detail'!$V$114-G171</f>
        <v>0</v>
      </c>
      <c r="H172" s="30"/>
      <c r="I172" s="31"/>
      <c r="J172" s="31">
        <f t="shared" ca="1" si="54"/>
        <v>-491797700.6000542</v>
      </c>
    </row>
    <row r="173" spans="1:22" outlineLevel="1">
      <c r="A173" s="29" t="s">
        <v>19</v>
      </c>
      <c r="B173" s="30" t="s">
        <v>19</v>
      </c>
      <c r="C173" s="13">
        <f>CHOOSE([2]INPUTS!$C$11,E173,SUM(E173:F173),D173,SUM(D173,J173))</f>
        <v>0</v>
      </c>
      <c r="D173" s="30">
        <f t="shared" si="53"/>
        <v>0</v>
      </c>
      <c r="E173" s="30"/>
      <c r="F173" s="30"/>
      <c r="G173" s="30"/>
      <c r="H173" s="30"/>
      <c r="I173" s="31"/>
      <c r="J173" s="31">
        <f t="shared" si="54"/>
        <v>0</v>
      </c>
    </row>
    <row r="174" spans="1:22" outlineLevel="1">
      <c r="A174" s="29">
        <v>378</v>
      </c>
      <c r="B174" s="30" t="s">
        <v>39</v>
      </c>
      <c r="C174" s="13">
        <f ca="1">CHOOSE([2]INPUTS!$C$11,E174,SUM(E174:F174),D174,SUM(D174,J174))</f>
        <v>-26806789.721448205</v>
      </c>
      <c r="D174" s="30">
        <f t="shared" ca="1" si="53"/>
        <v>-13403394.860724103</v>
      </c>
      <c r="E174" s="43">
        <f ca="1">'[3]Gas Rate Base - Plant Detail'!$F$115*Load_Factor</f>
        <v>-12570721.418922715</v>
      </c>
      <c r="F174" s="43">
        <f ca="1">'[3]Gas Rate Base - Plant Detail'!$L$115*Load_Factor</f>
        <v>-832673.44180138863</v>
      </c>
      <c r="G174" s="30">
        <f ca="1">'[3]Gas Rate Base - Plant Detail'!$V$115*Load_Factor</f>
        <v>0</v>
      </c>
      <c r="H174" s="30"/>
      <c r="I174" s="31"/>
      <c r="J174" s="31">
        <f t="shared" ca="1" si="54"/>
        <v>-13403394.860724103</v>
      </c>
    </row>
    <row r="175" spans="1:22" outlineLevel="1">
      <c r="A175" s="29">
        <v>378</v>
      </c>
      <c r="B175" s="30" t="s">
        <v>40</v>
      </c>
      <c r="C175" s="13">
        <f ca="1">CHOOSE([2]INPUTS!$C$11,E175,SUM(E175:F175),D175,SUM(D175,J175))</f>
        <v>-56354623.758551791</v>
      </c>
      <c r="D175" s="30">
        <f t="shared" ca="1" si="53"/>
        <v>-28177311.879275896</v>
      </c>
      <c r="E175" s="43">
        <f ca="1">'[3]Gas Rate Base - Plant Detail'!$F$115-E174</f>
        <v>-26426822.581077285</v>
      </c>
      <c r="F175" s="43">
        <f ca="1">'[3]Gas Rate Base - Plant Detail'!$L$115-F174</f>
        <v>-1750489.2981986115</v>
      </c>
      <c r="G175" s="30">
        <f ca="1">'[3]Gas Rate Base - Plant Detail'!$V$115-G174</f>
        <v>0</v>
      </c>
      <c r="H175" s="30"/>
      <c r="I175" s="31"/>
      <c r="J175" s="31">
        <f t="shared" ca="1" si="54"/>
        <v>-28177311.879275896</v>
      </c>
    </row>
    <row r="176" spans="1:22" outlineLevel="1">
      <c r="A176" s="29">
        <v>380</v>
      </c>
      <c r="B176" s="30" t="s">
        <v>41</v>
      </c>
      <c r="C176" s="13">
        <f ca="1">CHOOSE([2]INPUTS!$C$11,E176,SUM(E176:F176),D176,SUM(D176,J176))</f>
        <v>-1138342638.1781204</v>
      </c>
      <c r="D176" s="30">
        <f t="shared" ca="1" si="53"/>
        <v>-569171319.08906019</v>
      </c>
      <c r="E176" s="43">
        <f ca="1">'[3]Gas Rate Base - Plant Detail'!$F$116-E177</f>
        <v>-554927801.43950105</v>
      </c>
      <c r="F176" s="43">
        <f ca="1">'[3]Gas Rate Base - Plant Detail'!$L$116-F177</f>
        <v>-14243517.649559123</v>
      </c>
      <c r="G176" s="30">
        <f ca="1">'[3]Gas Rate Base - Plant Detail'!$V$116-G177</f>
        <v>0</v>
      </c>
      <c r="H176" s="30"/>
      <c r="I176" s="31"/>
      <c r="J176" s="31">
        <f t="shared" ca="1" si="54"/>
        <v>-569171319.08906019</v>
      </c>
    </row>
    <row r="177" spans="1:22" outlineLevel="1">
      <c r="A177" s="29">
        <v>380</v>
      </c>
      <c r="B177" s="30" t="s">
        <v>42</v>
      </c>
      <c r="C177" s="13">
        <f ca="1">CHOOSE([2]INPUTS!$C$11,E177,SUM(E177:F177),D177,SUM(D177,J177))</f>
        <v>-10872495.421879577</v>
      </c>
      <c r="D177" s="30">
        <f t="shared" ca="1" si="53"/>
        <v>-5436247.7109397883</v>
      </c>
      <c r="E177" s="43">
        <f ca="1">'[3]Gas Rate Base - Plant Detail'!$F$116*'[4]Direct 380'!$C$23</f>
        <v>-5300205.560498911</v>
      </c>
      <c r="F177" s="43">
        <f ca="1">'[3]Gas Rate Base - Plant Detail'!$L$116*'[4]Direct 380'!$C$23</f>
        <v>-136042.15044087687</v>
      </c>
      <c r="G177" s="30">
        <f ca="1">'[3]Gas Rate Base - Plant Detail'!$V$116*'[4]Direct 380'!$C$23</f>
        <v>0</v>
      </c>
      <c r="H177" s="30"/>
      <c r="I177" s="31"/>
      <c r="J177" s="31">
        <f t="shared" ca="1" si="54"/>
        <v>-5436247.7109397883</v>
      </c>
    </row>
    <row r="178" spans="1:22" outlineLevel="1">
      <c r="A178" s="29">
        <v>381</v>
      </c>
      <c r="B178" s="30" t="s">
        <v>43</v>
      </c>
      <c r="C178" s="13">
        <f ca="1">CHOOSE([2]INPUTS!$C$11,E178,SUM(E178:F178),D178,SUM(D178,J178))</f>
        <v>-47960889.520000003</v>
      </c>
      <c r="D178" s="30">
        <f t="shared" ca="1" si="53"/>
        <v>-23980444.760000002</v>
      </c>
      <c r="E178" s="30">
        <f ca="1">'[3]Gas Rate Base - Plant Detail'!$F$117</f>
        <v>-22399392</v>
      </c>
      <c r="F178" s="30">
        <f ca="1">'[3]Gas Rate Base - Plant Detail'!$L$117</f>
        <v>-1581052.76</v>
      </c>
      <c r="G178" s="30">
        <f ca="1">'[3]Gas Rate Base - Plant Detail'!$V$117</f>
        <v>0</v>
      </c>
      <c r="H178" s="30"/>
      <c r="I178" s="31"/>
      <c r="J178" s="31">
        <f t="shared" ca="1" si="54"/>
        <v>-23980444.760000002</v>
      </c>
    </row>
    <row r="179" spans="1:22" outlineLevel="1">
      <c r="A179" s="29">
        <v>382</v>
      </c>
      <c r="B179" s="30" t="s">
        <v>44</v>
      </c>
      <c r="C179" s="13">
        <f ca="1">CHOOSE([2]INPUTS!$C$11,E179,SUM(E179:F179),D179,SUM(D179,J179))</f>
        <v>-106624732.59999999</v>
      </c>
      <c r="D179" s="30">
        <f t="shared" ca="1" si="53"/>
        <v>-53312366.299999997</v>
      </c>
      <c r="E179" s="30">
        <f ca="1">'[3]Gas Rate Base - Plant Detail'!$F$118</f>
        <v>-52102356</v>
      </c>
      <c r="F179" s="30">
        <f ca="1">'[3]Gas Rate Base - Plant Detail'!$L$118</f>
        <v>-1210010.3</v>
      </c>
      <c r="G179" s="30">
        <f ca="1">'[3]Gas Rate Base - Plant Detail'!$V$118</f>
        <v>0</v>
      </c>
      <c r="H179" s="30"/>
      <c r="I179" s="31"/>
      <c r="J179" s="31">
        <f t="shared" ca="1" si="54"/>
        <v>-53312366.299999997</v>
      </c>
    </row>
    <row r="180" spans="1:22" outlineLevel="1">
      <c r="A180" s="29">
        <v>383</v>
      </c>
      <c r="B180" s="30" t="s">
        <v>45</v>
      </c>
      <c r="C180" s="13">
        <f ca="1">CHOOSE([2]INPUTS!$C$11,E180,SUM(E180:F180),D180,SUM(D180,J180))</f>
        <v>-15974887.32</v>
      </c>
      <c r="D180" s="30">
        <f t="shared" ca="1" si="53"/>
        <v>-7987443.6600000001</v>
      </c>
      <c r="E180" s="30">
        <f ca="1">'[3]Gas Rate Base - Plant Detail'!$F$119</f>
        <v>-8050339</v>
      </c>
      <c r="F180" s="30">
        <f ca="1">'[3]Gas Rate Base - Plant Detail'!$L$119</f>
        <v>62895.34</v>
      </c>
      <c r="G180" s="30">
        <f ca="1">'[3]Gas Rate Base - Plant Detail'!$V$119</f>
        <v>0</v>
      </c>
      <c r="H180" s="30"/>
      <c r="I180" s="31"/>
      <c r="J180" s="31">
        <f t="shared" ca="1" si="54"/>
        <v>-7987443.6600000001</v>
      </c>
    </row>
    <row r="181" spans="1:22" outlineLevel="1">
      <c r="A181" s="29">
        <v>384</v>
      </c>
      <c r="B181" s="30" t="s">
        <v>46</v>
      </c>
      <c r="C181" s="13">
        <f ca="1">CHOOSE([2]INPUTS!$C$11,E181,SUM(E181:F181),D181,SUM(D181,J181))</f>
        <v>-59101287.619999997</v>
      </c>
      <c r="D181" s="30">
        <f t="shared" ca="1" si="53"/>
        <v>-29550643.809999999</v>
      </c>
      <c r="E181" s="30">
        <f ca="1">'[3]Gas Rate Base - Plant Detail'!$F$120</f>
        <v>-28830681</v>
      </c>
      <c r="F181" s="30">
        <f ca="1">'[3]Gas Rate Base - Plant Detail'!$L$120</f>
        <v>-719962.81</v>
      </c>
      <c r="G181" s="30">
        <f ca="1">'[3]Gas Rate Base - Plant Detail'!$V$120</f>
        <v>0</v>
      </c>
      <c r="H181" s="30"/>
      <c r="I181" s="31"/>
      <c r="J181" s="31">
        <f t="shared" ca="1" si="54"/>
        <v>-29550643.809999999</v>
      </c>
    </row>
    <row r="182" spans="1:22" outlineLevel="1">
      <c r="A182" s="29">
        <v>385</v>
      </c>
      <c r="B182" s="30" t="s">
        <v>47</v>
      </c>
      <c r="C182" s="13">
        <f ca="1">CHOOSE([2]INPUTS!$C$11,E182,SUM(E182:F182),D182,SUM(D182,J182))</f>
        <v>-7011140.7799999993</v>
      </c>
      <c r="D182" s="30">
        <f t="shared" ca="1" si="53"/>
        <v>-3505570.3899999997</v>
      </c>
      <c r="E182" s="30">
        <f ca="1">'[3]Gas Rate Base - Plant Detail'!$F$121</f>
        <v>-2066624</v>
      </c>
      <c r="F182" s="30">
        <f ca="1">'[3]Gas Rate Base - Plant Detail'!$L$121</f>
        <v>-1438946.39</v>
      </c>
      <c r="G182" s="30">
        <f ca="1">'[3]Gas Rate Base - Plant Detail'!$V$121</f>
        <v>0</v>
      </c>
      <c r="H182" s="30"/>
      <c r="I182" s="31"/>
      <c r="J182" s="31">
        <f t="shared" ca="1" si="54"/>
        <v>-3505570.3899999997</v>
      </c>
    </row>
    <row r="183" spans="1:22" outlineLevel="1">
      <c r="A183" s="29">
        <v>386</v>
      </c>
      <c r="B183" s="30" t="s">
        <v>48</v>
      </c>
      <c r="C183" s="13">
        <f ca="1">CHOOSE([2]INPUTS!$C$11,E183,SUM(E183:F183),D183,SUM(D183,J183))</f>
        <v>-21498285.84</v>
      </c>
      <c r="D183" s="30">
        <f t="shared" ca="1" si="53"/>
        <v>-10749142.92</v>
      </c>
      <c r="E183" s="30">
        <f ca="1">'[3]Gas Rate Base - Plant Detail'!$F$122</f>
        <v>-9098446</v>
      </c>
      <c r="F183" s="30">
        <f ca="1">'[3]Gas Rate Base - Plant Detail'!$L$122</f>
        <v>-1650696.9200000002</v>
      </c>
      <c r="G183" s="30">
        <f ca="1">'[3]Gas Rate Base - Plant Detail'!$V$122</f>
        <v>0</v>
      </c>
      <c r="H183" s="30"/>
      <c r="I183" s="31"/>
      <c r="J183" s="31">
        <f t="shared" ca="1" si="54"/>
        <v>-10749142.92</v>
      </c>
    </row>
    <row r="184" spans="1:22" outlineLevel="1">
      <c r="A184" s="29">
        <v>387</v>
      </c>
      <c r="B184" s="30" t="s">
        <v>18</v>
      </c>
      <c r="C184" s="13">
        <f ca="1">CHOOSE([2]INPUTS!$C$11,E184,SUM(E184:F184),D184,SUM(D184,J184))</f>
        <v>-504126.22</v>
      </c>
      <c r="D184" s="30">
        <f t="shared" ca="1" si="53"/>
        <v>-252063.11</v>
      </c>
      <c r="E184" s="30">
        <f ca="1">'[3]Gas Rate Base - Plant Detail'!$F$123</f>
        <v>16946</v>
      </c>
      <c r="F184" s="30">
        <f ca="1">'[3]Gas Rate Base - Plant Detail'!$L$123</f>
        <v>-269009.11</v>
      </c>
      <c r="G184" s="30">
        <f ca="1">'[3]Gas Rate Base - Plant Detail'!$V$123</f>
        <v>0</v>
      </c>
      <c r="H184" s="30"/>
      <c r="I184" s="31"/>
      <c r="J184" s="31">
        <f t="shared" ca="1" si="54"/>
        <v>-252063.11</v>
      </c>
    </row>
    <row r="185" spans="1:22" outlineLevel="1">
      <c r="A185" s="29">
        <v>388</v>
      </c>
      <c r="B185" s="34" t="s">
        <v>49</v>
      </c>
      <c r="C185" s="13">
        <f ca="1">CHOOSE([2]INPUTS!$C$11,E185,SUM(E185:F185),D185,SUM(D185,J185))</f>
        <v>-1875766</v>
      </c>
      <c r="D185" s="30">
        <f t="shared" ca="1" si="53"/>
        <v>-937883</v>
      </c>
      <c r="E185" s="30">
        <f ca="1">'[3]Gas Rate Base - Plant Detail'!$F$124</f>
        <v>-858119</v>
      </c>
      <c r="F185" s="30">
        <f ca="1">'[3]Gas Rate Base - Plant Detail'!$L$124</f>
        <v>-79764</v>
      </c>
      <c r="G185" s="30">
        <f ca="1">'[3]Gas Rate Base - Plant Detail'!$V$124</f>
        <v>0</v>
      </c>
      <c r="H185" s="30"/>
      <c r="I185" s="31"/>
      <c r="J185" s="31">
        <f t="shared" ca="1" si="54"/>
        <v>-937883</v>
      </c>
    </row>
    <row r="186" spans="1:22" outlineLevel="1">
      <c r="A186" s="33" t="s">
        <v>19</v>
      </c>
      <c r="B186" s="34" t="s">
        <v>19</v>
      </c>
      <c r="C186" s="13">
        <f>CHOOSE([2]INPUTS!$C$11,E186,SUM(E186:F186),D186,SUM(D186,J186))</f>
        <v>0</v>
      </c>
      <c r="D186" s="30">
        <f t="shared" si="53"/>
        <v>0</v>
      </c>
      <c r="E186" s="31"/>
      <c r="F186" s="31"/>
      <c r="G186" s="31"/>
      <c r="H186" s="31"/>
      <c r="I186" s="31"/>
      <c r="J186" s="31">
        <f t="shared" si="54"/>
        <v>0</v>
      </c>
    </row>
    <row r="187" spans="1:22" outlineLevel="1">
      <c r="A187" s="33" t="s">
        <v>19</v>
      </c>
      <c r="B187" s="34" t="s">
        <v>19</v>
      </c>
      <c r="C187" s="13">
        <f>CHOOSE([2]INPUTS!$C$11,E187,SUM(E187:F187),D187,SUM(D187,J187))</f>
        <v>0</v>
      </c>
      <c r="D187" s="30">
        <f t="shared" si="53"/>
        <v>0</v>
      </c>
      <c r="E187" s="31"/>
      <c r="F187" s="31"/>
      <c r="G187" s="31"/>
      <c r="H187" s="31"/>
      <c r="I187" s="31"/>
      <c r="J187" s="31">
        <f t="shared" si="54"/>
        <v>0</v>
      </c>
    </row>
    <row r="188" spans="1:22" s="5" customFormat="1" outlineLevel="1">
      <c r="A188" s="32"/>
      <c r="B188" s="10" t="s">
        <v>13</v>
      </c>
      <c r="C188" s="14">
        <f ca="1">SUM(C168:C187)</f>
        <v>-2975728566.0086036</v>
      </c>
      <c r="D188" s="10">
        <f t="shared" ref="D188:J188" ca="1" si="55">SUM(D168:D187)</f>
        <v>-1487864283.0043018</v>
      </c>
      <c r="E188" s="10">
        <f ca="1">SUM(E168:E187)</f>
        <v>-1437107518</v>
      </c>
      <c r="F188" s="10">
        <f t="shared" ca="1" si="55"/>
        <v>-44820347.169999994</v>
      </c>
      <c r="G188" s="10">
        <f ca="1">SUM(G168:G187)</f>
        <v>-5936417.8343015648</v>
      </c>
      <c r="H188" s="10"/>
      <c r="I188" s="10">
        <f t="shared" si="55"/>
        <v>0</v>
      </c>
      <c r="J188" s="10">
        <f t="shared" ca="1" si="55"/>
        <v>-1487864283.0043018</v>
      </c>
      <c r="K188" s="12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</row>
    <row r="189" spans="1:22" outlineLevel="1">
      <c r="A189" s="32"/>
    </row>
    <row r="190" spans="1:22" outlineLevel="1">
      <c r="A190" s="32"/>
      <c r="B190" s="1" t="s">
        <v>50</v>
      </c>
    </row>
    <row r="191" spans="1:22" outlineLevel="1">
      <c r="A191" s="29">
        <v>389</v>
      </c>
      <c r="B191" s="30" t="s">
        <v>15</v>
      </c>
      <c r="C191" s="13">
        <f ca="1">CHOOSE([2]INPUTS!$C$11,E191,SUM(E191:F191),D191,SUM(D191,J191))</f>
        <v>-1494402</v>
      </c>
      <c r="D191" s="30">
        <f t="shared" ref="D191:D205" ca="1" si="56">SUM(E191:G191)</f>
        <v>-747201</v>
      </c>
      <c r="E191" s="30">
        <f ca="1">'[3]Gas Rate Base - Plant Detail'!$F$143</f>
        <v>-707949.61860000005</v>
      </c>
      <c r="F191" s="30">
        <f ca="1">'[3]Gas Rate Base - Plant Detail'!$L$143</f>
        <v>-39251.381399999955</v>
      </c>
      <c r="G191" s="30">
        <f ca="1">'[3]Gas Rate Base - Plant Detail'!$V$143</f>
        <v>0</v>
      </c>
      <c r="H191" s="30"/>
      <c r="I191" s="30"/>
      <c r="J191" s="31">
        <f t="shared" ref="J191:J205" ca="1" si="57">D191+I191</f>
        <v>-747201</v>
      </c>
    </row>
    <row r="192" spans="1:22" outlineLevel="1">
      <c r="A192" s="29">
        <v>390</v>
      </c>
      <c r="B192" s="30" t="s">
        <v>16</v>
      </c>
      <c r="C192" s="13">
        <f ca="1">CHOOSE([2]INPUTS!$C$11,E192,SUM(E192:F192),D192,SUM(D192,J192))</f>
        <v>-33764262.564861998</v>
      </c>
      <c r="D192" s="30">
        <f t="shared" ca="1" si="56"/>
        <v>-16882131.282430999</v>
      </c>
      <c r="E192" s="30">
        <f ca="1">'[3]Gas Rate Base - Plant Detail'!$F$144</f>
        <v>-15756149.771300001</v>
      </c>
      <c r="F192" s="30">
        <f ca="1">'[3]Gas Rate Base - Plant Detail'!$L$144</f>
        <v>-1125981.5111309981</v>
      </c>
      <c r="G192" s="30">
        <f ca="1">'[3]Gas Rate Base - Plant Detail'!$V$144</f>
        <v>0</v>
      </c>
      <c r="H192" s="30"/>
      <c r="I192" s="31"/>
      <c r="J192" s="31">
        <f t="shared" ca="1" si="57"/>
        <v>-16882131.282430999</v>
      </c>
    </row>
    <row r="193" spans="1:22" outlineLevel="1">
      <c r="A193" s="29">
        <v>391</v>
      </c>
      <c r="B193" s="30" t="s">
        <v>51</v>
      </c>
      <c r="C193" s="13">
        <f ca="1">CHOOSE([2]INPUTS!$C$11,E193,SUM(E193:F193),D193,SUM(D193,J193))</f>
        <v>-30059811.019714002</v>
      </c>
      <c r="D193" s="30">
        <f t="shared" ca="1" si="56"/>
        <v>-15029905.509857001</v>
      </c>
      <c r="E193" s="30">
        <f ca="1">'[3]Gas Rate Base - Plant Detail'!$F$146</f>
        <v>-12401693.6358</v>
      </c>
      <c r="F193" s="30">
        <f ca="1">'[3]Gas Rate Base - Plant Detail'!$L$146</f>
        <v>-2628211.874057</v>
      </c>
      <c r="G193" s="30">
        <f ca="1">'[3]Gas Rate Base - Plant Detail'!$V$146</f>
        <v>0</v>
      </c>
      <c r="H193" s="30"/>
      <c r="I193" s="31"/>
      <c r="J193" s="31">
        <f t="shared" ca="1" si="57"/>
        <v>-15029905.509857001</v>
      </c>
    </row>
    <row r="194" spans="1:22" outlineLevel="1">
      <c r="A194" s="29">
        <v>392</v>
      </c>
      <c r="B194" s="30" t="s">
        <v>52</v>
      </c>
      <c r="C194" s="13">
        <f ca="1">CHOOSE([2]INPUTS!$C$11,E194,SUM(E194:F194),D194,SUM(D194,J194))</f>
        <v>-12280937.738234</v>
      </c>
      <c r="D194" s="30">
        <f t="shared" ca="1" si="56"/>
        <v>-6140468.8691170001</v>
      </c>
      <c r="E194" s="30">
        <f ca="1">'[3]Gas Rate Base - Plant Detail'!$F$147</f>
        <v>-6223927.4040999999</v>
      </c>
      <c r="F194" s="30">
        <f ca="1">'[3]Gas Rate Base - Plant Detail'!$L$147</f>
        <v>83458.534983000107</v>
      </c>
      <c r="G194" s="30">
        <f ca="1">'[3]Gas Rate Base - Plant Detail'!$V$147</f>
        <v>0</v>
      </c>
      <c r="H194" s="30"/>
      <c r="I194" s="31"/>
      <c r="J194" s="31">
        <f t="shared" ca="1" si="57"/>
        <v>-6140468.8691170001</v>
      </c>
    </row>
    <row r="195" spans="1:22" outlineLevel="1">
      <c r="A195" s="29">
        <v>390.1</v>
      </c>
      <c r="B195" s="30" t="s">
        <v>270</v>
      </c>
      <c r="C195" s="13">
        <f ca="1">CHOOSE([2]INPUTS!$C$11,E195,SUM(E195:F195),D195,SUM(D195,J195))</f>
        <v>-20794457.723466001</v>
      </c>
      <c r="D195" s="30">
        <f t="shared" ca="1" si="56"/>
        <v>-10397228.861733001</v>
      </c>
      <c r="E195" s="30">
        <f ca="1">'[3]Gas Rate Base - Plant Detail'!$F$145</f>
        <v>-11797624.5471</v>
      </c>
      <c r="F195" s="30">
        <f ca="1">'[3]Gas Rate Base - Plant Detail'!$L$145</f>
        <v>1400395.6853669998</v>
      </c>
      <c r="G195" s="30">
        <f ca="1">'[3]Gas Rate Base - Plant Detail'!$V$145</f>
        <v>0</v>
      </c>
      <c r="H195" s="30"/>
      <c r="I195" s="31"/>
      <c r="J195" s="31">
        <f t="shared" ca="1" si="57"/>
        <v>-10397228.861733001</v>
      </c>
    </row>
    <row r="196" spans="1:22" outlineLevel="1">
      <c r="A196" s="29"/>
      <c r="B196" s="30"/>
      <c r="C196" s="13">
        <f>CHOOSE([2]INPUTS!$C$11,E196,SUM(E196:F196),D196,SUM(D196,J196))</f>
        <v>0</v>
      </c>
      <c r="D196" s="30">
        <f t="shared" si="56"/>
        <v>0</v>
      </c>
      <c r="E196" s="30"/>
      <c r="F196" s="30"/>
      <c r="G196" s="30"/>
      <c r="H196" s="30"/>
      <c r="I196" s="31"/>
      <c r="J196" s="31">
        <f t="shared" si="57"/>
        <v>0</v>
      </c>
    </row>
    <row r="197" spans="1:22" outlineLevel="1">
      <c r="A197" s="29">
        <v>393</v>
      </c>
      <c r="B197" s="30" t="s">
        <v>54</v>
      </c>
      <c r="C197" s="13">
        <f ca="1">CHOOSE([2]INPUTS!$C$11,E197,SUM(E197:F197),D197,SUM(D197,J197))</f>
        <v>1204.3745440000007</v>
      </c>
      <c r="D197" s="30">
        <f t="shared" ca="1" si="56"/>
        <v>602.18727200000035</v>
      </c>
      <c r="E197" s="30">
        <f ca="1">'[3]Gas Rate Base - Plant Detail'!$F$148</f>
        <v>-971.83110000000124</v>
      </c>
      <c r="F197" s="30">
        <f ca="1">'[3]Gas Rate Base - Plant Detail'!$L$148</f>
        <v>1574.0183720000016</v>
      </c>
      <c r="G197" s="30">
        <f ca="1">'[3]Gas Rate Base - Plant Detail'!$V$148</f>
        <v>0</v>
      </c>
      <c r="H197" s="30"/>
      <c r="I197" s="31"/>
      <c r="J197" s="31">
        <f t="shared" ca="1" si="57"/>
        <v>602.18727200000035</v>
      </c>
    </row>
    <row r="198" spans="1:22" outlineLevel="1">
      <c r="A198" s="29">
        <v>394</v>
      </c>
      <c r="B198" s="30" t="s">
        <v>55</v>
      </c>
      <c r="C198" s="13">
        <f ca="1">CHOOSE([2]INPUTS!$C$11,E198,SUM(E198:F198),D198,SUM(D198,J198))</f>
        <v>-3904431.5238659997</v>
      </c>
      <c r="D198" s="30">
        <f t="shared" ca="1" si="56"/>
        <v>-1952215.7619329998</v>
      </c>
      <c r="E198" s="30">
        <f ca="1">'[3]Gas Rate Base - Plant Detail'!$F$149</f>
        <v>-1812440.1514999999</v>
      </c>
      <c r="F198" s="30">
        <f ca="1">'[3]Gas Rate Base - Plant Detail'!$L$149</f>
        <v>-139775.61043300002</v>
      </c>
      <c r="G198" s="30">
        <f ca="1">'[3]Gas Rate Base - Plant Detail'!$V$149</f>
        <v>0</v>
      </c>
      <c r="H198" s="30"/>
      <c r="I198" s="31"/>
      <c r="J198" s="31">
        <f t="shared" ca="1" si="57"/>
        <v>-1952215.7619329998</v>
      </c>
    </row>
    <row r="199" spans="1:22" outlineLevel="1">
      <c r="A199" s="29"/>
      <c r="B199" s="30"/>
      <c r="C199" s="13">
        <f>CHOOSE([2]INPUTS!$C$11,E199,SUM(E199:F199),D199,SUM(D199,J199))</f>
        <v>0</v>
      </c>
      <c r="D199" s="30">
        <f t="shared" si="56"/>
        <v>0</v>
      </c>
      <c r="E199" s="30"/>
      <c r="F199" s="30"/>
      <c r="G199" s="30"/>
      <c r="H199" s="30"/>
      <c r="I199" s="31"/>
      <c r="J199" s="31">
        <f t="shared" si="57"/>
        <v>0</v>
      </c>
    </row>
    <row r="200" spans="1:22" outlineLevel="1">
      <c r="A200" s="29"/>
      <c r="B200" s="30"/>
      <c r="C200" s="13">
        <f>CHOOSE([2]INPUTS!$C$11,E200,SUM(E200:F200),D200,SUM(D200,J200))</f>
        <v>0</v>
      </c>
      <c r="D200" s="30">
        <f t="shared" si="56"/>
        <v>0</v>
      </c>
      <c r="E200" s="30"/>
      <c r="F200" s="30"/>
      <c r="G200" s="30"/>
      <c r="H200" s="30"/>
      <c r="I200" s="31"/>
      <c r="J200" s="31">
        <f t="shared" si="57"/>
        <v>0</v>
      </c>
    </row>
    <row r="201" spans="1:22" outlineLevel="1">
      <c r="A201" s="29">
        <v>395</v>
      </c>
      <c r="B201" s="30" t="s">
        <v>56</v>
      </c>
      <c r="C201" s="13">
        <f ca="1">CHOOSE([2]INPUTS!$C$11,E201,SUM(E201:F201),D201,SUM(D201,J201))</f>
        <v>-2284495.5</v>
      </c>
      <c r="D201" s="30">
        <f t="shared" ca="1" si="56"/>
        <v>-1142247.75</v>
      </c>
      <c r="E201" s="30">
        <f ca="1">'[3]Gas Rate Base - Plant Detail'!$F$150</f>
        <v>-1332075</v>
      </c>
      <c r="F201" s="30">
        <f ca="1">'[3]Gas Rate Base - Plant Detail'!$L$150</f>
        <v>189827.25</v>
      </c>
      <c r="G201" s="30">
        <f ca="1">'[3]Gas Rate Base - Plant Detail'!$V$150</f>
        <v>0</v>
      </c>
      <c r="H201" s="30"/>
      <c r="I201" s="31"/>
      <c r="J201" s="31">
        <f t="shared" ca="1" si="57"/>
        <v>-1142247.75</v>
      </c>
    </row>
    <row r="202" spans="1:22" outlineLevel="1">
      <c r="A202" s="29">
        <v>396</v>
      </c>
      <c r="B202" s="30" t="s">
        <v>57</v>
      </c>
      <c r="C202" s="13">
        <f ca="1">CHOOSE([2]INPUTS!$C$11,E202,SUM(E202:F202),D202,SUM(D202,J202))</f>
        <v>-615719.11334599997</v>
      </c>
      <c r="D202" s="30">
        <f t="shared" ca="1" si="56"/>
        <v>-307859.55667299998</v>
      </c>
      <c r="E202" s="30">
        <f ca="1">'[3]Gas Rate Base - Plant Detail'!$F$151</f>
        <v>-343032.68070000003</v>
      </c>
      <c r="F202" s="30">
        <f ca="1">'[3]Gas Rate Base - Plant Detail'!$L$151</f>
        <v>35173.124027000042</v>
      </c>
      <c r="G202" s="30">
        <f ca="1">'[3]Gas Rate Base - Plant Detail'!$V$151</f>
        <v>0</v>
      </c>
      <c r="H202" s="30"/>
      <c r="I202" s="31"/>
      <c r="J202" s="31">
        <f t="shared" ca="1" si="57"/>
        <v>-307859.55667299998</v>
      </c>
    </row>
    <row r="203" spans="1:22" outlineLevel="1">
      <c r="A203" s="29">
        <v>397</v>
      </c>
      <c r="B203" s="30" t="s">
        <v>58</v>
      </c>
      <c r="C203" s="13">
        <f ca="1">CHOOSE([2]INPUTS!$C$11,E203,SUM(E203:F203),D203,SUM(D203,J203))</f>
        <v>-13180140.697272001</v>
      </c>
      <c r="D203" s="30">
        <f t="shared" ca="1" si="56"/>
        <v>-6590070.3486360004</v>
      </c>
      <c r="E203" s="30">
        <f ca="1">'[3]Gas Rate Base - Plant Detail'!$F$152</f>
        <v>-5502380.7350000003</v>
      </c>
      <c r="F203" s="30">
        <f ca="1">'[3]Gas Rate Base - Plant Detail'!$L$152</f>
        <v>-1087689.6136360003</v>
      </c>
      <c r="G203" s="30">
        <f ca="1">'[3]Gas Rate Base - Plant Detail'!$V$152</f>
        <v>0</v>
      </c>
      <c r="H203" s="30"/>
      <c r="I203" s="31"/>
      <c r="J203" s="31">
        <f t="shared" ca="1" si="57"/>
        <v>-6590070.3486360004</v>
      </c>
    </row>
    <row r="204" spans="1:22" outlineLevel="1">
      <c r="A204" s="29">
        <v>398</v>
      </c>
      <c r="B204" s="30" t="s">
        <v>59</v>
      </c>
      <c r="C204" s="13">
        <f ca="1">CHOOSE([2]INPUTS!$C$11,E204,SUM(E204:F204),D204,SUM(D204,J204))</f>
        <v>-1045853.1343879999</v>
      </c>
      <c r="D204" s="30">
        <f t="shared" ca="1" si="56"/>
        <v>-522926.56719399994</v>
      </c>
      <c r="E204" s="30">
        <f ca="1">'[3]Gas Rate Base - Plant Detail'!$F$153</f>
        <v>-564362.93390000006</v>
      </c>
      <c r="F204" s="30">
        <f ca="1">'[3]Gas Rate Base - Plant Detail'!$L$153</f>
        <v>41436.366706000117</v>
      </c>
      <c r="G204" s="30">
        <f ca="1">'[3]Gas Rate Base - Plant Detail'!$V$153</f>
        <v>0</v>
      </c>
      <c r="H204" s="30"/>
      <c r="I204" s="31"/>
      <c r="J204" s="31">
        <f t="shared" ca="1" si="57"/>
        <v>-522926.56719399994</v>
      </c>
    </row>
    <row r="205" spans="1:22" outlineLevel="1">
      <c r="A205" s="29">
        <v>399</v>
      </c>
      <c r="B205" s="30" t="s">
        <v>66</v>
      </c>
      <c r="C205" s="13">
        <f ca="1">CHOOSE([2]INPUTS!$C$11,E205,SUM(E205:F205),D205,SUM(D205,J205))</f>
        <v>-17016.400000000001</v>
      </c>
      <c r="D205" s="30">
        <f t="shared" ca="1" si="56"/>
        <v>-8508.2000000000007</v>
      </c>
      <c r="E205" s="30">
        <f ca="1">'[3]Gas Rate Base - Plant Detail'!$F$154</f>
        <v>-29.752800000000001</v>
      </c>
      <c r="F205" s="30">
        <f ca="1">'[3]Gas Rate Base - Plant Detail'!$L$154</f>
        <v>-8478.4472000000005</v>
      </c>
      <c r="G205" s="30">
        <f ca="1">'[3]Gas Rate Base - Plant Detail'!$V$154</f>
        <v>0</v>
      </c>
      <c r="H205" s="30"/>
      <c r="I205" s="31"/>
      <c r="J205" s="31">
        <f t="shared" ca="1" si="57"/>
        <v>-8508.2000000000007</v>
      </c>
    </row>
    <row r="206" spans="1:22" s="5" customFormat="1" outlineLevel="1">
      <c r="A206" s="11"/>
      <c r="B206" s="10" t="s">
        <v>13</v>
      </c>
      <c r="C206" s="14">
        <f ca="1">SUM(C191:C205)</f>
        <v>-119440323.04060401</v>
      </c>
      <c r="D206" s="10">
        <f t="shared" ref="D206:J206" ca="1" si="58">SUM(D191:D205)</f>
        <v>-59720161.520302005</v>
      </c>
      <c r="E206" s="10">
        <f t="shared" ca="1" si="58"/>
        <v>-56442638.061900005</v>
      </c>
      <c r="F206" s="10">
        <f t="shared" ca="1" si="58"/>
        <v>-3277523.4584019976</v>
      </c>
      <c r="G206" s="10">
        <f t="shared" ca="1" si="58"/>
        <v>0</v>
      </c>
      <c r="H206" s="10"/>
      <c r="I206" s="10">
        <f t="shared" si="58"/>
        <v>0</v>
      </c>
      <c r="J206" s="10">
        <f t="shared" ca="1" si="58"/>
        <v>-59720161.520302005</v>
      </c>
      <c r="K206" s="12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</row>
    <row r="207" spans="1:22" s="5" customFormat="1" outlineLevel="1">
      <c r="A207" s="11"/>
      <c r="B207" s="10"/>
      <c r="C207" s="14"/>
      <c r="D207" s="10"/>
      <c r="E207" s="10"/>
      <c r="F207" s="10"/>
      <c r="G207" s="10"/>
      <c r="H207" s="10"/>
      <c r="I207" s="10"/>
      <c r="J207" s="10"/>
      <c r="K207" s="12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</row>
    <row r="208" spans="1:22" outlineLevel="1">
      <c r="A208" s="28"/>
      <c r="B208" s="1" t="s">
        <v>61</v>
      </c>
    </row>
    <row r="209" spans="1:22" outlineLevel="1">
      <c r="A209" s="29">
        <v>108</v>
      </c>
      <c r="B209" s="30" t="s">
        <v>67</v>
      </c>
      <c r="C209" s="13">
        <f ca="1">CHOOSE([2]INPUTS!$C$11,E209,SUM(E209:F209),D209,SUM(D209,J209))</f>
        <v>9517051.3789519984</v>
      </c>
      <c r="D209" s="30">
        <f ca="1">SUM(E209:G209)</f>
        <v>4758525.6894759992</v>
      </c>
      <c r="E209" s="30">
        <f ca="1">SUM('[3]Gas Rate Base - Plant Detail'!$F$167:$F$169)</f>
        <v>4346875.3700705422</v>
      </c>
      <c r="F209" s="30">
        <f ca="1">SUM('[3]Gas Rate Base - Plant Detail'!$L$167:$L$169)</f>
        <v>411650.31940545741</v>
      </c>
      <c r="G209" s="30">
        <f ca="1">SUM('[3]Gas Rate Base - Plant Detail'!$V$167:$V$169)</f>
        <v>0</v>
      </c>
      <c r="H209" s="30"/>
      <c r="I209" s="30"/>
      <c r="J209" s="31">
        <f ca="1">D209+I209</f>
        <v>4758525.6894759992</v>
      </c>
    </row>
    <row r="210" spans="1:22" outlineLevel="1">
      <c r="A210" s="33">
        <v>230</v>
      </c>
      <c r="B210" s="34" t="s">
        <v>68</v>
      </c>
      <c r="C210" s="13">
        <f ca="1">CHOOSE([2]INPUTS!$C$11,E210,SUM(E210:F210),D210,SUM(D210,J210))</f>
        <v>-23791302.811588001</v>
      </c>
      <c r="D210" s="30">
        <f ca="1">SUM(E210:G210)</f>
        <v>-11895651.405794</v>
      </c>
      <c r="E210" s="31">
        <f ca="1">SUM('[3]Gas Rate Base - Plant Detail'!$F$81:$F$83)</f>
        <v>-12275185.17857475</v>
      </c>
      <c r="F210" s="31">
        <f ca="1">SUM('[3]Gas Rate Base - Plant Detail'!$L$81:$L$83)</f>
        <v>379533.77278075024</v>
      </c>
      <c r="G210" s="31">
        <f ca="1">SUM('[3]Gas Rate Base - Plant Detail'!$V$81:$V$83)</f>
        <v>0</v>
      </c>
      <c r="H210" s="31"/>
      <c r="I210" s="31"/>
      <c r="J210" s="31">
        <f ca="1">D210+I210</f>
        <v>-11895651.405794</v>
      </c>
    </row>
    <row r="211" spans="1:22" outlineLevel="1">
      <c r="A211" s="33">
        <v>253</v>
      </c>
      <c r="B211" s="34" t="s">
        <v>69</v>
      </c>
      <c r="C211" s="13">
        <f ca="1">CHOOSE([2]INPUTS!$C$11,E211,SUM(E211:F211),D211,SUM(D211,J211))</f>
        <v>-2178532.6899840003</v>
      </c>
      <c r="D211" s="30">
        <f ca="1">SUM(E211:G211)</f>
        <v>-1089266.3449920001</v>
      </c>
      <c r="E211" s="31">
        <f ca="1">SUM('[3]Gas Rate Base - Plant Detail'!$F$86:$F$93)</f>
        <v>-1396180.5778751252</v>
      </c>
      <c r="F211" s="31">
        <f ca="1">SUM('[3]Gas Rate Base - Plant Detail'!$L$86:$L$93)</f>
        <v>306914.23288312514</v>
      </c>
      <c r="G211" s="31">
        <f ca="1">SUM('[3]Gas Rate Base - Plant Detail'!$V$86:$V$93)</f>
        <v>0</v>
      </c>
      <c r="H211" s="31"/>
      <c r="I211" s="31"/>
      <c r="J211" s="31">
        <f ca="1">D211+I211</f>
        <v>-1089266.3449920001</v>
      </c>
    </row>
    <row r="212" spans="1:22" outlineLevel="1">
      <c r="A212" s="33">
        <v>182.3</v>
      </c>
      <c r="B212" s="34" t="s">
        <v>70</v>
      </c>
      <c r="C212" s="13">
        <f>CHOOSE([2]INPUTS!$C$11,E212,SUM(E212:F212),D212,SUM(D212,J212))</f>
        <v>0</v>
      </c>
      <c r="D212" s="30">
        <f>SUM(E212:G212)</f>
        <v>0</v>
      </c>
      <c r="E212" s="30"/>
      <c r="F212" s="30"/>
      <c r="G212" s="30"/>
      <c r="H212" s="30"/>
      <c r="I212" s="31"/>
      <c r="J212" s="31">
        <f>D212+I212</f>
        <v>0</v>
      </c>
    </row>
    <row r="213" spans="1:22" outlineLevel="1">
      <c r="A213" s="33"/>
      <c r="B213" s="34" t="s">
        <v>71</v>
      </c>
      <c r="C213" s="13">
        <f ca="1">CHOOSE([2]INPUTS!$C$11,E213,SUM(E213:F213),D213,SUM(D213,J213))</f>
        <v>16992580.144398957</v>
      </c>
      <c r="D213" s="30">
        <f ca="1">SUM(E213:G213)</f>
        <v>8496290.0721994787</v>
      </c>
      <c r="E213" s="30">
        <f ca="1">SUM('[3]Gas Rate Base - Plant Detail'!$F$74:$F$76)</f>
        <v>446913.18536648434</v>
      </c>
      <c r="F213" s="30">
        <f ca="1">SUM('[3]Gas Rate Base - Plant Detail'!$L$74:$L$76)</f>
        <v>8049376.8868329935</v>
      </c>
      <c r="G213" s="30">
        <f ca="1">SUM('[3]Gas Rate Base - Plant Detail'!$V$74:$V$76)</f>
        <v>0</v>
      </c>
      <c r="H213" s="30"/>
      <c r="I213" s="31"/>
      <c r="J213" s="31">
        <f ca="1">D213+I213</f>
        <v>8496290.0721994787</v>
      </c>
    </row>
    <row r="214" spans="1:22" s="5" customFormat="1" outlineLevel="1">
      <c r="A214" s="32"/>
      <c r="B214" s="10" t="s">
        <v>13</v>
      </c>
      <c r="C214" s="14">
        <f ca="1">SUM(C209:C213)</f>
        <v>539796.02177895606</v>
      </c>
      <c r="D214" s="10">
        <f t="shared" ref="D214:J214" ca="1" si="59">SUM(D209:D213)</f>
        <v>269898.01088947803</v>
      </c>
      <c r="E214" s="10">
        <f t="shared" ca="1" si="59"/>
        <v>-8877577.2010128498</v>
      </c>
      <c r="F214" s="10">
        <f t="shared" ca="1" si="59"/>
        <v>9147475.211902326</v>
      </c>
      <c r="G214" s="10">
        <f t="shared" ca="1" si="59"/>
        <v>0</v>
      </c>
      <c r="H214" s="10"/>
      <c r="I214" s="10">
        <f t="shared" si="59"/>
        <v>0</v>
      </c>
      <c r="J214" s="10">
        <f t="shared" ca="1" si="59"/>
        <v>269898.01088947803</v>
      </c>
      <c r="K214" s="12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</row>
    <row r="215" spans="1:22" s="5" customFormat="1" outlineLevel="1">
      <c r="A215" s="11"/>
      <c r="B215" s="10"/>
      <c r="C215" s="14"/>
      <c r="D215" s="10"/>
      <c r="E215" s="10"/>
      <c r="F215" s="10"/>
      <c r="G215" s="10"/>
      <c r="H215" s="10"/>
      <c r="I215" s="10"/>
      <c r="J215" s="10"/>
      <c r="K215" s="12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</row>
    <row r="216" spans="1:22" s="7" customFormat="1">
      <c r="A216" s="20"/>
      <c r="B216" s="8" t="s">
        <v>72</v>
      </c>
      <c r="C216" s="8">
        <f ca="1">SUM(C214,C206,C188,C165,C154,C144,C132,C117)</f>
        <v>-3292650316.2657828</v>
      </c>
      <c r="D216" s="8">
        <f t="shared" ref="D216:J216" ca="1" si="60">SUM(D214,D206,D188,D165,D154,D144,D132,D117)</f>
        <v>-1646325158.1328914</v>
      </c>
      <c r="E216" s="8">
        <f t="shared" ca="1" si="60"/>
        <v>-1583019628.7448127</v>
      </c>
      <c r="F216" s="8">
        <f t="shared" ca="1" si="60"/>
        <v>-59106926.266528673</v>
      </c>
      <c r="G216" s="8">
        <f t="shared" ca="1" si="60"/>
        <v>-4198603.1215495924</v>
      </c>
      <c r="H216" s="8"/>
      <c r="I216" s="8">
        <f>SUM(I214,I206,I188,I165,I154,I144,I132,I117)</f>
        <v>0</v>
      </c>
      <c r="J216" s="8">
        <f t="shared" ca="1" si="60"/>
        <v>-1646325158.1328914</v>
      </c>
      <c r="K216" s="12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>
      <c r="E217" s="15"/>
    </row>
    <row r="218" spans="1:22" ht="15.75">
      <c r="A218" s="25" t="s">
        <v>73</v>
      </c>
      <c r="D218" s="45"/>
    </row>
    <row r="219" spans="1:22">
      <c r="D219" s="15"/>
    </row>
    <row r="220" spans="1:22" outlineLevel="1">
      <c r="B220" s="1" t="s">
        <v>74</v>
      </c>
    </row>
    <row r="221" spans="1:22" outlineLevel="1">
      <c r="A221" s="33" t="s">
        <v>75</v>
      </c>
      <c r="B221" s="34" t="s">
        <v>76</v>
      </c>
      <c r="C221" s="13">
        <f ca="1">CHOOSE([2]INPUTS!$C$11,E221,SUM(E221:F221),D221,SUM(D221,J221))</f>
        <v>-27592515.68</v>
      </c>
      <c r="D221" s="30">
        <f t="shared" ref="D221:D226" ca="1" si="61">SUM(E221:G221)</f>
        <v>-13796257.84</v>
      </c>
      <c r="E221" s="31">
        <f ca="1">'[3]Gas Rate Base - Plant Detail'!$F$185</f>
        <v>-16686141.97208333</v>
      </c>
      <c r="F221" s="31">
        <f ca="1">'[3]Gas Rate Base - Plant Detail'!$L$185</f>
        <v>2889884.1320833303</v>
      </c>
      <c r="G221" s="31">
        <f ca="1">'[3]Gas Rate Base - Plant Detail'!$V$185</f>
        <v>0</v>
      </c>
      <c r="H221" s="31"/>
      <c r="I221" s="31"/>
      <c r="J221" s="31">
        <f t="shared" ref="J221:J226" ca="1" si="62">D221+I221</f>
        <v>-13796257.84</v>
      </c>
    </row>
    <row r="222" spans="1:22" outlineLevel="1">
      <c r="A222" s="33" t="s">
        <v>75</v>
      </c>
      <c r="B222" s="34" t="s">
        <v>77</v>
      </c>
      <c r="C222" s="13">
        <f ca="1">CHOOSE([2]INPUTS!$C$11,E222,SUM(E222:F222),D222,SUM(D222,J222))</f>
        <v>17309128.940000001</v>
      </c>
      <c r="D222" s="30">
        <f t="shared" ca="1" si="61"/>
        <v>8654564.4700000007</v>
      </c>
      <c r="E222" s="31">
        <f ca="1">'[3]Gas Rate Base - Plant Detail'!$F$80</f>
        <v>8654564.4700000007</v>
      </c>
      <c r="F222" s="31">
        <f ca="1">'[3]Gas Rate Base - Plant Detail'!$L$80</f>
        <v>0</v>
      </c>
      <c r="G222" s="31">
        <f ca="1">'[3]Gas Rate Base - Plant Detail'!$V$80</f>
        <v>0</v>
      </c>
      <c r="H222" s="31"/>
      <c r="I222" s="31"/>
      <c r="J222" s="31">
        <f t="shared" ca="1" si="62"/>
        <v>8654564.4700000007</v>
      </c>
    </row>
    <row r="223" spans="1:22" outlineLevel="1">
      <c r="A223" s="33" t="s">
        <v>75</v>
      </c>
      <c r="B223" s="34" t="s">
        <v>78</v>
      </c>
      <c r="C223" s="13">
        <f>CHOOSE([2]INPUTS!$C$11,E223,SUM(E223:F223),D223,SUM(D223,J223))</f>
        <v>0</v>
      </c>
      <c r="D223" s="30">
        <f t="shared" si="61"/>
        <v>0</v>
      </c>
      <c r="E223" s="31">
        <v>0</v>
      </c>
      <c r="F223" s="30"/>
      <c r="G223" s="31"/>
      <c r="H223" s="31"/>
      <c r="I223" s="31"/>
      <c r="J223" s="31">
        <f t="shared" si="62"/>
        <v>0</v>
      </c>
    </row>
    <row r="224" spans="1:22" outlineLevel="1">
      <c r="A224" s="33" t="s">
        <v>75</v>
      </c>
      <c r="B224" s="34" t="s">
        <v>79</v>
      </c>
      <c r="C224" s="13">
        <f ca="1">CHOOSE([2]INPUTS!$C$11,E224,SUM(E224:F224),D224,SUM(D224,J224))</f>
        <v>-26394797.73105</v>
      </c>
      <c r="D224" s="30">
        <f t="shared" ca="1" si="61"/>
        <v>-13197398.865525</v>
      </c>
      <c r="E224" s="31">
        <f ca="1">'[3]Gas Rate Base - Plant Detail'!$F$186</f>
        <v>-13266320.190166749</v>
      </c>
      <c r="F224" s="31">
        <f ca="1">'[3]Gas Rate Base - Plant Detail'!$L$186</f>
        <v>68921.324641749263</v>
      </c>
      <c r="G224" s="31">
        <f ca="1">'[3]Gas Rate Base - Plant Detail'!$V$186</f>
        <v>0</v>
      </c>
      <c r="H224" s="31"/>
      <c r="I224" s="31"/>
      <c r="J224" s="31">
        <f t="shared" ca="1" si="62"/>
        <v>-13197398.865525</v>
      </c>
    </row>
    <row r="225" spans="1:22" outlineLevel="1">
      <c r="A225" s="33" t="s">
        <v>75</v>
      </c>
      <c r="B225" s="34" t="s">
        <v>80</v>
      </c>
      <c r="C225" s="13">
        <f ca="1">CHOOSE([2]INPUTS!$C$11,E225,SUM(E225:F225),D225,SUM(D225,J225))</f>
        <v>-1203656600.4644516</v>
      </c>
      <c r="D225" s="30">
        <f t="shared" ca="1" si="61"/>
        <v>-601828300.23222578</v>
      </c>
      <c r="E225" s="31">
        <f ca="1">'[3]Gas Rate Base - Plant Detail'!$F$180+'[3]Gas Rate Base - Plant Detail'!$F$181+'[3]Gas Rate Base - Plant Detail'!$F$184</f>
        <v>-604032300.64087844</v>
      </c>
      <c r="F225" s="31">
        <f ca="1">'[3]Gas Rate Base - Plant Detail'!$L$180+'[3]Gas Rate Base - Plant Detail'!$L$181+'[3]Gas Rate Base - Plant Detail'!$L$184</f>
        <v>6347210.0832483806</v>
      </c>
      <c r="G225" s="31">
        <f ca="1">'[3]Gas Rate Base - Plant Detail'!$V$180+'[3]Gas Rate Base - Plant Detail'!$V$181+'[3]Gas Rate Base - Plant Detail'!$V$184</f>
        <v>-4143209.6745957471</v>
      </c>
      <c r="H225" s="31"/>
      <c r="I225" s="31"/>
      <c r="J225" s="31">
        <f t="shared" ca="1" si="62"/>
        <v>-601828300.23222578</v>
      </c>
    </row>
    <row r="226" spans="1:22" outlineLevel="1">
      <c r="A226" s="33" t="s">
        <v>75</v>
      </c>
      <c r="B226" s="34" t="s">
        <v>81</v>
      </c>
      <c r="C226" s="13">
        <f ca="1">CHOOSE([2]INPUTS!$C$11,E226,SUM(E226:F226),D226,SUM(D226,J226))</f>
        <v>107111651.52381276</v>
      </c>
      <c r="D226" s="30">
        <f t="shared" ca="1" si="61"/>
        <v>53555825.761906378</v>
      </c>
      <c r="E226" s="31">
        <f ca="1">SUM('[3]Gas Rate Base - Plant Detail'!$F$187:$F$188)</f>
        <v>54431800.041036151</v>
      </c>
      <c r="F226" s="31">
        <f ca="1">SUM('[3]Gas Rate Base - Plant Detail'!$L$187:$L$188)</f>
        <v>-875974.27912977338</v>
      </c>
      <c r="G226" s="31">
        <f ca="1">SUM('[3]Gas Rate Base - Plant Detail'!$V$187:$V$188)</f>
        <v>0</v>
      </c>
      <c r="H226" s="31"/>
      <c r="I226" s="31"/>
      <c r="J226" s="31">
        <f t="shared" ca="1" si="62"/>
        <v>53555825.761906378</v>
      </c>
    </row>
    <row r="227" spans="1:22" s="5" customFormat="1" outlineLevel="1">
      <c r="A227" s="32"/>
      <c r="B227" s="10" t="s">
        <v>82</v>
      </c>
      <c r="C227" s="14">
        <f ca="1">SUM(C221:C226)</f>
        <v>-1133223133.4116888</v>
      </c>
      <c r="D227" s="10">
        <f t="shared" ref="D227:J227" ca="1" si="63">SUM(D221:D226)</f>
        <v>-566611566.7058444</v>
      </c>
      <c r="E227" s="10">
        <f t="shared" ca="1" si="63"/>
        <v>-570898398.29209244</v>
      </c>
      <c r="F227" s="10">
        <f t="shared" ca="1" si="63"/>
        <v>8430041.2608436868</v>
      </c>
      <c r="G227" s="10">
        <f t="shared" ca="1" si="63"/>
        <v>-4143209.6745957471</v>
      </c>
      <c r="H227" s="10"/>
      <c r="I227" s="10">
        <f t="shared" si="63"/>
        <v>0</v>
      </c>
      <c r="J227" s="10">
        <f t="shared" ca="1" si="63"/>
        <v>-566611566.7058444</v>
      </c>
      <c r="K227" s="12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</row>
    <row r="229" spans="1:22">
      <c r="A229" s="20" t="s">
        <v>83</v>
      </c>
      <c r="C229" s="8">
        <f ca="1">SUM(C216,C109,C227)</f>
        <v>4225345328.8501024</v>
      </c>
      <c r="D229" s="8">
        <f t="shared" ref="D229:J229" ca="1" si="64">SUM(D216,D109,D227)</f>
        <v>2112672664.4250512</v>
      </c>
      <c r="E229" s="8">
        <f t="shared" ca="1" si="64"/>
        <v>1951252140.2717953</v>
      </c>
      <c r="F229" s="8">
        <f t="shared" ca="1" si="64"/>
        <v>140927382.28561503</v>
      </c>
      <c r="G229" s="8">
        <f t="shared" ca="1" si="64"/>
        <v>20493141.86764212</v>
      </c>
      <c r="H229" s="8"/>
      <c r="I229" s="8">
        <f>SUM(I216,I109,I227)</f>
        <v>0</v>
      </c>
      <c r="J229" s="8">
        <f t="shared" ca="1" si="64"/>
        <v>2112672664.4250512</v>
      </c>
    </row>
    <row r="230" spans="1:22">
      <c r="D230" s="45"/>
    </row>
    <row r="231" spans="1:22" ht="15.75">
      <c r="A231" s="25" t="s">
        <v>84</v>
      </c>
      <c r="D231" s="15"/>
      <c r="E231" s="15"/>
    </row>
    <row r="232" spans="1:22">
      <c r="D232" s="45"/>
    </row>
    <row r="233" spans="1:22" ht="15.75">
      <c r="A233" s="25" t="s">
        <v>85</v>
      </c>
      <c r="D233" s="37"/>
    </row>
    <row r="234" spans="1:22" outlineLevel="1">
      <c r="B234" s="1"/>
      <c r="D234" s="48"/>
      <c r="E234" s="37"/>
    </row>
    <row r="235" spans="1:22" outlineLevel="1">
      <c r="B235" s="1" t="s">
        <v>86</v>
      </c>
    </row>
    <row r="236" spans="1:22" outlineLevel="1">
      <c r="A236" s="29">
        <v>710</v>
      </c>
      <c r="B236" s="30" t="s">
        <v>87</v>
      </c>
      <c r="C236" s="13">
        <f ca="1">CHOOSE([2]INPUTS!$C$11,E236,SUM(E236:F236),D236,SUM(D236,J236))</f>
        <v>0</v>
      </c>
      <c r="D236" s="30">
        <f t="shared" ref="D236:D244" ca="1" si="65">SUM(E236:G236)</f>
        <v>0</v>
      </c>
      <c r="E236" s="30">
        <f ca="1">'[5]GAS 19 Adj Detail'!$C$96</f>
        <v>0</v>
      </c>
      <c r="F236" s="30">
        <f ca="1">'[5]GAS 19 Adj Detail'!$X$96</f>
        <v>0</v>
      </c>
      <c r="G236" s="30">
        <f ca="1">'[5]GAS 19 Adj Detail'!$AU$96</f>
        <v>0</v>
      </c>
      <c r="H236" s="30"/>
      <c r="I236" s="30"/>
      <c r="J236" s="31">
        <f t="shared" ref="J236:J244" ca="1" si="66">D236+I236</f>
        <v>0</v>
      </c>
    </row>
    <row r="237" spans="1:22" outlineLevel="1">
      <c r="A237" s="29">
        <v>717</v>
      </c>
      <c r="B237" s="30" t="s">
        <v>88</v>
      </c>
      <c r="C237" s="13">
        <f ca="1">CHOOSE([2]INPUTS!$C$11,E237,SUM(E237:F237),D237,SUM(D237,J237))</f>
        <v>351248.88561601809</v>
      </c>
      <c r="D237" s="30">
        <f t="shared" ca="1" si="65"/>
        <v>175624.44280800904</v>
      </c>
      <c r="E237" s="30">
        <f ca="1">'[5]GAS 19 Adj Detail'!$C$97</f>
        <v>168433.64</v>
      </c>
      <c r="F237" s="30">
        <f ca="1">'[5]GAS 19 Adj Detail'!$X$97</f>
        <v>2914.1115054307124</v>
      </c>
      <c r="G237" s="30">
        <f ca="1">'[5]GAS 19 Adj Detail'!$AU$97</f>
        <v>4276.6913025783097</v>
      </c>
      <c r="H237" s="30"/>
      <c r="I237" s="30"/>
      <c r="J237" s="31">
        <f t="shared" ca="1" si="66"/>
        <v>175624.44280800904</v>
      </c>
    </row>
    <row r="238" spans="1:22" outlineLevel="1">
      <c r="A238" s="29">
        <v>735</v>
      </c>
      <c r="B238" s="30" t="s">
        <v>89</v>
      </c>
      <c r="C238" s="13">
        <f ca="1">CHOOSE([2]INPUTS!$C$11,E238,SUM(E238:F238),D238,SUM(D238,J238))</f>
        <v>0</v>
      </c>
      <c r="D238" s="30">
        <f t="shared" ca="1" si="65"/>
        <v>0</v>
      </c>
      <c r="E238" s="30">
        <f ca="1">'[5]GAS 19 Adj Detail'!$C$98</f>
        <v>0</v>
      </c>
      <c r="F238" s="30">
        <f ca="1">'[5]GAS 19 Adj Detail'!$X$98</f>
        <v>0</v>
      </c>
      <c r="G238" s="30">
        <f ca="1">'[5]GAS 19 Adj Detail'!$AU$98</f>
        <v>0</v>
      </c>
      <c r="H238" s="30"/>
      <c r="I238" s="30"/>
      <c r="J238" s="31">
        <f t="shared" ca="1" si="66"/>
        <v>0</v>
      </c>
    </row>
    <row r="239" spans="1:22" outlineLevel="1">
      <c r="A239" s="29">
        <v>741</v>
      </c>
      <c r="B239" s="30" t="s">
        <v>90</v>
      </c>
      <c r="C239" s="13">
        <f ca="1">CHOOSE([2]INPUTS!$C$11,E239,SUM(E239:F239),D239,SUM(D239,J239))</f>
        <v>0</v>
      </c>
      <c r="D239" s="30">
        <f t="shared" ca="1" si="65"/>
        <v>0</v>
      </c>
      <c r="E239" s="30">
        <f ca="1">'[5]GAS 19 Adj Detail'!$C$99</f>
        <v>0</v>
      </c>
      <c r="F239" s="30">
        <f ca="1">'[5]GAS 19 Adj Detail'!$X$99</f>
        <v>0</v>
      </c>
      <c r="G239" s="30">
        <f ca="1">'[5]GAS 19 Adj Detail'!$AU$99</f>
        <v>0</v>
      </c>
      <c r="H239" s="30"/>
      <c r="I239" s="30"/>
      <c r="J239" s="31">
        <f t="shared" ca="1" si="66"/>
        <v>0</v>
      </c>
    </row>
    <row r="240" spans="1:22" outlineLevel="1">
      <c r="A240" s="29">
        <v>742</v>
      </c>
      <c r="B240" s="30" t="s">
        <v>91</v>
      </c>
      <c r="C240" s="13">
        <f ca="1">CHOOSE([2]INPUTS!$C$11,E240,SUM(E240:F240),D240,SUM(D240,J240))</f>
        <v>0</v>
      </c>
      <c r="D240" s="30">
        <f t="shared" ca="1" si="65"/>
        <v>0</v>
      </c>
      <c r="E240" s="30">
        <f ca="1">'[5]GAS 19 Adj Detail'!$C$100</f>
        <v>0</v>
      </c>
      <c r="F240" s="30">
        <f ca="1">'[5]GAS 19 Adj Detail'!$X$100</f>
        <v>0</v>
      </c>
      <c r="G240" s="30">
        <f ca="1">'[5]GAS 19 Adj Detail'!$AU$100</f>
        <v>0</v>
      </c>
      <c r="H240" s="30"/>
      <c r="I240" s="30"/>
      <c r="J240" s="31">
        <f t="shared" ca="1" si="66"/>
        <v>0</v>
      </c>
    </row>
    <row r="241" spans="1:10" outlineLevel="1">
      <c r="A241" s="33" t="s">
        <v>19</v>
      </c>
      <c r="B241" s="31" t="s">
        <v>19</v>
      </c>
      <c r="C241" s="13">
        <f>CHOOSE([2]INPUTS!$C$11,E241,SUM(E241:F241),D241,SUM(D241,J241))</f>
        <v>0</v>
      </c>
      <c r="D241" s="30">
        <f t="shared" si="65"/>
        <v>0</v>
      </c>
      <c r="E241" s="31"/>
      <c r="F241" s="31"/>
      <c r="G241" s="31"/>
      <c r="H241" s="31"/>
      <c r="I241" s="31"/>
      <c r="J241" s="31">
        <f t="shared" si="66"/>
        <v>0</v>
      </c>
    </row>
    <row r="242" spans="1:10" outlineLevel="1">
      <c r="A242" s="33" t="s">
        <v>19</v>
      </c>
      <c r="B242" s="31" t="s">
        <v>19</v>
      </c>
      <c r="C242" s="13">
        <f>CHOOSE([2]INPUTS!$C$11,E242,SUM(E242:F242),D242,SUM(D242,J242))</f>
        <v>0</v>
      </c>
      <c r="D242" s="30">
        <f t="shared" si="65"/>
        <v>0</v>
      </c>
      <c r="E242" s="31"/>
      <c r="F242" s="31"/>
      <c r="G242" s="31"/>
      <c r="H242" s="31"/>
      <c r="I242" s="31"/>
      <c r="J242" s="31">
        <f t="shared" si="66"/>
        <v>0</v>
      </c>
    </row>
    <row r="243" spans="1:10" outlineLevel="1">
      <c r="A243" s="33" t="s">
        <v>19</v>
      </c>
      <c r="B243" s="31" t="s">
        <v>19</v>
      </c>
      <c r="C243" s="13">
        <f>CHOOSE([2]INPUTS!$C$11,E243,SUM(E243:F243),D243,SUM(D243,J243))</f>
        <v>0</v>
      </c>
      <c r="D243" s="30">
        <f t="shared" si="65"/>
        <v>0</v>
      </c>
      <c r="E243" s="31"/>
      <c r="F243" s="31"/>
      <c r="G243" s="31"/>
      <c r="H243" s="31"/>
      <c r="I243" s="31"/>
      <c r="J243" s="31">
        <f t="shared" si="66"/>
        <v>0</v>
      </c>
    </row>
    <row r="244" spans="1:10" outlineLevel="1">
      <c r="A244" s="33" t="s">
        <v>19</v>
      </c>
      <c r="B244" s="31" t="s">
        <v>19</v>
      </c>
      <c r="C244" s="13">
        <f>CHOOSE([2]INPUTS!$C$11,E244,SUM(E244:F244),D244,SUM(D244,J244))</f>
        <v>0</v>
      </c>
      <c r="D244" s="30">
        <f t="shared" si="65"/>
        <v>0</v>
      </c>
      <c r="E244" s="31"/>
      <c r="F244" s="31"/>
      <c r="G244" s="31"/>
      <c r="H244" s="31"/>
      <c r="I244" s="31"/>
      <c r="J244" s="31">
        <f t="shared" si="66"/>
        <v>0</v>
      </c>
    </row>
    <row r="245" spans="1:10" outlineLevel="1">
      <c r="B245" s="10" t="s">
        <v>13</v>
      </c>
      <c r="C245" s="14">
        <f ca="1">SUM(C236:C244)</f>
        <v>351248.88561601809</v>
      </c>
      <c r="D245" s="10">
        <f t="shared" ref="D245:J245" ca="1" si="67">SUM(D236:D244)</f>
        <v>175624.44280800904</v>
      </c>
      <c r="E245" s="10">
        <f t="shared" ca="1" si="67"/>
        <v>168433.64</v>
      </c>
      <c r="F245" s="10">
        <f t="shared" ca="1" si="67"/>
        <v>2914.1115054307124</v>
      </c>
      <c r="G245" s="10">
        <f t="shared" ca="1" si="67"/>
        <v>4276.6913025783097</v>
      </c>
      <c r="H245" s="10"/>
      <c r="I245" s="10">
        <f t="shared" si="67"/>
        <v>0</v>
      </c>
      <c r="J245" s="10">
        <f t="shared" ca="1" si="67"/>
        <v>175624.44280800904</v>
      </c>
    </row>
    <row r="246" spans="1:10" outlineLevel="1">
      <c r="C246" s="16"/>
    </row>
    <row r="247" spans="1:10" outlineLevel="1">
      <c r="B247" s="1" t="s">
        <v>92</v>
      </c>
      <c r="D247" s="15"/>
      <c r="E247" s="15"/>
      <c r="F247" s="15"/>
    </row>
    <row r="248" spans="1:10" outlineLevel="1">
      <c r="A248" s="29">
        <v>807.2</v>
      </c>
      <c r="B248" s="30" t="s">
        <v>93</v>
      </c>
      <c r="C248" s="13">
        <f ca="1">CHOOSE([2]INPUTS!$C$11,E248,SUM(E248:F248),D248,SUM(D248,J248))</f>
        <v>0</v>
      </c>
      <c r="D248" s="30">
        <f t="shared" ref="D248:D257" ca="1" si="68">SUM(E248:G248)</f>
        <v>0</v>
      </c>
      <c r="E248" s="30">
        <f ca="1">'[5]GAS 19 Adj Detail'!$C$101</f>
        <v>0</v>
      </c>
      <c r="F248" s="30">
        <f ca="1">'[5]GAS 19 Adj Detail'!$X$101</f>
        <v>0</v>
      </c>
      <c r="G248" s="30">
        <f ca="1">'[5]GAS 19 Adj Detail'!$AU$101</f>
        <v>0</v>
      </c>
      <c r="H248" s="30"/>
      <c r="I248" s="30"/>
      <c r="J248" s="31">
        <f t="shared" ref="J248:J257" ca="1" si="69">D248+I248</f>
        <v>0</v>
      </c>
    </row>
    <row r="249" spans="1:10" outlineLevel="1">
      <c r="A249" s="29">
        <v>807.4</v>
      </c>
      <c r="B249" s="30" t="s">
        <v>94</v>
      </c>
      <c r="C249" s="13">
        <f ca="1">CHOOSE([2]INPUTS!$C$11,E249,SUM(E249:F249),D249,SUM(D249,J249))</f>
        <v>0</v>
      </c>
      <c r="D249" s="30">
        <f t="shared" ca="1" si="68"/>
        <v>0</v>
      </c>
      <c r="E249" s="30">
        <f ca="1">'[5]GAS 19 Adj Detail'!$C$102</f>
        <v>0</v>
      </c>
      <c r="F249" s="30">
        <f ca="1">'[5]GAS 19 Adj Detail'!$X$102</f>
        <v>0</v>
      </c>
      <c r="G249" s="30">
        <f ca="1">'[5]GAS 19 Adj Detail'!$AU$102</f>
        <v>0</v>
      </c>
      <c r="H249" s="30"/>
      <c r="I249" s="30"/>
      <c r="J249" s="31">
        <f t="shared" ca="1" si="69"/>
        <v>0</v>
      </c>
    </row>
    <row r="250" spans="1:10" outlineLevel="1">
      <c r="A250" s="29">
        <v>807.5</v>
      </c>
      <c r="B250" s="30" t="s">
        <v>266</v>
      </c>
      <c r="C250" s="13">
        <f ca="1">CHOOSE([2]INPUTS!$C$11,E250,SUM(E250:F250),D250,SUM(D250,J250))</f>
        <v>4550844.6915224297</v>
      </c>
      <c r="D250" s="30">
        <f t="shared" ca="1" si="68"/>
        <v>2275422.3457612148</v>
      </c>
      <c r="E250" s="30">
        <f ca="1">'[5]GAS 19 Adj Detail'!$C$103</f>
        <v>2200208.33</v>
      </c>
      <c r="F250" s="30">
        <f ca="1">'[5]GAS 19 Adj Detail'!$X$103</f>
        <v>5382.8219960954793</v>
      </c>
      <c r="G250" s="30">
        <f ca="1">'[5]GAS 19 Adj Detail'!$AU$103</f>
        <v>69831.193765119126</v>
      </c>
      <c r="H250" s="30"/>
      <c r="I250" s="30"/>
      <c r="J250" s="31">
        <f t="shared" ca="1" si="69"/>
        <v>2275422.3457612148</v>
      </c>
    </row>
    <row r="251" spans="1:10" outlineLevel="1">
      <c r="A251" s="29">
        <v>812</v>
      </c>
      <c r="B251" s="30" t="s">
        <v>95</v>
      </c>
      <c r="C251" s="13">
        <f ca="1">CHOOSE([2]INPUTS!$C$11,E251,SUM(E251:F251),D251,SUM(D251,J251))</f>
        <v>-128881.98</v>
      </c>
      <c r="D251" s="30">
        <f t="shared" ca="1" si="68"/>
        <v>-64440.99</v>
      </c>
      <c r="E251" s="30">
        <f ca="1">'[5]GAS 19 Adj Detail'!$C$104</f>
        <v>-64440.99</v>
      </c>
      <c r="F251" s="30">
        <f ca="1">'[5]GAS 19 Adj Detail'!$X$104</f>
        <v>0</v>
      </c>
      <c r="G251" s="30">
        <f ca="1">'[5]GAS 19 Adj Detail'!$AU$104</f>
        <v>0</v>
      </c>
      <c r="H251" s="30"/>
      <c r="I251" s="30"/>
      <c r="J251" s="31">
        <f t="shared" ca="1" si="69"/>
        <v>-64440.99</v>
      </c>
    </row>
    <row r="252" spans="1:10" outlineLevel="1">
      <c r="A252" s="29">
        <v>813</v>
      </c>
      <c r="B252" s="30" t="s">
        <v>92</v>
      </c>
      <c r="C252" s="13">
        <f ca="1">CHOOSE([2]INPUTS!$C$11,E252,SUM(E252:F252),D252,SUM(D252,J252))</f>
        <v>1309503.5659127627</v>
      </c>
      <c r="D252" s="30">
        <f t="shared" ca="1" si="68"/>
        <v>654751.78295638133</v>
      </c>
      <c r="E252" s="30">
        <f ca="1">'[5]GAS 19 Adj Detail'!$C$105</f>
        <v>644384.13</v>
      </c>
      <c r="F252" s="30">
        <f ca="1">'[5]GAS 19 Adj Detail'!$X$105</f>
        <v>741.97913536045178</v>
      </c>
      <c r="G252" s="30">
        <f ca="1">'[5]GAS 19 Adj Detail'!$AU$105</f>
        <v>9625.673821020815</v>
      </c>
      <c r="H252" s="30"/>
      <c r="I252" s="30"/>
      <c r="J252" s="31">
        <f t="shared" ca="1" si="69"/>
        <v>654751.78295638133</v>
      </c>
    </row>
    <row r="253" spans="1:10" outlineLevel="1">
      <c r="A253" s="33" t="s">
        <v>19</v>
      </c>
      <c r="B253" s="31" t="s">
        <v>19</v>
      </c>
      <c r="C253" s="13">
        <f>CHOOSE([2]INPUTS!$C$11,E253,SUM(E253:F253),D253,SUM(D253,J253))</f>
        <v>0</v>
      </c>
      <c r="D253" s="30">
        <f t="shared" si="68"/>
        <v>0</v>
      </c>
      <c r="E253" s="30"/>
      <c r="F253" s="30"/>
      <c r="G253" s="30"/>
      <c r="H253" s="30"/>
      <c r="I253" s="30"/>
      <c r="J253" s="31">
        <f t="shared" si="69"/>
        <v>0</v>
      </c>
    </row>
    <row r="254" spans="1:10" outlineLevel="1">
      <c r="A254" s="33" t="s">
        <v>19</v>
      </c>
      <c r="B254" s="31" t="s">
        <v>19</v>
      </c>
      <c r="C254" s="13">
        <f>CHOOSE([2]INPUTS!$C$11,E254,SUM(E254:F254),D254,SUM(D254,J254))</f>
        <v>0</v>
      </c>
      <c r="D254" s="30">
        <f t="shared" si="68"/>
        <v>0</v>
      </c>
      <c r="E254" s="30"/>
      <c r="F254" s="30"/>
      <c r="G254" s="30"/>
      <c r="H254" s="30"/>
      <c r="I254" s="30"/>
      <c r="J254" s="31">
        <f t="shared" si="69"/>
        <v>0</v>
      </c>
    </row>
    <row r="255" spans="1:10" outlineLevel="1">
      <c r="A255" s="33" t="s">
        <v>19</v>
      </c>
      <c r="B255" s="31" t="s">
        <v>19</v>
      </c>
      <c r="C255" s="13">
        <f>CHOOSE([2]INPUTS!$C$11,E255,SUM(E255:F255),D255,SUM(D255,J255))</f>
        <v>0</v>
      </c>
      <c r="D255" s="30">
        <f t="shared" si="68"/>
        <v>0</v>
      </c>
      <c r="E255" s="30"/>
      <c r="F255" s="30"/>
      <c r="G255" s="30"/>
      <c r="H255" s="30"/>
      <c r="I255" s="30"/>
      <c r="J255" s="31">
        <f t="shared" si="69"/>
        <v>0</v>
      </c>
    </row>
    <row r="256" spans="1:10" outlineLevel="1">
      <c r="A256" s="33" t="s">
        <v>19</v>
      </c>
      <c r="B256" s="31" t="s">
        <v>19</v>
      </c>
      <c r="C256" s="13">
        <f>CHOOSE([2]INPUTS!$C$11,E256,SUM(E256:F256),D256,SUM(D256,J256))</f>
        <v>0</v>
      </c>
      <c r="D256" s="30">
        <f t="shared" si="68"/>
        <v>0</v>
      </c>
      <c r="E256" s="30"/>
      <c r="F256" s="30"/>
      <c r="G256" s="30"/>
      <c r="H256" s="30"/>
      <c r="I256" s="30"/>
      <c r="J256" s="31">
        <f t="shared" si="69"/>
        <v>0</v>
      </c>
    </row>
    <row r="257" spans="1:22" outlineLevel="1">
      <c r="A257" s="33" t="s">
        <v>19</v>
      </c>
      <c r="B257" s="31" t="s">
        <v>19</v>
      </c>
      <c r="C257" s="14">
        <f ca="1">SUM(C248:C256)</f>
        <v>5731466.2774351919</v>
      </c>
      <c r="D257" s="30">
        <f t="shared" si="68"/>
        <v>0</v>
      </c>
      <c r="E257" s="30"/>
      <c r="F257" s="30"/>
      <c r="G257" s="30"/>
      <c r="H257" s="30"/>
      <c r="I257" s="30"/>
      <c r="J257" s="31">
        <f t="shared" si="69"/>
        <v>0</v>
      </c>
    </row>
    <row r="258" spans="1:22" outlineLevel="1">
      <c r="B258" s="10" t="s">
        <v>13</v>
      </c>
      <c r="C258" s="16"/>
      <c r="D258" s="10">
        <f t="shared" ref="D258:J258" ca="1" si="70">SUM(D248:D257)</f>
        <v>2865733.138717596</v>
      </c>
      <c r="E258" s="10">
        <f t="shared" ca="1" si="70"/>
        <v>2780151.4699999997</v>
      </c>
      <c r="F258" s="10">
        <f t="shared" ca="1" si="70"/>
        <v>6124.8011314559308</v>
      </c>
      <c r="G258" s="10">
        <f t="shared" ca="1" si="70"/>
        <v>79456.867586139939</v>
      </c>
      <c r="H258" s="10"/>
      <c r="I258" s="10">
        <f t="shared" si="70"/>
        <v>0</v>
      </c>
      <c r="J258" s="10">
        <f t="shared" ca="1" si="70"/>
        <v>2865733.138717596</v>
      </c>
    </row>
    <row r="259" spans="1:22" outlineLevel="1">
      <c r="C259" s="15"/>
    </row>
    <row r="260" spans="1:22" ht="38.25" outlineLevel="1">
      <c r="B260" s="1" t="s">
        <v>96</v>
      </c>
      <c r="C260" s="13">
        <f>CHOOSE([2]INPUTS!$C$11,E260,SUM(E260:F260),D260,SUM(D260,J260))</f>
        <v>0</v>
      </c>
      <c r="L260" s="4" t="s">
        <v>3</v>
      </c>
      <c r="M260" s="4" t="s">
        <v>263</v>
      </c>
      <c r="N260" s="4" t="s">
        <v>264</v>
      </c>
      <c r="P260" s="4" t="s">
        <v>257</v>
      </c>
      <c r="Q260" s="4" t="s">
        <v>263</v>
      </c>
      <c r="R260" s="4" t="s">
        <v>264</v>
      </c>
      <c r="T260" s="4" t="s">
        <v>4</v>
      </c>
      <c r="U260" s="4" t="s">
        <v>263</v>
      </c>
      <c r="V260" s="4" t="s">
        <v>264</v>
      </c>
    </row>
    <row r="261" spans="1:22" outlineLevel="1">
      <c r="A261" s="29"/>
      <c r="B261" s="30" t="s">
        <v>21</v>
      </c>
      <c r="C261" s="13">
        <f ca="1">CHOOSE([2]INPUTS!$C$11,E261,SUM(E261:F261),D261,SUM(D261,J261))</f>
        <v>940999.86560595001</v>
      </c>
      <c r="D261" s="30">
        <f t="shared" ref="D261:D281" ca="1" si="71">SUM(E261:G261)</f>
        <v>470499.932802975</v>
      </c>
      <c r="E261" s="30">
        <f ca="1">M282</f>
        <v>470473.14089999971</v>
      </c>
      <c r="F261" s="30">
        <f ca="1">Q282</f>
        <v>1.9174091848845767</v>
      </c>
      <c r="G261" s="30">
        <f ca="1">U282</f>
        <v>24.874493790397857</v>
      </c>
      <c r="H261" s="30"/>
      <c r="I261" s="31"/>
      <c r="J261" s="31">
        <f t="shared" ref="J261:J281" ca="1" si="72">D261+I261</f>
        <v>470499.932802975</v>
      </c>
    </row>
    <row r="262" spans="1:22" outlineLevel="1">
      <c r="A262" s="29">
        <v>814</v>
      </c>
      <c r="B262" s="30" t="s">
        <v>97</v>
      </c>
      <c r="C262" s="13">
        <f ca="1">CHOOSE([2]INPUTS!$C$11,E262,SUM(E262:F262),D262,SUM(D262,J262))</f>
        <v>268816.60219999985</v>
      </c>
      <c r="D262" s="30">
        <f t="shared" ca="1" si="71"/>
        <v>134408.30109999992</v>
      </c>
      <c r="E262" s="30">
        <f ca="1">N262</f>
        <v>134408.30109999992</v>
      </c>
      <c r="F262" s="30">
        <f ca="1">R262</f>
        <v>0</v>
      </c>
      <c r="G262" s="30">
        <f ca="1">V262</f>
        <v>0</v>
      </c>
      <c r="H262" s="30"/>
      <c r="I262" s="31"/>
      <c r="J262" s="31">
        <f t="shared" ca="1" si="72"/>
        <v>134408.30109999992</v>
      </c>
      <c r="L262" s="30">
        <f ca="1">'[5]GAS 19 Adj Detail'!C106</f>
        <v>170137.08999999991</v>
      </c>
      <c r="M262" s="36">
        <f ca="1">L262*JP_Bal</f>
        <v>35728.788899999978</v>
      </c>
      <c r="N262" s="36">
        <f ca="1">L262-M262</f>
        <v>134408.30109999992</v>
      </c>
      <c r="P262" s="30">
        <f ca="1">'[5]GAS 19 Adj Detail'!X106</f>
        <v>0</v>
      </c>
      <c r="Q262" s="36">
        <f t="shared" ref="Q262:Q281" ca="1" si="73">P262*JP_Bal</f>
        <v>0</v>
      </c>
      <c r="R262" s="36">
        <f ca="1">P262-Q262</f>
        <v>0</v>
      </c>
      <c r="T262" s="30">
        <f ca="1">'[5]GAS 19 Adj Detail'!AU106</f>
        <v>0</v>
      </c>
      <c r="U262" s="36">
        <f t="shared" ref="U262:U281" ca="1" si="74">T262*JP_Bal</f>
        <v>0</v>
      </c>
      <c r="V262" s="36">
        <f ca="1">T262-U262</f>
        <v>0</v>
      </c>
    </row>
    <row r="263" spans="1:22" outlineLevel="1">
      <c r="A263" s="29">
        <v>815</v>
      </c>
      <c r="B263" s="30" t="s">
        <v>98</v>
      </c>
      <c r="C263" s="13">
        <f ca="1">CHOOSE([2]INPUTS!$C$11,E263,SUM(E263:F263),D263,SUM(D263,J263))</f>
        <v>0</v>
      </c>
      <c r="D263" s="30">
        <f t="shared" ca="1" si="71"/>
        <v>0</v>
      </c>
      <c r="E263" s="30">
        <f t="shared" ref="E263:E281" ca="1" si="75">N263</f>
        <v>0</v>
      </c>
      <c r="F263" s="30">
        <f t="shared" ref="F263:F281" ca="1" si="76">R263</f>
        <v>0</v>
      </c>
      <c r="G263" s="30">
        <f t="shared" ref="G263:G281" ca="1" si="77">V263</f>
        <v>0</v>
      </c>
      <c r="H263" s="30"/>
      <c r="I263" s="31"/>
      <c r="J263" s="31">
        <f t="shared" ca="1" si="72"/>
        <v>0</v>
      </c>
      <c r="L263" s="30">
        <f ca="1">'[5]GAS 19 Adj Detail'!C107</f>
        <v>0</v>
      </c>
      <c r="M263" s="36">
        <f t="shared" ref="M263:M281" ca="1" si="78">L263*JP_Bal</f>
        <v>0</v>
      </c>
      <c r="N263" s="36">
        <f t="shared" ref="N263:N281" ca="1" si="79">L263-M263</f>
        <v>0</v>
      </c>
      <c r="P263" s="30">
        <f ca="1">'[5]GAS 19 Adj Detail'!X107</f>
        <v>0</v>
      </c>
      <c r="Q263" s="36">
        <f t="shared" ca="1" si="73"/>
        <v>0</v>
      </c>
      <c r="R263" s="36">
        <f t="shared" ref="R263:R281" ca="1" si="80">P263-Q263</f>
        <v>0</v>
      </c>
      <c r="T263" s="30">
        <f ca="1">'[5]GAS 19 Adj Detail'!AU107</f>
        <v>0</v>
      </c>
      <c r="U263" s="36">
        <f t="shared" ca="1" si="74"/>
        <v>0</v>
      </c>
      <c r="V263" s="36">
        <f t="shared" ref="V263:V281" ca="1" si="81">T263-U263</f>
        <v>0</v>
      </c>
    </row>
    <row r="264" spans="1:22" outlineLevel="1">
      <c r="A264" s="29">
        <v>816</v>
      </c>
      <c r="B264" s="30" t="s">
        <v>99</v>
      </c>
      <c r="C264" s="13">
        <f ca="1">CHOOSE([2]INPUTS!$C$11,E264,SUM(E264:F264),D264,SUM(D264,J264))</f>
        <v>34415.275600000001</v>
      </c>
      <c r="D264" s="30">
        <f t="shared" ca="1" si="71"/>
        <v>17207.6378</v>
      </c>
      <c r="E264" s="30">
        <f t="shared" ca="1" si="75"/>
        <v>17207.6378</v>
      </c>
      <c r="F264" s="30">
        <f t="shared" ca="1" si="76"/>
        <v>0</v>
      </c>
      <c r="G264" s="30">
        <f t="shared" ca="1" si="77"/>
        <v>0</v>
      </c>
      <c r="H264" s="30"/>
      <c r="I264" s="31"/>
      <c r="J264" s="31">
        <f t="shared" ca="1" si="72"/>
        <v>17207.6378</v>
      </c>
      <c r="L264" s="30">
        <f ca="1">'[5]GAS 19 Adj Detail'!C108</f>
        <v>21781.82</v>
      </c>
      <c r="M264" s="36">
        <f t="shared" ca="1" si="78"/>
        <v>4574.1822000000002</v>
      </c>
      <c r="N264" s="36">
        <f t="shared" ca="1" si="79"/>
        <v>17207.6378</v>
      </c>
      <c r="P264" s="30">
        <f ca="1">'[5]GAS 19 Adj Detail'!X108</f>
        <v>0</v>
      </c>
      <c r="Q264" s="36">
        <f t="shared" ca="1" si="73"/>
        <v>0</v>
      </c>
      <c r="R264" s="36">
        <f t="shared" ca="1" si="80"/>
        <v>0</v>
      </c>
      <c r="T264" s="30">
        <f ca="1">'[5]GAS 19 Adj Detail'!AU108</f>
        <v>0</v>
      </c>
      <c r="U264" s="36">
        <f t="shared" ca="1" si="74"/>
        <v>0</v>
      </c>
      <c r="V264" s="36">
        <f t="shared" ca="1" si="81"/>
        <v>0</v>
      </c>
    </row>
    <row r="265" spans="1:22" outlineLevel="1">
      <c r="A265" s="29">
        <v>817</v>
      </c>
      <c r="B265" s="30" t="s">
        <v>100</v>
      </c>
      <c r="C265" s="13">
        <f ca="1">CHOOSE([2]INPUTS!$C$11,E265,SUM(E265:F265),D265,SUM(D265,J265))</f>
        <v>12301.137399999998</v>
      </c>
      <c r="D265" s="30">
        <f t="shared" ca="1" si="71"/>
        <v>6150.5686999999989</v>
      </c>
      <c r="E265" s="30">
        <f t="shared" ca="1" si="75"/>
        <v>6150.5686999999989</v>
      </c>
      <c r="F265" s="30">
        <f t="shared" ca="1" si="76"/>
        <v>0</v>
      </c>
      <c r="G265" s="30">
        <f t="shared" ca="1" si="77"/>
        <v>0</v>
      </c>
      <c r="H265" s="30"/>
      <c r="I265" s="31"/>
      <c r="J265" s="31">
        <f t="shared" ca="1" si="72"/>
        <v>6150.5686999999989</v>
      </c>
      <c r="L265" s="30">
        <f ca="1">'[5]GAS 19 Adj Detail'!C109</f>
        <v>7785.5299999999988</v>
      </c>
      <c r="M265" s="36">
        <f t="shared" ca="1" si="78"/>
        <v>1634.9612999999997</v>
      </c>
      <c r="N265" s="36">
        <f t="shared" ca="1" si="79"/>
        <v>6150.5686999999989</v>
      </c>
      <c r="P265" s="30">
        <f ca="1">'[5]GAS 19 Adj Detail'!X109</f>
        <v>0</v>
      </c>
      <c r="Q265" s="36">
        <f t="shared" ca="1" si="73"/>
        <v>0</v>
      </c>
      <c r="R265" s="36">
        <f t="shared" ca="1" si="80"/>
        <v>0</v>
      </c>
      <c r="T265" s="30">
        <f ca="1">'[5]GAS 19 Adj Detail'!AU109</f>
        <v>0</v>
      </c>
      <c r="U265" s="36">
        <f t="shared" ca="1" si="74"/>
        <v>0</v>
      </c>
      <c r="V265" s="36">
        <f t="shared" ca="1" si="81"/>
        <v>0</v>
      </c>
    </row>
    <row r="266" spans="1:22" outlineLevel="1">
      <c r="A266" s="29">
        <v>818</v>
      </c>
      <c r="B266" s="30" t="s">
        <v>101</v>
      </c>
      <c r="C266" s="13">
        <f ca="1">CHOOSE([2]INPUTS!$C$11,E266,SUM(E266:F266),D266,SUM(D266,J266))</f>
        <v>477463.99200000003</v>
      </c>
      <c r="D266" s="30">
        <f t="shared" ca="1" si="71"/>
        <v>238731.99600000001</v>
      </c>
      <c r="E266" s="30">
        <f t="shared" ca="1" si="75"/>
        <v>238731.99600000001</v>
      </c>
      <c r="F266" s="30">
        <f t="shared" ca="1" si="76"/>
        <v>0</v>
      </c>
      <c r="G266" s="30">
        <f t="shared" ca="1" si="77"/>
        <v>0</v>
      </c>
      <c r="H266" s="30"/>
      <c r="I266" s="31"/>
      <c r="J266" s="31">
        <f t="shared" ca="1" si="72"/>
        <v>238731.99600000001</v>
      </c>
      <c r="L266" s="30">
        <f ca="1">'[5]GAS 19 Adj Detail'!C110</f>
        <v>302192.40000000002</v>
      </c>
      <c r="M266" s="36">
        <f t="shared" ca="1" si="78"/>
        <v>63460.404000000002</v>
      </c>
      <c r="N266" s="36">
        <f t="shared" ca="1" si="79"/>
        <v>238731.99600000001</v>
      </c>
      <c r="P266" s="30">
        <f ca="1">'[5]GAS 19 Adj Detail'!X110</f>
        <v>0</v>
      </c>
      <c r="Q266" s="36">
        <f t="shared" ca="1" si="73"/>
        <v>0</v>
      </c>
      <c r="R266" s="36">
        <f t="shared" ca="1" si="80"/>
        <v>0</v>
      </c>
      <c r="T266" s="30">
        <f ca="1">'[5]GAS 19 Adj Detail'!AU110</f>
        <v>0</v>
      </c>
      <c r="U266" s="36">
        <f t="shared" ca="1" si="74"/>
        <v>0</v>
      </c>
      <c r="V266" s="36">
        <f t="shared" ca="1" si="81"/>
        <v>0</v>
      </c>
    </row>
    <row r="267" spans="1:22" outlineLevel="1">
      <c r="A267" s="29">
        <v>819</v>
      </c>
      <c r="B267" s="30" t="s">
        <v>102</v>
      </c>
      <c r="C267" s="13">
        <f ca="1">CHOOSE([2]INPUTS!$C$11,E267,SUM(E267:F267),D267,SUM(D267,J267))</f>
        <v>51296.690800000004</v>
      </c>
      <c r="D267" s="30">
        <f t="shared" ca="1" si="71"/>
        <v>25648.345400000002</v>
      </c>
      <c r="E267" s="30">
        <f t="shared" ca="1" si="75"/>
        <v>25648.345400000002</v>
      </c>
      <c r="F267" s="30">
        <f t="shared" ca="1" si="76"/>
        <v>0</v>
      </c>
      <c r="G267" s="30">
        <f t="shared" ca="1" si="77"/>
        <v>0</v>
      </c>
      <c r="H267" s="30"/>
      <c r="I267" s="31"/>
      <c r="J267" s="31">
        <f t="shared" ca="1" si="72"/>
        <v>25648.345400000002</v>
      </c>
      <c r="L267" s="30">
        <f ca="1">'[5]GAS 19 Adj Detail'!C111</f>
        <v>32466.260000000002</v>
      </c>
      <c r="M267" s="36">
        <f t="shared" ca="1" si="78"/>
        <v>6817.9146000000001</v>
      </c>
      <c r="N267" s="36">
        <f t="shared" ca="1" si="79"/>
        <v>25648.345400000002</v>
      </c>
      <c r="P267" s="30">
        <f ca="1">'[5]GAS 19 Adj Detail'!X111</f>
        <v>0</v>
      </c>
      <c r="Q267" s="36">
        <f t="shared" ca="1" si="73"/>
        <v>0</v>
      </c>
      <c r="R267" s="36">
        <f t="shared" ca="1" si="80"/>
        <v>0</v>
      </c>
      <c r="T267" s="30">
        <f ca="1">'[5]GAS 19 Adj Detail'!AU111</f>
        <v>0</v>
      </c>
      <c r="U267" s="36">
        <f t="shared" ca="1" si="74"/>
        <v>0</v>
      </c>
      <c r="V267" s="36">
        <f t="shared" ca="1" si="81"/>
        <v>0</v>
      </c>
    </row>
    <row r="268" spans="1:22" outlineLevel="1">
      <c r="A268" s="29">
        <v>820</v>
      </c>
      <c r="B268" s="30" t="s">
        <v>103</v>
      </c>
      <c r="C268" s="13">
        <f ca="1">CHOOSE([2]INPUTS!$C$11,E268,SUM(E268:F268),D268,SUM(D268,J268))</f>
        <v>16917.281199999998</v>
      </c>
      <c r="D268" s="30">
        <f t="shared" ca="1" si="71"/>
        <v>8458.6405999999988</v>
      </c>
      <c r="E268" s="30">
        <f t="shared" ca="1" si="75"/>
        <v>8458.6405999999988</v>
      </c>
      <c r="F268" s="30">
        <f t="shared" ca="1" si="76"/>
        <v>0</v>
      </c>
      <c r="G268" s="30">
        <f t="shared" ca="1" si="77"/>
        <v>0</v>
      </c>
      <c r="H268" s="30"/>
      <c r="I268" s="31"/>
      <c r="J268" s="31">
        <f t="shared" ca="1" si="72"/>
        <v>8458.6405999999988</v>
      </c>
      <c r="L268" s="30">
        <f ca="1">'[5]GAS 19 Adj Detail'!C112</f>
        <v>10707.14</v>
      </c>
      <c r="M268" s="36">
        <f t="shared" ca="1" si="78"/>
        <v>2248.4993999999997</v>
      </c>
      <c r="N268" s="36">
        <f t="shared" ca="1" si="79"/>
        <v>8458.6405999999988</v>
      </c>
      <c r="P268" s="30">
        <f ca="1">'[5]GAS 19 Adj Detail'!X112</f>
        <v>0</v>
      </c>
      <c r="Q268" s="36">
        <f t="shared" ca="1" si="73"/>
        <v>0</v>
      </c>
      <c r="R268" s="36">
        <f t="shared" ca="1" si="80"/>
        <v>0</v>
      </c>
      <c r="T268" s="30">
        <f ca="1">'[5]GAS 19 Adj Detail'!AU112</f>
        <v>0</v>
      </c>
      <c r="U268" s="36">
        <f t="shared" ca="1" si="74"/>
        <v>0</v>
      </c>
      <c r="V268" s="36">
        <f t="shared" ca="1" si="81"/>
        <v>0</v>
      </c>
    </row>
    <row r="269" spans="1:22" outlineLevel="1">
      <c r="A269" s="29">
        <v>821</v>
      </c>
      <c r="B269" s="30" t="s">
        <v>104</v>
      </c>
      <c r="C269" s="13">
        <f ca="1">CHOOSE([2]INPUTS!$C$11,E269,SUM(E269:F269),D269,SUM(D269,J269))</f>
        <v>28841.162000000004</v>
      </c>
      <c r="D269" s="30">
        <f t="shared" ca="1" si="71"/>
        <v>14420.581000000002</v>
      </c>
      <c r="E269" s="30">
        <f t="shared" ca="1" si="75"/>
        <v>14420.581000000002</v>
      </c>
      <c r="F269" s="30">
        <f t="shared" ca="1" si="76"/>
        <v>0</v>
      </c>
      <c r="G269" s="30">
        <f t="shared" ca="1" si="77"/>
        <v>0</v>
      </c>
      <c r="H269" s="30"/>
      <c r="I269" s="31"/>
      <c r="J269" s="31">
        <f t="shared" ca="1" si="72"/>
        <v>14420.581000000002</v>
      </c>
      <c r="L269" s="30">
        <f ca="1">'[5]GAS 19 Adj Detail'!C113</f>
        <v>18253.900000000001</v>
      </c>
      <c r="M269" s="36">
        <f t="shared" ca="1" si="78"/>
        <v>3833.319</v>
      </c>
      <c r="N269" s="36">
        <f t="shared" ca="1" si="79"/>
        <v>14420.581000000002</v>
      </c>
      <c r="P269" s="30">
        <f ca="1">'[5]GAS 19 Adj Detail'!X113</f>
        <v>0</v>
      </c>
      <c r="Q269" s="36">
        <f t="shared" ca="1" si="73"/>
        <v>0</v>
      </c>
      <c r="R269" s="36">
        <f t="shared" ca="1" si="80"/>
        <v>0</v>
      </c>
      <c r="T269" s="30">
        <f ca="1">'[5]GAS 19 Adj Detail'!AU113</f>
        <v>0</v>
      </c>
      <c r="U269" s="36">
        <f t="shared" ca="1" si="74"/>
        <v>0</v>
      </c>
      <c r="V269" s="36">
        <f t="shared" ca="1" si="81"/>
        <v>0</v>
      </c>
    </row>
    <row r="270" spans="1:22" outlineLevel="1">
      <c r="A270" s="29">
        <v>823</v>
      </c>
      <c r="B270" s="30" t="s">
        <v>105</v>
      </c>
      <c r="C270" s="13">
        <f ca="1">CHOOSE([2]INPUTS!$C$11,E270,SUM(E270:F270),D270,SUM(D270,J270))</f>
        <v>0</v>
      </c>
      <c r="D270" s="30">
        <f t="shared" ca="1" si="71"/>
        <v>0</v>
      </c>
      <c r="E270" s="30">
        <f t="shared" ca="1" si="75"/>
        <v>0</v>
      </c>
      <c r="F270" s="30">
        <f t="shared" ca="1" si="76"/>
        <v>0</v>
      </c>
      <c r="G270" s="30">
        <f t="shared" ca="1" si="77"/>
        <v>0</v>
      </c>
      <c r="H270" s="30"/>
      <c r="I270" s="31"/>
      <c r="J270" s="31">
        <f t="shared" ca="1" si="72"/>
        <v>0</v>
      </c>
      <c r="L270" s="30">
        <f ca="1">'[5]GAS 19 Adj Detail'!C114</f>
        <v>0</v>
      </c>
      <c r="M270" s="36">
        <f t="shared" ca="1" si="78"/>
        <v>0</v>
      </c>
      <c r="N270" s="36">
        <f t="shared" ca="1" si="79"/>
        <v>0</v>
      </c>
      <c r="P270" s="30">
        <f ca="1">'[5]GAS 19 Adj Detail'!X114</f>
        <v>0</v>
      </c>
      <c r="Q270" s="36">
        <f t="shared" ca="1" si="73"/>
        <v>0</v>
      </c>
      <c r="R270" s="36">
        <f t="shared" ca="1" si="80"/>
        <v>0</v>
      </c>
      <c r="T270" s="30">
        <f ca="1">'[5]GAS 19 Adj Detail'!AU114</f>
        <v>0</v>
      </c>
      <c r="U270" s="36">
        <f t="shared" ca="1" si="74"/>
        <v>0</v>
      </c>
      <c r="V270" s="36">
        <f t="shared" ca="1" si="81"/>
        <v>0</v>
      </c>
    </row>
    <row r="271" spans="1:22" outlineLevel="1">
      <c r="A271" s="29">
        <v>824</v>
      </c>
      <c r="B271" s="30" t="s">
        <v>106</v>
      </c>
      <c r="C271" s="13">
        <f ca="1">CHOOSE([2]INPUTS!$C$11,E271,SUM(E271:F271),D271,SUM(D271,J271))</f>
        <v>229173.39177476621</v>
      </c>
      <c r="D271" s="30">
        <f t="shared" ca="1" si="71"/>
        <v>114586.6958873831</v>
      </c>
      <c r="E271" s="30">
        <f t="shared" ca="1" si="75"/>
        <v>114485.9072999999</v>
      </c>
      <c r="F271" s="30">
        <f t="shared" ca="1" si="76"/>
        <v>7.2131107431372179</v>
      </c>
      <c r="G271" s="30">
        <f t="shared" ca="1" si="77"/>
        <v>93.575476640068132</v>
      </c>
      <c r="H271" s="30"/>
      <c r="I271" s="31"/>
      <c r="J271" s="31">
        <f t="shared" ca="1" si="72"/>
        <v>114586.6958873831</v>
      </c>
      <c r="L271" s="30">
        <f ca="1">'[5]GAS 19 Adj Detail'!C115</f>
        <v>144918.86999999988</v>
      </c>
      <c r="M271" s="36">
        <f t="shared" ca="1" si="78"/>
        <v>30432.962699999975</v>
      </c>
      <c r="N271" s="36">
        <f t="shared" ca="1" si="79"/>
        <v>114485.9072999999</v>
      </c>
      <c r="P271" s="30">
        <f ca="1">'[5]GAS 19 Adj Detail'!X115</f>
        <v>9.1305199280217941</v>
      </c>
      <c r="Q271" s="36">
        <f t="shared" ca="1" si="73"/>
        <v>1.9174091848845767</v>
      </c>
      <c r="R271" s="36">
        <f t="shared" ca="1" si="80"/>
        <v>7.2131107431372179</v>
      </c>
      <c r="T271" s="30">
        <f ca="1">'[5]GAS 19 Adj Detail'!AU115</f>
        <v>118.44997043046598</v>
      </c>
      <c r="U271" s="36">
        <f t="shared" ca="1" si="74"/>
        <v>24.874493790397857</v>
      </c>
      <c r="V271" s="36">
        <f t="shared" ca="1" si="81"/>
        <v>93.575476640068132</v>
      </c>
    </row>
    <row r="272" spans="1:22" outlineLevel="1">
      <c r="A272" s="29">
        <v>825</v>
      </c>
      <c r="B272" s="30" t="s">
        <v>107</v>
      </c>
      <c r="C272" s="13">
        <f ca="1">CHOOSE([2]INPUTS!$C$11,E272,SUM(E272:F272),D272,SUM(D272,J272))</f>
        <v>55589.060999999994</v>
      </c>
      <c r="D272" s="30">
        <f t="shared" ca="1" si="71"/>
        <v>27794.530499999997</v>
      </c>
      <c r="E272" s="30">
        <f t="shared" ca="1" si="75"/>
        <v>27794.530499999997</v>
      </c>
      <c r="F272" s="30">
        <f t="shared" ca="1" si="76"/>
        <v>0</v>
      </c>
      <c r="G272" s="30">
        <f t="shared" ca="1" si="77"/>
        <v>0</v>
      </c>
      <c r="H272" s="30"/>
      <c r="I272" s="31"/>
      <c r="J272" s="31">
        <f t="shared" ca="1" si="72"/>
        <v>27794.530499999997</v>
      </c>
      <c r="L272" s="30">
        <f ca="1">'[5]GAS 19 Adj Detail'!C116</f>
        <v>35182.949999999997</v>
      </c>
      <c r="M272" s="36">
        <f t="shared" ca="1" si="78"/>
        <v>7388.4194999999991</v>
      </c>
      <c r="N272" s="36">
        <f t="shared" ca="1" si="79"/>
        <v>27794.530499999997</v>
      </c>
      <c r="P272" s="30">
        <f ca="1">'[5]GAS 19 Adj Detail'!X116</f>
        <v>0</v>
      </c>
      <c r="Q272" s="36">
        <f t="shared" ca="1" si="73"/>
        <v>0</v>
      </c>
      <c r="R272" s="36">
        <f t="shared" ca="1" si="80"/>
        <v>0</v>
      </c>
      <c r="T272" s="30">
        <f ca="1">'[5]GAS 19 Adj Detail'!AU116</f>
        <v>0</v>
      </c>
      <c r="U272" s="36">
        <f t="shared" ca="1" si="74"/>
        <v>0</v>
      </c>
      <c r="V272" s="36">
        <f t="shared" ca="1" si="81"/>
        <v>0</v>
      </c>
    </row>
    <row r="273" spans="1:22" outlineLevel="1">
      <c r="A273" s="29">
        <v>826</v>
      </c>
      <c r="B273" s="30" t="s">
        <v>108</v>
      </c>
      <c r="C273" s="13">
        <f ca="1">CHOOSE([2]INPUTS!$C$11,E273,SUM(E273:F273),D273,SUM(D273,J273))</f>
        <v>0</v>
      </c>
      <c r="D273" s="30">
        <f t="shared" ca="1" si="71"/>
        <v>0</v>
      </c>
      <c r="E273" s="30">
        <f t="shared" ca="1" si="75"/>
        <v>0</v>
      </c>
      <c r="F273" s="30">
        <f t="shared" ca="1" si="76"/>
        <v>0</v>
      </c>
      <c r="G273" s="30">
        <f t="shared" ca="1" si="77"/>
        <v>0</v>
      </c>
      <c r="H273" s="30"/>
      <c r="I273" s="31"/>
      <c r="J273" s="31">
        <f t="shared" ca="1" si="72"/>
        <v>0</v>
      </c>
      <c r="L273" s="30">
        <f ca="1">'[5]GAS 19 Adj Detail'!C117</f>
        <v>0</v>
      </c>
      <c r="M273" s="36">
        <f t="shared" ca="1" si="78"/>
        <v>0</v>
      </c>
      <c r="N273" s="36">
        <f t="shared" ca="1" si="79"/>
        <v>0</v>
      </c>
      <c r="P273" s="30">
        <f ca="1">'[5]GAS 19 Adj Detail'!X117</f>
        <v>0</v>
      </c>
      <c r="Q273" s="36">
        <f t="shared" ca="1" si="73"/>
        <v>0</v>
      </c>
      <c r="R273" s="36">
        <f t="shared" ca="1" si="80"/>
        <v>0</v>
      </c>
      <c r="T273" s="30">
        <f ca="1">'[5]GAS 19 Adj Detail'!AU117</f>
        <v>0</v>
      </c>
      <c r="U273" s="36">
        <f t="shared" ca="1" si="74"/>
        <v>0</v>
      </c>
      <c r="V273" s="36">
        <f t="shared" ca="1" si="81"/>
        <v>0</v>
      </c>
    </row>
    <row r="274" spans="1:22" outlineLevel="1">
      <c r="A274" s="29">
        <v>830</v>
      </c>
      <c r="B274" s="30" t="s">
        <v>109</v>
      </c>
      <c r="C274" s="13">
        <f ca="1">CHOOSE([2]INPUTS!$C$11,E274,SUM(E274:F274),D274,SUM(D274,J274))</f>
        <v>229264.478</v>
      </c>
      <c r="D274" s="30">
        <f t="shared" ca="1" si="71"/>
        <v>114632.239</v>
      </c>
      <c r="E274" s="30">
        <f t="shared" ca="1" si="75"/>
        <v>114632.239</v>
      </c>
      <c r="F274" s="30">
        <f t="shared" ca="1" si="76"/>
        <v>0</v>
      </c>
      <c r="G274" s="30">
        <f t="shared" ca="1" si="77"/>
        <v>0</v>
      </c>
      <c r="H274" s="30"/>
      <c r="I274" s="31"/>
      <c r="J274" s="31">
        <f t="shared" ca="1" si="72"/>
        <v>114632.239</v>
      </c>
      <c r="L274" s="30">
        <f ca="1">'[5]GAS 19 Adj Detail'!C118</f>
        <v>145104.1</v>
      </c>
      <c r="M274" s="36">
        <f t="shared" ca="1" si="78"/>
        <v>30471.861000000001</v>
      </c>
      <c r="N274" s="36">
        <f t="shared" ca="1" si="79"/>
        <v>114632.239</v>
      </c>
      <c r="P274" s="30">
        <f ca="1">'[5]GAS 19 Adj Detail'!X118</f>
        <v>0</v>
      </c>
      <c r="Q274" s="36">
        <f t="shared" ca="1" si="73"/>
        <v>0</v>
      </c>
      <c r="R274" s="36">
        <f t="shared" ca="1" si="80"/>
        <v>0</v>
      </c>
      <c r="T274" s="30">
        <f ca="1">'[5]GAS 19 Adj Detail'!AU118</f>
        <v>0</v>
      </c>
      <c r="U274" s="36">
        <f t="shared" ca="1" si="74"/>
        <v>0</v>
      </c>
      <c r="V274" s="36">
        <f t="shared" ca="1" si="81"/>
        <v>0</v>
      </c>
    </row>
    <row r="275" spans="1:22" outlineLevel="1">
      <c r="A275" s="29">
        <v>831</v>
      </c>
      <c r="B275" s="30" t="s">
        <v>110</v>
      </c>
      <c r="C275" s="13">
        <f ca="1">CHOOSE([2]INPUTS!$C$11,E275,SUM(E275:F275),D275,SUM(D275,J275))</f>
        <v>74605.972600000008</v>
      </c>
      <c r="D275" s="30">
        <f t="shared" ca="1" si="71"/>
        <v>37302.986300000004</v>
      </c>
      <c r="E275" s="30">
        <f t="shared" ca="1" si="75"/>
        <v>37302.986300000004</v>
      </c>
      <c r="F275" s="30">
        <f t="shared" ca="1" si="76"/>
        <v>0</v>
      </c>
      <c r="G275" s="30">
        <f t="shared" ca="1" si="77"/>
        <v>0</v>
      </c>
      <c r="H275" s="30"/>
      <c r="I275" s="31"/>
      <c r="J275" s="31">
        <f t="shared" ca="1" si="72"/>
        <v>37302.986300000004</v>
      </c>
      <c r="L275" s="30">
        <f ca="1">'[5]GAS 19 Adj Detail'!C119</f>
        <v>47218.97</v>
      </c>
      <c r="M275" s="36">
        <f t="shared" ca="1" si="78"/>
        <v>9915.9837000000007</v>
      </c>
      <c r="N275" s="36">
        <f t="shared" ca="1" si="79"/>
        <v>37302.986300000004</v>
      </c>
      <c r="P275" s="30">
        <f ca="1">'[5]GAS 19 Adj Detail'!X119</f>
        <v>0</v>
      </c>
      <c r="Q275" s="36">
        <f t="shared" ca="1" si="73"/>
        <v>0</v>
      </c>
      <c r="R275" s="36">
        <f t="shared" ca="1" si="80"/>
        <v>0</v>
      </c>
      <c r="T275" s="30">
        <f ca="1">'[5]GAS 19 Adj Detail'!AU119</f>
        <v>0</v>
      </c>
      <c r="U275" s="36">
        <f t="shared" ca="1" si="74"/>
        <v>0</v>
      </c>
      <c r="V275" s="36">
        <f t="shared" ca="1" si="81"/>
        <v>0</v>
      </c>
    </row>
    <row r="276" spans="1:22" outlineLevel="1">
      <c r="A276" s="29">
        <v>832</v>
      </c>
      <c r="B276" s="30" t="s">
        <v>111</v>
      </c>
      <c r="C276" s="13">
        <f ca="1">CHOOSE([2]INPUTS!$C$11,E276,SUM(E276:F276),D276,SUM(D276,J276))</f>
        <v>1437637.4021999983</v>
      </c>
      <c r="D276" s="30">
        <f t="shared" ca="1" si="71"/>
        <v>718818.70109999913</v>
      </c>
      <c r="E276" s="30">
        <f t="shared" ca="1" si="75"/>
        <v>718818.70109999913</v>
      </c>
      <c r="F276" s="30">
        <f t="shared" ca="1" si="76"/>
        <v>0</v>
      </c>
      <c r="G276" s="30">
        <f t="shared" ca="1" si="77"/>
        <v>0</v>
      </c>
      <c r="H276" s="30"/>
      <c r="I276" s="31"/>
      <c r="J276" s="31">
        <f t="shared" ca="1" si="72"/>
        <v>718818.70109999913</v>
      </c>
      <c r="L276" s="30">
        <f ca="1">'[5]GAS 19 Adj Detail'!C120</f>
        <v>909897.08999999892</v>
      </c>
      <c r="M276" s="36">
        <f t="shared" ca="1" si="78"/>
        <v>191078.38889999976</v>
      </c>
      <c r="N276" s="36">
        <f t="shared" ca="1" si="79"/>
        <v>718818.70109999913</v>
      </c>
      <c r="P276" s="30">
        <f ca="1">'[5]GAS 19 Adj Detail'!X120</f>
        <v>0</v>
      </c>
      <c r="Q276" s="36">
        <f t="shared" ca="1" si="73"/>
        <v>0</v>
      </c>
      <c r="R276" s="36">
        <f t="shared" ca="1" si="80"/>
        <v>0</v>
      </c>
      <c r="T276" s="30">
        <f ca="1">'[5]GAS 19 Adj Detail'!AU120</f>
        <v>0</v>
      </c>
      <c r="U276" s="36">
        <f t="shared" ca="1" si="74"/>
        <v>0</v>
      </c>
      <c r="V276" s="36">
        <f t="shared" ca="1" si="81"/>
        <v>0</v>
      </c>
    </row>
    <row r="277" spans="1:22" outlineLevel="1">
      <c r="A277" s="29">
        <v>833</v>
      </c>
      <c r="B277" s="30" t="s">
        <v>112</v>
      </c>
      <c r="C277" s="13">
        <f ca="1">CHOOSE([2]INPUTS!$C$11,E277,SUM(E277:F277),D277,SUM(D277,J277))</f>
        <v>25426.466</v>
      </c>
      <c r="D277" s="30">
        <f t="shared" ca="1" si="71"/>
        <v>12713.233</v>
      </c>
      <c r="E277" s="30">
        <f t="shared" ca="1" si="75"/>
        <v>12713.233</v>
      </c>
      <c r="F277" s="30">
        <f t="shared" ca="1" si="76"/>
        <v>0</v>
      </c>
      <c r="G277" s="30">
        <f t="shared" ca="1" si="77"/>
        <v>0</v>
      </c>
      <c r="H277" s="30"/>
      <c r="I277" s="31"/>
      <c r="J277" s="31">
        <f t="shared" ca="1" si="72"/>
        <v>12713.233</v>
      </c>
      <c r="L277" s="30">
        <f ca="1">'[5]GAS 19 Adj Detail'!C121</f>
        <v>16092.7</v>
      </c>
      <c r="M277" s="36">
        <f t="shared" ca="1" si="78"/>
        <v>3379.4670000000001</v>
      </c>
      <c r="N277" s="36">
        <f t="shared" ca="1" si="79"/>
        <v>12713.233</v>
      </c>
      <c r="P277" s="30">
        <f ca="1">'[5]GAS 19 Adj Detail'!X121</f>
        <v>0</v>
      </c>
      <c r="Q277" s="36">
        <f t="shared" ca="1" si="73"/>
        <v>0</v>
      </c>
      <c r="R277" s="36">
        <f t="shared" ca="1" si="80"/>
        <v>0</v>
      </c>
      <c r="T277" s="30">
        <f ca="1">'[5]GAS 19 Adj Detail'!AU121</f>
        <v>0</v>
      </c>
      <c r="U277" s="36">
        <f t="shared" ca="1" si="74"/>
        <v>0</v>
      </c>
      <c r="V277" s="36">
        <f t="shared" ca="1" si="81"/>
        <v>0</v>
      </c>
    </row>
    <row r="278" spans="1:22" outlineLevel="1">
      <c r="A278" s="29">
        <v>834</v>
      </c>
      <c r="B278" s="30" t="s">
        <v>113</v>
      </c>
      <c r="C278" s="13">
        <f ca="1">CHOOSE([2]INPUTS!$C$11,E278,SUM(E278:F278),D278,SUM(D278,J278))</f>
        <v>416157.81160000002</v>
      </c>
      <c r="D278" s="30">
        <f t="shared" ca="1" si="71"/>
        <v>208078.90580000001</v>
      </c>
      <c r="E278" s="30">
        <f t="shared" ca="1" si="75"/>
        <v>208078.90580000001</v>
      </c>
      <c r="F278" s="30">
        <f t="shared" ca="1" si="76"/>
        <v>0</v>
      </c>
      <c r="G278" s="30">
        <f t="shared" ca="1" si="77"/>
        <v>0</v>
      </c>
      <c r="H278" s="30"/>
      <c r="I278" s="31"/>
      <c r="J278" s="31">
        <f t="shared" ca="1" si="72"/>
        <v>208078.90580000001</v>
      </c>
      <c r="L278" s="30">
        <f ca="1">'[5]GAS 19 Adj Detail'!C122</f>
        <v>263391.02</v>
      </c>
      <c r="M278" s="36">
        <f t="shared" ca="1" si="78"/>
        <v>55312.114200000004</v>
      </c>
      <c r="N278" s="36">
        <f t="shared" ca="1" si="79"/>
        <v>208078.90580000001</v>
      </c>
      <c r="P278" s="30">
        <f ca="1">'[5]GAS 19 Adj Detail'!X122</f>
        <v>0</v>
      </c>
      <c r="Q278" s="36">
        <f t="shared" ca="1" si="73"/>
        <v>0</v>
      </c>
      <c r="R278" s="36">
        <f t="shared" ca="1" si="80"/>
        <v>0</v>
      </c>
      <c r="T278" s="30">
        <f ca="1">'[5]GAS 19 Adj Detail'!AU122</f>
        <v>0</v>
      </c>
      <c r="U278" s="36">
        <f t="shared" ca="1" si="74"/>
        <v>0</v>
      </c>
      <c r="V278" s="36">
        <f t="shared" ca="1" si="81"/>
        <v>0</v>
      </c>
    </row>
    <row r="279" spans="1:22" outlineLevel="1">
      <c r="A279" s="29">
        <v>835</v>
      </c>
      <c r="B279" s="30" t="s">
        <v>114</v>
      </c>
      <c r="C279" s="13">
        <f ca="1">CHOOSE([2]INPUTS!$C$11,E279,SUM(E279:F279),D279,SUM(D279,J279))</f>
        <v>0</v>
      </c>
      <c r="D279" s="30">
        <f t="shared" ca="1" si="71"/>
        <v>0</v>
      </c>
      <c r="E279" s="30">
        <f ca="1">N279</f>
        <v>0</v>
      </c>
      <c r="F279" s="30">
        <f t="shared" ca="1" si="76"/>
        <v>0</v>
      </c>
      <c r="G279" s="30">
        <f t="shared" ca="1" si="77"/>
        <v>0</v>
      </c>
      <c r="H279" s="30"/>
      <c r="I279" s="31"/>
      <c r="J279" s="31">
        <f t="shared" ca="1" si="72"/>
        <v>0</v>
      </c>
      <c r="L279" s="30">
        <f ca="1">'[5]GAS 19 Adj Detail'!C123</f>
        <v>0</v>
      </c>
      <c r="M279" s="36">
        <f t="shared" ca="1" si="78"/>
        <v>0</v>
      </c>
      <c r="N279" s="36">
        <f ca="1">L279-M279</f>
        <v>0</v>
      </c>
      <c r="P279" s="30">
        <f ca="1">'[5]GAS 19 Adj Detail'!X123</f>
        <v>0</v>
      </c>
      <c r="Q279" s="36">
        <f t="shared" ca="1" si="73"/>
        <v>0</v>
      </c>
      <c r="R279" s="36">
        <f t="shared" ca="1" si="80"/>
        <v>0</v>
      </c>
      <c r="T279" s="30">
        <f ca="1">'[5]GAS 19 Adj Detail'!AU123</f>
        <v>0</v>
      </c>
      <c r="U279" s="36">
        <f t="shared" ca="1" si="74"/>
        <v>0</v>
      </c>
      <c r="V279" s="36">
        <f t="shared" ca="1" si="81"/>
        <v>0</v>
      </c>
    </row>
    <row r="280" spans="1:22" outlineLevel="1">
      <c r="A280" s="29">
        <v>836</v>
      </c>
      <c r="B280" s="30" t="s">
        <v>115</v>
      </c>
      <c r="C280" s="13">
        <f ca="1">CHOOSE([2]INPUTS!$C$11,E280,SUM(E280:F280),D280,SUM(D280,J280))</f>
        <v>158438.81339999998</v>
      </c>
      <c r="D280" s="30">
        <f t="shared" ca="1" si="71"/>
        <v>79219.406699999992</v>
      </c>
      <c r="E280" s="30">
        <f t="shared" ca="1" si="75"/>
        <v>79219.406699999992</v>
      </c>
      <c r="F280" s="30">
        <f t="shared" ca="1" si="76"/>
        <v>0</v>
      </c>
      <c r="G280" s="30">
        <f t="shared" ca="1" si="77"/>
        <v>0</v>
      </c>
      <c r="H280" s="30"/>
      <c r="I280" s="31"/>
      <c r="J280" s="31">
        <f t="shared" ca="1" si="72"/>
        <v>79219.406699999992</v>
      </c>
      <c r="L280" s="30">
        <f ca="1">'[5]GAS 19 Adj Detail'!C124</f>
        <v>100277.73</v>
      </c>
      <c r="M280" s="36">
        <f t="shared" ca="1" si="78"/>
        <v>21058.3233</v>
      </c>
      <c r="N280" s="36">
        <f t="shared" ca="1" si="79"/>
        <v>79219.406699999992</v>
      </c>
      <c r="P280" s="30">
        <f ca="1">'[5]GAS 19 Adj Detail'!X124</f>
        <v>0</v>
      </c>
      <c r="Q280" s="36">
        <f t="shared" ca="1" si="73"/>
        <v>0</v>
      </c>
      <c r="R280" s="36">
        <f t="shared" ca="1" si="80"/>
        <v>0</v>
      </c>
      <c r="T280" s="30">
        <f ca="1">'[5]GAS 19 Adj Detail'!AU124</f>
        <v>0</v>
      </c>
      <c r="U280" s="36">
        <f t="shared" ca="1" si="74"/>
        <v>0</v>
      </c>
      <c r="V280" s="36">
        <f t="shared" ca="1" si="81"/>
        <v>0</v>
      </c>
    </row>
    <row r="281" spans="1:22" outlineLevel="1">
      <c r="A281" s="29">
        <v>837</v>
      </c>
      <c r="B281" s="30" t="s">
        <v>116</v>
      </c>
      <c r="C281" s="14">
        <f ca="1">SUM(C260:C280)</f>
        <v>4457345.4033807144</v>
      </c>
      <c r="D281" s="30">
        <f t="shared" ca="1" si="71"/>
        <v>11803.168799999999</v>
      </c>
      <c r="E281" s="30">
        <f t="shared" ca="1" si="75"/>
        <v>11803.168799999999</v>
      </c>
      <c r="F281" s="30">
        <f t="shared" ca="1" si="76"/>
        <v>0</v>
      </c>
      <c r="G281" s="30">
        <f t="shared" ca="1" si="77"/>
        <v>0</v>
      </c>
      <c r="H281" s="30"/>
      <c r="I281" s="31"/>
      <c r="J281" s="31">
        <f t="shared" ca="1" si="72"/>
        <v>11803.168799999999</v>
      </c>
      <c r="L281" s="30">
        <f ca="1">'[5]GAS 19 Adj Detail'!C125</f>
        <v>14940.72</v>
      </c>
      <c r="M281" s="36">
        <f t="shared" ca="1" si="78"/>
        <v>3137.5511999999999</v>
      </c>
      <c r="N281" s="36">
        <f t="shared" ca="1" si="79"/>
        <v>11803.168799999999</v>
      </c>
      <c r="P281" s="30">
        <f ca="1">'[5]GAS 19 Adj Detail'!X125</f>
        <v>0</v>
      </c>
      <c r="Q281" s="36">
        <f t="shared" ca="1" si="73"/>
        <v>0</v>
      </c>
      <c r="R281" s="36">
        <f t="shared" ca="1" si="80"/>
        <v>0</v>
      </c>
      <c r="T281" s="30">
        <f ca="1">'[5]GAS 19 Adj Detail'!AU125</f>
        <v>0</v>
      </c>
      <c r="U281" s="36">
        <f t="shared" ca="1" si="74"/>
        <v>0</v>
      </c>
      <c r="V281" s="36">
        <f t="shared" ca="1" si="81"/>
        <v>0</v>
      </c>
    </row>
    <row r="282" spans="1:22" outlineLevel="1">
      <c r="B282" s="10" t="s">
        <v>13</v>
      </c>
      <c r="C282" s="16"/>
      <c r="D282" s="10">
        <f t="shared" ref="D282:J282" ca="1" si="82">SUM(D261:D281)</f>
        <v>2240475.8704903573</v>
      </c>
      <c r="E282" s="10">
        <f t="shared" ca="1" si="82"/>
        <v>2240348.2899999991</v>
      </c>
      <c r="F282" s="10">
        <f t="shared" ca="1" si="82"/>
        <v>9.1305199280217941</v>
      </c>
      <c r="G282" s="10">
        <f t="shared" ca="1" si="82"/>
        <v>118.44997043046598</v>
      </c>
      <c r="H282" s="10"/>
      <c r="I282" s="10">
        <f t="shared" si="82"/>
        <v>0</v>
      </c>
      <c r="J282" s="10">
        <f t="shared" ca="1" si="82"/>
        <v>2240475.8704903573</v>
      </c>
      <c r="L282" s="14">
        <f ca="1">SUM(L262:L281)</f>
        <v>2240348.2899999991</v>
      </c>
      <c r="M282" s="14">
        <f ca="1">SUM(M262:M281)</f>
        <v>470473.14089999971</v>
      </c>
      <c r="N282" s="14">
        <f ca="1">SUM(N262:N281)</f>
        <v>1769875.1490999991</v>
      </c>
      <c r="P282" s="14">
        <f ca="1">SUM(P262:P281)</f>
        <v>9.1305199280217941</v>
      </c>
      <c r="Q282" s="14">
        <f ca="1">SUM(Q262:Q281)</f>
        <v>1.9174091848845767</v>
      </c>
      <c r="R282" s="14">
        <f ca="1">SUM(R262:R281)</f>
        <v>7.2131107431372179</v>
      </c>
      <c r="T282" s="14">
        <f ca="1">SUM(T262:T281)</f>
        <v>118.44997043046598</v>
      </c>
      <c r="U282" s="14">
        <f ca="1">SUM(U262:U281)</f>
        <v>24.874493790397857</v>
      </c>
      <c r="V282" s="14">
        <f ca="1">SUM(V262:V281)</f>
        <v>93.575476640068132</v>
      </c>
    </row>
    <row r="283" spans="1:22" outlineLevel="1">
      <c r="M283" s="12">
        <f ca="1">M282/L282</f>
        <v>0.20999999999999996</v>
      </c>
    </row>
    <row r="284" spans="1:22" outlineLevel="1">
      <c r="B284" s="1" t="s">
        <v>117</v>
      </c>
      <c r="C284" s="13">
        <f>CHOOSE([2]INPUTS!$C$11,E284,SUM(E284:F284),D284,SUM(D284,J284))</f>
        <v>0</v>
      </c>
    </row>
    <row r="285" spans="1:22" outlineLevel="1">
      <c r="A285" s="29">
        <v>841</v>
      </c>
      <c r="B285" s="30" t="s">
        <v>118</v>
      </c>
      <c r="C285" s="13">
        <f ca="1">CHOOSE([2]INPUTS!$C$11,E285,SUM(E285:F285),D285,SUM(D285,J285))</f>
        <v>1777911.4628444985</v>
      </c>
      <c r="D285" s="30">
        <f t="shared" ref="D285:D294" ca="1" si="83">SUM(E285:G285)</f>
        <v>888955.73142224923</v>
      </c>
      <c r="E285" s="31">
        <f ca="1">'[5]GAS 19 Adj Detail'!C126</f>
        <v>852496.36999999895</v>
      </c>
      <c r="F285" s="31">
        <f ca="1">'[5]GAS 19 Adj Detail'!X126</f>
        <v>9535.6882418499936</v>
      </c>
      <c r="G285" s="31">
        <f ca="1">'[5]GAS 19 Adj Detail'!AU126</f>
        <v>26923.673180400332</v>
      </c>
      <c r="H285" s="31"/>
      <c r="I285" s="31"/>
      <c r="J285" s="31">
        <f t="shared" ref="J285:J294" ca="1" si="84">D285+I285</f>
        <v>888955.73142224923</v>
      </c>
    </row>
    <row r="286" spans="1:22" outlineLevel="1">
      <c r="A286" s="29">
        <v>843.2</v>
      </c>
      <c r="B286" s="30" t="s">
        <v>119</v>
      </c>
      <c r="C286" s="13">
        <f ca="1">CHOOSE([2]INPUTS!$C$11,E286,SUM(E286:F286),D286,SUM(D286,J286))</f>
        <v>0</v>
      </c>
      <c r="D286" s="30">
        <f t="shared" ca="1" si="83"/>
        <v>0</v>
      </c>
      <c r="E286" s="31">
        <f ca="1">'[5]GAS 19 Adj Detail'!C127</f>
        <v>0</v>
      </c>
      <c r="F286" s="31">
        <f ca="1">'[5]GAS 19 Adj Detail'!X127</f>
        <v>0</v>
      </c>
      <c r="G286" s="31">
        <f ca="1">'[5]GAS 19 Adj Detail'!AU127</f>
        <v>0</v>
      </c>
      <c r="H286" s="31"/>
      <c r="I286" s="31"/>
      <c r="J286" s="31">
        <f t="shared" ca="1" si="84"/>
        <v>0</v>
      </c>
    </row>
    <row r="287" spans="1:22" outlineLevel="1">
      <c r="A287" s="29">
        <v>843.3</v>
      </c>
      <c r="B287" s="30" t="s">
        <v>120</v>
      </c>
      <c r="C287" s="13">
        <f ca="1">CHOOSE([2]INPUTS!$C$11,E287,SUM(E287:F287),D287,SUM(D287,J287))</f>
        <v>0</v>
      </c>
      <c r="D287" s="30">
        <f t="shared" ca="1" si="83"/>
        <v>0</v>
      </c>
      <c r="E287" s="31">
        <f ca="1">'[5]GAS 19 Adj Detail'!C128</f>
        <v>0</v>
      </c>
      <c r="F287" s="31">
        <f ca="1">'[5]GAS 19 Adj Detail'!X128</f>
        <v>0</v>
      </c>
      <c r="G287" s="31">
        <f ca="1">'[5]GAS 19 Adj Detail'!AU128</f>
        <v>0</v>
      </c>
      <c r="H287" s="31"/>
      <c r="I287" s="31"/>
      <c r="J287" s="31">
        <f t="shared" ca="1" si="84"/>
        <v>0</v>
      </c>
    </row>
    <row r="288" spans="1:22" outlineLevel="1">
      <c r="A288" s="29">
        <v>843.6</v>
      </c>
      <c r="B288" s="30" t="s">
        <v>121</v>
      </c>
      <c r="C288" s="13">
        <f ca="1">CHOOSE([2]INPUTS!$C$11,E288,SUM(E288:F288),D288,SUM(D288,J288))</f>
        <v>0</v>
      </c>
      <c r="D288" s="30">
        <f t="shared" ca="1" si="83"/>
        <v>0</v>
      </c>
      <c r="E288" s="31">
        <f ca="1">'[5]GAS 19 Adj Detail'!C129</f>
        <v>0</v>
      </c>
      <c r="F288" s="31">
        <f ca="1">'[5]GAS 19 Adj Detail'!X129</f>
        <v>0</v>
      </c>
      <c r="G288" s="31">
        <f ca="1">'[5]GAS 19 Adj Detail'!AU129</f>
        <v>0</v>
      </c>
      <c r="H288" s="31"/>
      <c r="I288" s="31"/>
      <c r="J288" s="31">
        <f t="shared" ca="1" si="84"/>
        <v>0</v>
      </c>
    </row>
    <row r="289" spans="1:10" outlineLevel="1">
      <c r="A289" s="29">
        <v>843.8</v>
      </c>
      <c r="B289" s="30" t="s">
        <v>122</v>
      </c>
      <c r="C289" s="13">
        <f ca="1">CHOOSE([2]INPUTS!$C$11,E289,SUM(E289:F289),D289,SUM(D289,J289))</f>
        <v>0</v>
      </c>
      <c r="D289" s="30">
        <f t="shared" ca="1" si="83"/>
        <v>0</v>
      </c>
      <c r="E289" s="31">
        <f ca="1">'[5]GAS 19 Adj Detail'!C130</f>
        <v>0</v>
      </c>
      <c r="F289" s="31">
        <f ca="1">'[5]GAS 19 Adj Detail'!X130</f>
        <v>0</v>
      </c>
      <c r="G289" s="31">
        <f ca="1">'[5]GAS 19 Adj Detail'!AU130</f>
        <v>0</v>
      </c>
      <c r="H289" s="31"/>
      <c r="I289" s="31"/>
      <c r="J289" s="31">
        <f t="shared" ca="1" si="84"/>
        <v>0</v>
      </c>
    </row>
    <row r="290" spans="1:10" outlineLevel="1">
      <c r="A290" s="29">
        <v>843.9</v>
      </c>
      <c r="B290" s="30" t="s">
        <v>123</v>
      </c>
      <c r="C290" s="13">
        <f ca="1">CHOOSE([2]INPUTS!$C$11,E290,SUM(E290:F290),D290,SUM(D290,J290))</f>
        <v>0</v>
      </c>
      <c r="D290" s="30">
        <f t="shared" ca="1" si="83"/>
        <v>0</v>
      </c>
      <c r="E290" s="31">
        <f ca="1">'[5]GAS 19 Adj Detail'!C131</f>
        <v>0</v>
      </c>
      <c r="F290" s="31">
        <f ca="1">'[5]GAS 19 Adj Detail'!X131</f>
        <v>0</v>
      </c>
      <c r="G290" s="31">
        <f ca="1">'[5]GAS 19 Adj Detail'!AU131</f>
        <v>0</v>
      </c>
      <c r="H290" s="31"/>
      <c r="I290" s="31"/>
      <c r="J290" s="31">
        <f t="shared" ca="1" si="84"/>
        <v>0</v>
      </c>
    </row>
    <row r="291" spans="1:10" outlineLevel="1">
      <c r="A291" s="29">
        <v>844.1</v>
      </c>
      <c r="B291" s="30" t="s">
        <v>271</v>
      </c>
      <c r="C291" s="13">
        <f ca="1">CHOOSE([2]INPUTS!$C$11,E291,SUM(E291:F291),D291,SUM(D291,J291))</f>
        <v>2750.7200000000003</v>
      </c>
      <c r="D291" s="30">
        <f t="shared" ca="1" si="83"/>
        <v>1375.3600000000001</v>
      </c>
      <c r="E291" s="31">
        <f ca="1">'[5]GAS 19 Adj Detail'!C132</f>
        <v>1375.3600000000001</v>
      </c>
      <c r="F291" s="31">
        <f ca="1">'[5]GAS 19 Adj Detail'!X132</f>
        <v>0</v>
      </c>
      <c r="G291" s="31">
        <f ca="1">'[5]GAS 19 Adj Detail'!AU132</f>
        <v>0</v>
      </c>
      <c r="H291" s="31"/>
      <c r="I291" s="31"/>
      <c r="J291" s="31">
        <f t="shared" ca="1" si="84"/>
        <v>1375.3600000000001</v>
      </c>
    </row>
    <row r="292" spans="1:10" outlineLevel="1">
      <c r="A292" s="33" t="s">
        <v>19</v>
      </c>
      <c r="B292" s="31" t="s">
        <v>19</v>
      </c>
      <c r="C292" s="13">
        <f>CHOOSE([2]INPUTS!$C$11,E292,SUM(E292:F292),D292,SUM(D292,J292))</f>
        <v>0</v>
      </c>
      <c r="D292" s="30">
        <f t="shared" si="83"/>
        <v>0</v>
      </c>
      <c r="E292" s="31"/>
      <c r="F292" s="31"/>
      <c r="G292" s="31"/>
      <c r="H292" s="31"/>
      <c r="I292" s="31"/>
      <c r="J292" s="31">
        <f t="shared" si="84"/>
        <v>0</v>
      </c>
    </row>
    <row r="293" spans="1:10" outlineLevel="1">
      <c r="A293" s="33" t="s">
        <v>19</v>
      </c>
      <c r="B293" s="31" t="s">
        <v>19</v>
      </c>
      <c r="C293" s="13">
        <f>CHOOSE([2]INPUTS!$C$11,E293,SUM(E293:F293),D293,SUM(D293,J293))</f>
        <v>0</v>
      </c>
      <c r="D293" s="30">
        <f t="shared" si="83"/>
        <v>0</v>
      </c>
      <c r="E293" s="31"/>
      <c r="F293" s="31"/>
      <c r="G293" s="31"/>
      <c r="H293" s="31"/>
      <c r="I293" s="31"/>
      <c r="J293" s="31">
        <f t="shared" si="84"/>
        <v>0</v>
      </c>
    </row>
    <row r="294" spans="1:10" outlineLevel="1">
      <c r="A294" s="33" t="s">
        <v>19</v>
      </c>
      <c r="B294" s="31" t="s">
        <v>19</v>
      </c>
      <c r="C294" s="14">
        <f ca="1">SUM(C284:C293)</f>
        <v>1780662.1828444984</v>
      </c>
      <c r="D294" s="30">
        <f t="shared" si="83"/>
        <v>0</v>
      </c>
      <c r="E294" s="31"/>
      <c r="F294" s="30"/>
      <c r="G294" s="30"/>
      <c r="H294" s="30"/>
      <c r="I294" s="31"/>
      <c r="J294" s="31">
        <f t="shared" si="84"/>
        <v>0</v>
      </c>
    </row>
    <row r="295" spans="1:10" outlineLevel="1">
      <c r="B295" s="10" t="s">
        <v>13</v>
      </c>
      <c r="C295" s="16"/>
      <c r="D295" s="10">
        <f t="shared" ref="D295:J295" ca="1" si="85">SUM(D285:D294)</f>
        <v>890331.09142224921</v>
      </c>
      <c r="E295" s="10">
        <f t="shared" ca="1" si="85"/>
        <v>853871.72999999893</v>
      </c>
      <c r="F295" s="10">
        <f t="shared" ca="1" si="85"/>
        <v>9535.6882418499936</v>
      </c>
      <c r="G295" s="10">
        <f t="shared" ca="1" si="85"/>
        <v>26923.673180400332</v>
      </c>
      <c r="H295" s="10"/>
      <c r="I295" s="10">
        <f t="shared" si="85"/>
        <v>0</v>
      </c>
      <c r="J295" s="10">
        <f t="shared" ca="1" si="85"/>
        <v>890331.09142224921</v>
      </c>
    </row>
    <row r="296" spans="1:10" outlineLevel="1"/>
    <row r="297" spans="1:10" outlineLevel="1">
      <c r="B297" s="1" t="s">
        <v>124</v>
      </c>
      <c r="C297" s="13">
        <f>CHOOSE([2]INPUTS!$C$11,E297,SUM(E297:F297),D297,SUM(D297,J297))</f>
        <v>0</v>
      </c>
    </row>
    <row r="298" spans="1:10" outlineLevel="1">
      <c r="A298" s="29">
        <v>850</v>
      </c>
      <c r="B298" s="30" t="s">
        <v>125</v>
      </c>
      <c r="C298" s="13">
        <f ca="1">CHOOSE([2]INPUTS!$C$11,E298,SUM(E298:F298),D298,SUM(D298,J298))</f>
        <v>0</v>
      </c>
      <c r="D298" s="30">
        <f t="shared" ref="D298:D305" ca="1" si="86">SUM(E298:G298)</f>
        <v>0</v>
      </c>
      <c r="E298" s="30">
        <f ca="1">'[5]GAS 19 Adj Detail'!C156</f>
        <v>0</v>
      </c>
      <c r="F298" s="30">
        <f ca="1">'[5]GAS 19 Adj Detail'!X156</f>
        <v>0</v>
      </c>
      <c r="G298" s="30">
        <f ca="1">'[5]GAS 19 Adj Detail'!AU156</f>
        <v>0</v>
      </c>
      <c r="H298" s="30"/>
      <c r="I298" s="31"/>
      <c r="J298" s="31">
        <f t="shared" ref="J298:J305" ca="1" si="87">D298+I298</f>
        <v>0</v>
      </c>
    </row>
    <row r="299" spans="1:10" outlineLevel="1">
      <c r="A299" s="29">
        <v>856</v>
      </c>
      <c r="B299" s="30" t="s">
        <v>126</v>
      </c>
      <c r="C299" s="13">
        <f ca="1">CHOOSE([2]INPUTS!$C$11,E299,SUM(E299:F299),D299,SUM(D299,J299))</f>
        <v>0</v>
      </c>
      <c r="D299" s="30">
        <f t="shared" ca="1" si="86"/>
        <v>0</v>
      </c>
      <c r="E299" s="30">
        <f ca="1">'[5]GAS 19 Adj Detail'!C157</f>
        <v>0</v>
      </c>
      <c r="F299" s="30">
        <f ca="1">'[5]GAS 19 Adj Detail'!X157</f>
        <v>0</v>
      </c>
      <c r="G299" s="30">
        <f ca="1">'[5]GAS 19 Adj Detail'!AU157</f>
        <v>0</v>
      </c>
      <c r="H299" s="30"/>
      <c r="I299" s="31"/>
      <c r="J299" s="31">
        <f t="shared" ca="1" si="87"/>
        <v>0</v>
      </c>
    </row>
    <row r="300" spans="1:10" outlineLevel="1">
      <c r="A300" s="29">
        <v>857</v>
      </c>
      <c r="B300" s="30" t="s">
        <v>127</v>
      </c>
      <c r="C300" s="13">
        <f ca="1">CHOOSE([2]INPUTS!$C$11,E300,SUM(E300:F300),D300,SUM(D300,J300))</f>
        <v>0</v>
      </c>
      <c r="D300" s="30">
        <f t="shared" ca="1" si="86"/>
        <v>0</v>
      </c>
      <c r="E300" s="30">
        <f ca="1">'[5]GAS 19 Adj Detail'!C158</f>
        <v>0</v>
      </c>
      <c r="F300" s="30">
        <f ca="1">'[5]GAS 19 Adj Detail'!X158</f>
        <v>0</v>
      </c>
      <c r="G300" s="30">
        <f ca="1">'[5]GAS 19 Adj Detail'!AU158</f>
        <v>0</v>
      </c>
      <c r="H300" s="30"/>
      <c r="I300" s="31"/>
      <c r="J300" s="31">
        <f t="shared" ca="1" si="87"/>
        <v>0</v>
      </c>
    </row>
    <row r="301" spans="1:10" outlineLevel="1">
      <c r="A301" s="29">
        <v>862</v>
      </c>
      <c r="B301" s="30" t="s">
        <v>128</v>
      </c>
      <c r="C301" s="13">
        <f ca="1">CHOOSE([2]INPUTS!$C$11,E301,SUM(E301:F301),D301,SUM(D301,J301))</f>
        <v>4337.04</v>
      </c>
      <c r="D301" s="30">
        <f t="shared" ca="1" si="86"/>
        <v>2168.52</v>
      </c>
      <c r="E301" s="30">
        <f ca="1">'[5]GAS 19 Adj Detail'!C159</f>
        <v>2110.77</v>
      </c>
      <c r="F301" s="30">
        <f ca="1">'[5]GAS 19 Adj Detail'!X159</f>
        <v>0</v>
      </c>
      <c r="G301" s="30">
        <f ca="1">'[5]GAS 19 Adj Detail'!AU159</f>
        <v>57.75</v>
      </c>
      <c r="H301" s="30"/>
      <c r="I301" s="31"/>
      <c r="J301" s="31">
        <f t="shared" ca="1" si="87"/>
        <v>2168.52</v>
      </c>
    </row>
    <row r="302" spans="1:10" outlineLevel="1">
      <c r="A302" s="29">
        <v>863</v>
      </c>
      <c r="B302" s="30" t="s">
        <v>129</v>
      </c>
      <c r="C302" s="13">
        <f ca="1">CHOOSE([2]INPUTS!$C$11,E302,SUM(E302:F302),D302,SUM(D302,J302))</f>
        <v>0</v>
      </c>
      <c r="D302" s="30">
        <f t="shared" ca="1" si="86"/>
        <v>0</v>
      </c>
      <c r="E302" s="30">
        <f ca="1">'[5]GAS 19 Adj Detail'!C160</f>
        <v>0</v>
      </c>
      <c r="F302" s="30">
        <f ca="1">'[5]GAS 19 Adj Detail'!X160</f>
        <v>0</v>
      </c>
      <c r="G302" s="30">
        <f ca="1">'[5]GAS 19 Adj Detail'!AU160</f>
        <v>0</v>
      </c>
      <c r="H302" s="30"/>
      <c r="I302" s="31"/>
      <c r="J302" s="31">
        <f t="shared" ca="1" si="87"/>
        <v>0</v>
      </c>
    </row>
    <row r="303" spans="1:10" outlineLevel="1">
      <c r="A303" s="29">
        <v>864</v>
      </c>
      <c r="B303" s="30" t="s">
        <v>130</v>
      </c>
      <c r="C303" s="13">
        <f>CHOOSE([2]INPUTS!$C$11,E303,SUM(E303:F303),D303,SUM(D303,J303))</f>
        <v>0</v>
      </c>
      <c r="D303" s="30">
        <f t="shared" si="86"/>
        <v>0</v>
      </c>
      <c r="E303" s="30"/>
      <c r="F303" s="30"/>
      <c r="G303" s="30"/>
      <c r="H303" s="30"/>
      <c r="I303" s="31"/>
      <c r="J303" s="31">
        <f t="shared" si="87"/>
        <v>0</v>
      </c>
    </row>
    <row r="304" spans="1:10" outlineLevel="1">
      <c r="A304" s="29">
        <v>865</v>
      </c>
      <c r="B304" s="30" t="s">
        <v>110</v>
      </c>
      <c r="C304" s="13">
        <f ca="1">CHOOSE([2]INPUTS!$C$11,E304,SUM(E304:F304),D304,SUM(D304,J304))</f>
        <v>0</v>
      </c>
      <c r="D304" s="30">
        <f t="shared" ca="1" si="86"/>
        <v>0</v>
      </c>
      <c r="E304" s="30">
        <f ca="1">'[5]GAS 19 Adj Detail'!$C$161</f>
        <v>0</v>
      </c>
      <c r="F304" s="30">
        <f ca="1">'[5]GAS 19 Adj Detail'!$C$161</f>
        <v>0</v>
      </c>
      <c r="G304" s="30">
        <f ca="1">'[5]GAS 19 Adj Detail'!$C$161</f>
        <v>0</v>
      </c>
      <c r="H304" s="30"/>
      <c r="I304" s="31"/>
      <c r="J304" s="31">
        <f t="shared" ca="1" si="87"/>
        <v>0</v>
      </c>
    </row>
    <row r="305" spans="1:22" outlineLevel="1">
      <c r="A305" s="29">
        <v>867</v>
      </c>
      <c r="B305" s="30" t="s">
        <v>116</v>
      </c>
      <c r="C305" s="14">
        <f ca="1">SUM(C297:C304)</f>
        <v>4337.04</v>
      </c>
      <c r="D305" s="30">
        <f t="shared" ca="1" si="86"/>
        <v>0</v>
      </c>
      <c r="E305" s="30">
        <f ca="1">'[5]GAS 19 Adj Detail'!$C$162</f>
        <v>0</v>
      </c>
      <c r="F305" s="30">
        <f ca="1">'[5]GAS 19 Adj Detail'!$C$162</f>
        <v>0</v>
      </c>
      <c r="G305" s="30">
        <f ca="1">'[5]GAS 19 Adj Detail'!$C$162</f>
        <v>0</v>
      </c>
      <c r="H305" s="30"/>
      <c r="I305" s="31"/>
      <c r="J305" s="31">
        <f t="shared" ca="1" si="87"/>
        <v>0</v>
      </c>
    </row>
    <row r="306" spans="1:22" s="5" customFormat="1" outlineLevel="1">
      <c r="A306" s="21"/>
      <c r="B306" s="10" t="s">
        <v>13</v>
      </c>
      <c r="C306" s="16"/>
      <c r="D306" s="10">
        <f t="shared" ref="D306:J306" ca="1" si="88">SUM(D298:D305)</f>
        <v>2168.52</v>
      </c>
      <c r="E306" s="10">
        <f t="shared" ca="1" si="88"/>
        <v>2110.77</v>
      </c>
      <c r="F306" s="10">
        <f t="shared" ca="1" si="88"/>
        <v>0</v>
      </c>
      <c r="G306" s="10">
        <f t="shared" ca="1" si="88"/>
        <v>57.75</v>
      </c>
      <c r="H306" s="10"/>
      <c r="I306" s="10">
        <f t="shared" si="88"/>
        <v>0</v>
      </c>
      <c r="J306" s="10">
        <f t="shared" ca="1" si="88"/>
        <v>2168.52</v>
      </c>
      <c r="K306" s="12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</row>
    <row r="307" spans="1:22" s="12" customFormat="1" outlineLevel="1">
      <c r="A307" s="44"/>
    </row>
    <row r="308" spans="1:22" outlineLevel="1">
      <c r="B308" s="1" t="s">
        <v>131</v>
      </c>
      <c r="C308" s="13">
        <f>CHOOSE([2]INPUTS!$C$11,E308,SUM(E308:F308),D308,SUM(D308,J308))</f>
        <v>0</v>
      </c>
    </row>
    <row r="309" spans="1:22" outlineLevel="1">
      <c r="A309" s="29">
        <v>870</v>
      </c>
      <c r="B309" s="30" t="s">
        <v>132</v>
      </c>
      <c r="C309" s="13">
        <f ca="1">CHOOSE([2]INPUTS!$C$11,E309,SUM(E309:F309),D309,SUM(D309,J309))</f>
        <v>4957697.6995625533</v>
      </c>
      <c r="D309" s="30">
        <f t="shared" ref="D309:D333" ca="1" si="89">SUM(E309:G309)</f>
        <v>2478848.8497812767</v>
      </c>
      <c r="E309" s="30">
        <f ca="1">'[5]GAS 19 Adj Detail'!$C$184</f>
        <v>2408128.4699999997</v>
      </c>
      <c r="F309" s="30">
        <f ca="1">'[5]GAS 19 Adj Detail'!$X$184</f>
        <v>1910.9329648844007</v>
      </c>
      <c r="G309" s="30">
        <f ca="1">'[5]GAS 19 Adj Detail'!$AU$184</f>
        <v>68809.684105375316</v>
      </c>
      <c r="H309" s="30"/>
      <c r="I309" s="31"/>
      <c r="J309" s="31">
        <f t="shared" ref="J309:J333" ca="1" si="90">D309+I309</f>
        <v>2478848.8497812767</v>
      </c>
    </row>
    <row r="310" spans="1:22" outlineLevel="1">
      <c r="A310" s="29">
        <v>871</v>
      </c>
      <c r="B310" s="30" t="s">
        <v>133</v>
      </c>
      <c r="C310" s="13">
        <f ca="1">CHOOSE([2]INPUTS!$C$11,E310,SUM(E310:F310),D310,SUM(D310,J310))</f>
        <v>513110.20769572805</v>
      </c>
      <c r="D310" s="30">
        <f t="shared" ca="1" si="89"/>
        <v>256555.10384786403</v>
      </c>
      <c r="E310" s="30">
        <f ca="1">'[5]GAS 19 Adj Detail'!$C$185</f>
        <v>248128.58</v>
      </c>
      <c r="F310" s="30">
        <f ca="1">'[5]GAS 19 Adj Detail'!$X$185</f>
        <v>276.38616136224198</v>
      </c>
      <c r="G310" s="30">
        <f ca="1">'[5]GAS 19 Adj Detail'!$AU$185</f>
        <v>8150.1720065916479</v>
      </c>
      <c r="H310" s="30"/>
      <c r="I310" s="31"/>
      <c r="J310" s="31">
        <f t="shared" ca="1" si="90"/>
        <v>256555.10384786403</v>
      </c>
    </row>
    <row r="311" spans="1:22" outlineLevel="1">
      <c r="A311" s="29">
        <v>874</v>
      </c>
      <c r="B311" s="30" t="s">
        <v>134</v>
      </c>
      <c r="C311" s="13">
        <f ca="1">CHOOSE([2]INPUTS!$C$11,E311,SUM(E311:F311),D311,SUM(D311,J311))</f>
        <v>36316501.062923305</v>
      </c>
      <c r="D311" s="30">
        <f t="shared" ca="1" si="89"/>
        <v>18158250.531461652</v>
      </c>
      <c r="E311" s="30">
        <f ca="1">'[5]GAS 19 Adj Detail'!$C$186</f>
        <v>17766601.990000002</v>
      </c>
      <c r="F311" s="30">
        <f ca="1">'[5]GAS 19 Adj Detail'!$X$186</f>
        <v>71317.420411709711</v>
      </c>
      <c r="G311" s="30">
        <f ca="1">'[5]GAS 19 Adj Detail'!$AU$186</f>
        <v>320339.97684888775</v>
      </c>
      <c r="H311" s="30"/>
      <c r="I311" s="31"/>
      <c r="J311" s="31">
        <f t="shared" ca="1" si="90"/>
        <v>18158250.531461652</v>
      </c>
    </row>
    <row r="312" spans="1:22" outlineLevel="1">
      <c r="A312" s="29">
        <v>875</v>
      </c>
      <c r="B312" s="30" t="s">
        <v>135</v>
      </c>
      <c r="C312" s="13">
        <f ca="1">CHOOSE([2]INPUTS!$C$11,E312,SUM(E312:F312),D312,SUM(D312,J312))</f>
        <v>2469219.6605689959</v>
      </c>
      <c r="D312" s="30">
        <f t="shared" ca="1" si="89"/>
        <v>1234609.8302844979</v>
      </c>
      <c r="E312" s="30">
        <f ca="1">'[5]GAS 19 Adj Detail'!$C$187*(1-'[4]Direct Assignment'!$H$54)</f>
        <v>1187524.2300000002</v>
      </c>
      <c r="F312" s="30">
        <f ca="1">'[5]GAS 19 Adj Detail'!$X$187*(1-'[4]Direct Assignment'!$H$54)</f>
        <v>13785.376006312476</v>
      </c>
      <c r="G312" s="30">
        <f ca="1">'[5]GAS 19 Adj Detail'!$AU$187*(1-'[4]Direct Assignment'!$H$54)</f>
        <v>33301.936069184223</v>
      </c>
      <c r="H312" s="30"/>
      <c r="I312" s="31"/>
      <c r="J312" s="31">
        <f t="shared" ca="1" si="90"/>
        <v>1234609.8302844979</v>
      </c>
    </row>
    <row r="313" spans="1:22" outlineLevel="1">
      <c r="A313" s="29">
        <v>876</v>
      </c>
      <c r="B313" s="30" t="s">
        <v>136</v>
      </c>
      <c r="C313" s="13">
        <f ca="1">CHOOSE([2]INPUTS!$C$11,E313,SUM(E313:F313),D313,SUM(D313,J313))</f>
        <v>804000.91997819161</v>
      </c>
      <c r="D313" s="30">
        <f t="shared" ca="1" si="89"/>
        <v>402000.45998909581</v>
      </c>
      <c r="E313" s="30">
        <f ca="1">'[5]GAS 19 Adj Detail'!$C$188*(1-'[4]Direct Assignment'!$H$55)</f>
        <v>377823.27999999997</v>
      </c>
      <c r="F313" s="30">
        <f ca="1">'[5]GAS 19 Adj Detail'!$X$188*(1-'[4]Direct Assignment'!$H$55)</f>
        <v>7055.5579742003201</v>
      </c>
      <c r="G313" s="30">
        <f ca="1">'[5]GAS 19 Adj Detail'!$AU$188*(1-'[4]Direct Assignment'!$H$55)</f>
        <v>17122.498134678302</v>
      </c>
      <c r="H313" s="30"/>
      <c r="I313" s="31"/>
      <c r="J313" s="31">
        <f t="shared" ca="1" si="90"/>
        <v>402000.45998909581</v>
      </c>
    </row>
    <row r="314" spans="1:22" outlineLevel="1">
      <c r="A314" s="29">
        <v>878</v>
      </c>
      <c r="B314" s="30" t="s">
        <v>137</v>
      </c>
      <c r="C314" s="13">
        <f ca="1">CHOOSE([2]INPUTS!$C$11,E314,SUM(E314:F314),D314,SUM(D314,J314))</f>
        <v>5946574.7258773865</v>
      </c>
      <c r="D314" s="30">
        <f t="shared" ca="1" si="89"/>
        <v>2973287.3629386933</v>
      </c>
      <c r="E314" s="30">
        <f ca="1">'[5]GAS 19 Adj Detail'!$C$189*(1-'[4]Direct Assignment'!$H$56)</f>
        <v>2859450.9699999997</v>
      </c>
      <c r="F314" s="30">
        <f ca="1">'[5]GAS 19 Adj Detail'!$X$189*(1-'[4]Direct Assignment'!$H$56)</f>
        <v>33805.561543748285</v>
      </c>
      <c r="G314" s="30">
        <f ca="1">'[5]GAS 19 Adj Detail'!$AU$189*(1-'[4]Direct Assignment'!$H$56)</f>
        <v>80035.029180767975</v>
      </c>
      <c r="H314" s="30"/>
      <c r="I314" s="31"/>
      <c r="J314" s="31">
        <f t="shared" ca="1" si="90"/>
        <v>2973287.3629386933</v>
      </c>
    </row>
    <row r="315" spans="1:22" outlineLevel="1">
      <c r="A315" s="29">
        <v>879</v>
      </c>
      <c r="B315" s="30" t="s">
        <v>138</v>
      </c>
      <c r="C315" s="13">
        <f ca="1">CHOOSE([2]INPUTS!$C$11,E315,SUM(E315:F315),D315,SUM(D315,J315))</f>
        <v>7445654.6007917151</v>
      </c>
      <c r="D315" s="30">
        <f t="shared" ca="1" si="89"/>
        <v>3722827.3003958575</v>
      </c>
      <c r="E315" s="30">
        <f ca="1">'[5]GAS 19 Adj Detail'!$C$190</f>
        <v>3502702.8799999896</v>
      </c>
      <c r="F315" s="30">
        <f ca="1">'[5]GAS 19 Adj Detail'!$X$190</f>
        <v>71855.718491318141</v>
      </c>
      <c r="G315" s="30">
        <f ca="1">'[5]GAS 19 Adj Detail'!$AU$190</f>
        <v>148277.62454634567</v>
      </c>
      <c r="H315" s="30"/>
      <c r="I315" s="31"/>
      <c r="J315" s="31">
        <f t="shared" ca="1" si="90"/>
        <v>3722827.3003958575</v>
      </c>
    </row>
    <row r="316" spans="1:22" outlineLevel="1">
      <c r="A316" s="29">
        <v>880</v>
      </c>
      <c r="B316" s="30" t="s">
        <v>139</v>
      </c>
      <c r="C316" s="13">
        <f ca="1">CHOOSE([2]INPUTS!$C$11,E316,SUM(E316:F316),D316,SUM(D316,J316))</f>
        <v>30864988.02622287</v>
      </c>
      <c r="D316" s="30">
        <f t="shared" ca="1" si="89"/>
        <v>15432494.013111435</v>
      </c>
      <c r="E316" s="30">
        <f ca="1">'[5]GAS 19 Adj Detail'!$C$191*(1-'[4]Direct Assignment'!$H$57)</f>
        <v>14763703.899999999</v>
      </c>
      <c r="F316" s="30">
        <f ca="1">'[5]GAS 19 Adj Detail'!$X$191*(1-'[4]Direct Assignment'!$H$57)</f>
        <v>166210.61864893837</v>
      </c>
      <c r="G316" s="30">
        <f ca="1">'[5]GAS 19 Adj Detail'!$AU$191*(1-'[4]Direct Assignment'!$H$57)</f>
        <v>502600.13356880908</v>
      </c>
      <c r="H316" s="30"/>
      <c r="I316" s="31"/>
      <c r="J316" s="31">
        <f t="shared" ca="1" si="90"/>
        <v>15432494.013111435</v>
      </c>
    </row>
    <row r="317" spans="1:22" outlineLevel="1">
      <c r="A317" s="29">
        <v>881</v>
      </c>
      <c r="B317" s="30" t="s">
        <v>140</v>
      </c>
      <c r="C317" s="13">
        <f ca="1">CHOOSE([2]INPUTS!$C$11,E317,SUM(E317:F317),D317,SUM(D317,J317))</f>
        <v>439369.48577713734</v>
      </c>
      <c r="D317" s="30">
        <f t="shared" ca="1" si="89"/>
        <v>219684.74288856867</v>
      </c>
      <c r="E317" s="30">
        <f ca="1">'[5]GAS 19 Adj Detail'!$C$192</f>
        <v>219295.23</v>
      </c>
      <c r="F317" s="30">
        <f ca="1">'[5]GAS 19 Adj Detail'!$X$192</f>
        <v>12.775846127807455</v>
      </c>
      <c r="G317" s="30">
        <f ca="1">'[5]GAS 19 Adj Detail'!$AU$192</f>
        <v>376.73862887407046</v>
      </c>
      <c r="H317" s="30"/>
      <c r="I317" s="31"/>
      <c r="J317" s="31">
        <f t="shared" ca="1" si="90"/>
        <v>219684.74288856867</v>
      </c>
    </row>
    <row r="318" spans="1:22" outlineLevel="1">
      <c r="A318" s="29">
        <v>885</v>
      </c>
      <c r="B318" s="30" t="s">
        <v>267</v>
      </c>
      <c r="C318" s="13">
        <f ca="1">CHOOSE([2]INPUTS!$C$11,E318,SUM(E318:F318),D318,SUM(D318,J318))</f>
        <v>119995.34712693995</v>
      </c>
      <c r="D318" s="30">
        <f t="shared" ca="1" si="89"/>
        <v>59997.673563469973</v>
      </c>
      <c r="E318" s="30">
        <f ca="1">'[5]GAS 19 Adj Detail'!$C$193</f>
        <v>58127.79</v>
      </c>
      <c r="F318" s="30">
        <f ca="1">'[5]GAS 19 Adj Detail'!$X$193</f>
        <v>61.331333018515899</v>
      </c>
      <c r="G318" s="30">
        <f ca="1">'[5]GAS 19 Adj Detail'!$AU$193</f>
        <v>1808.5598462338426</v>
      </c>
      <c r="H318" s="30"/>
      <c r="I318" s="31"/>
      <c r="J318" s="31">
        <f t="shared" ca="1" si="90"/>
        <v>59997.673563469973</v>
      </c>
    </row>
    <row r="319" spans="1:22" outlineLevel="1">
      <c r="A319" s="29">
        <v>886</v>
      </c>
      <c r="B319" s="30" t="s">
        <v>141</v>
      </c>
      <c r="C319" s="13">
        <f ca="1">CHOOSE([2]INPUTS!$C$11,E319,SUM(E319:F319),D319,SUM(D319,J319))</f>
        <v>282577.16001892264</v>
      </c>
      <c r="D319" s="30">
        <f t="shared" ca="1" si="89"/>
        <v>141288.58000946132</v>
      </c>
      <c r="E319" s="30">
        <f ca="1">'[5]GAS 19 Adj Detail'!$C$194</f>
        <v>134870.25</v>
      </c>
      <c r="F319" s="30">
        <f ca="1">'[5]GAS 19 Adj Detail'!$X$194</f>
        <v>1937.8743067643377</v>
      </c>
      <c r="G319" s="30">
        <f ca="1">'[5]GAS 19 Adj Detail'!$AU$194</f>
        <v>4480.6963371050688</v>
      </c>
      <c r="H319" s="30"/>
      <c r="I319" s="31"/>
      <c r="J319" s="31">
        <f t="shared" ca="1" si="90"/>
        <v>141288.58000946132</v>
      </c>
    </row>
    <row r="320" spans="1:22" outlineLevel="1">
      <c r="A320" s="29">
        <v>887</v>
      </c>
      <c r="B320" s="30" t="s">
        <v>129</v>
      </c>
      <c r="C320" s="13">
        <f ca="1">CHOOSE([2]INPUTS!$C$11,E320,SUM(E320:F320),D320,SUM(D320,J320))</f>
        <v>17555459.499139845</v>
      </c>
      <c r="D320" s="30">
        <f t="shared" ca="1" si="89"/>
        <v>8777729.7495699227</v>
      </c>
      <c r="E320" s="30">
        <f ca="1">'[5]GAS 19 Adj Detail'!$C$195*(1-'[4]Direct Assignment'!$H$58)</f>
        <v>8510356.9800000004</v>
      </c>
      <c r="F320" s="30">
        <f ca="1">'[5]GAS 19 Adj Detail'!$X$195*(1-'[4]Direct Assignment'!$H$58)</f>
        <v>66200.147537493263</v>
      </c>
      <c r="G320" s="30">
        <f ca="1">'[5]GAS 19 Adj Detail'!$AU$195*(1-'[4]Direct Assignment'!$H$58)</f>
        <v>201180.84239701187</v>
      </c>
      <c r="H320" s="30"/>
      <c r="I320" s="31"/>
      <c r="J320" s="31">
        <f t="shared" ca="1" si="90"/>
        <v>8777729.7495699227</v>
      </c>
    </row>
    <row r="321" spans="1:22" outlineLevel="1">
      <c r="A321" s="29">
        <v>889</v>
      </c>
      <c r="B321" s="30" t="s">
        <v>142</v>
      </c>
      <c r="C321" s="13">
        <f ca="1">CHOOSE([2]INPUTS!$C$11,E321,SUM(E321:F321),D321,SUM(D321,J321))</f>
        <v>1650466.5109033918</v>
      </c>
      <c r="D321" s="30">
        <f t="shared" ca="1" si="89"/>
        <v>825233.25545169588</v>
      </c>
      <c r="E321" s="30">
        <f ca="1">'[5]GAS 19 Adj Detail'!$C$196</f>
        <v>776080.37</v>
      </c>
      <c r="F321" s="30">
        <f ca="1">'[5]GAS 19 Adj Detail'!$X$196</f>
        <v>14904.132203056462</v>
      </c>
      <c r="G321" s="30">
        <f ca="1">'[5]GAS 19 Adj Detail'!$AU$196</f>
        <v>34250.603960534281</v>
      </c>
      <c r="H321" s="30"/>
      <c r="I321" s="31"/>
      <c r="J321" s="31">
        <f t="shared" ca="1" si="90"/>
        <v>825233.25545169588</v>
      </c>
    </row>
    <row r="322" spans="1:22" outlineLevel="1">
      <c r="A322" s="29">
        <v>890</v>
      </c>
      <c r="B322" s="30" t="s">
        <v>143</v>
      </c>
      <c r="C322" s="13">
        <f ca="1">CHOOSE([2]INPUTS!$C$11,E322,SUM(E322:F322),D322,SUM(D322,J322))</f>
        <v>1431.3278468547551</v>
      </c>
      <c r="D322" s="30">
        <f t="shared" ca="1" si="89"/>
        <v>715.66392342737754</v>
      </c>
      <c r="E322" s="30">
        <f ca="1">'[5]GAS 19 Adj Detail'!$C$197*(1-'[4]Direct Assignment'!$H$59)</f>
        <v>674.34095452312238</v>
      </c>
      <c r="F322" s="30">
        <f ca="1">'[5]GAS 19 Adj Detail'!$X$197*(1-'[4]Direct Assignment'!$H$59)</f>
        <v>13.595461946597007</v>
      </c>
      <c r="G322" s="30">
        <f ca="1">'[5]GAS 19 Adj Detail'!$AU$197*(1-'[4]Direct Assignment'!$H$59)</f>
        <v>27.729195166189804</v>
      </c>
      <c r="H322" s="30"/>
      <c r="I322" s="31"/>
      <c r="J322" s="31">
        <f t="shared" ca="1" si="90"/>
        <v>715.66392342737754</v>
      </c>
    </row>
    <row r="323" spans="1:22" outlineLevel="1">
      <c r="A323" s="29">
        <v>892</v>
      </c>
      <c r="B323" s="30" t="s">
        <v>144</v>
      </c>
      <c r="C323" s="13">
        <f ca="1">CHOOSE([2]INPUTS!$C$11,E323,SUM(E323:F323),D323,SUM(D323,J323))</f>
        <v>9797174.2028481904</v>
      </c>
      <c r="D323" s="30">
        <f t="shared" ca="1" si="89"/>
        <v>4898587.1014240952</v>
      </c>
      <c r="E323" s="30">
        <f ca="1">'[5]GAS 19 Adj Detail'!$C$198</f>
        <v>4750713.2199999895</v>
      </c>
      <c r="F323" s="30">
        <f ca="1">'[5]GAS 19 Adj Detail'!$X$198</f>
        <v>36468.36607923964</v>
      </c>
      <c r="G323" s="30">
        <f ca="1">'[5]GAS 19 Adj Detail'!$AU$198</f>
        <v>111410.04378288405</v>
      </c>
      <c r="H323" s="30"/>
      <c r="I323" s="31"/>
      <c r="J323" s="31">
        <f t="shared" ca="1" si="90"/>
        <v>4898587.1014240952</v>
      </c>
    </row>
    <row r="324" spans="1:22" outlineLevel="1">
      <c r="A324" s="29">
        <v>893</v>
      </c>
      <c r="B324" s="30" t="s">
        <v>145</v>
      </c>
      <c r="C324" s="13">
        <f ca="1">CHOOSE([2]INPUTS!$C$11,E324,SUM(E324:F324),D324,SUM(D324,J324))</f>
        <v>2171304.6733960127</v>
      </c>
      <c r="D324" s="30">
        <f t="shared" ca="1" si="89"/>
        <v>1085652.3366980064</v>
      </c>
      <c r="E324" s="30">
        <f ca="1">'[5]GAS 19 Adj Detail'!$C$199*(1-'[4]Direct Assignment'!$H$60)</f>
        <v>1038755.6799999999</v>
      </c>
      <c r="F324" s="30">
        <f ca="1">'[5]GAS 19 Adj Detail'!$X$199*(1-'[4]Direct Assignment'!$H$60)</f>
        <v>9947.2027740381527</v>
      </c>
      <c r="G324" s="30">
        <f ca="1">'[5]GAS 19 Adj Detail'!$AU$199*(1-'[4]Direct Assignment'!$H$60)</f>
        <v>36950.689112052059</v>
      </c>
      <c r="H324" s="30"/>
      <c r="I324" s="31"/>
      <c r="J324" s="31">
        <f t="shared" ca="1" si="90"/>
        <v>1085652.3366980064</v>
      </c>
    </row>
    <row r="325" spans="1:22" outlineLevel="1">
      <c r="A325" s="29">
        <v>894</v>
      </c>
      <c r="B325" s="30" t="s">
        <v>116</v>
      </c>
      <c r="C325" s="13">
        <f ca="1">CHOOSE([2]INPUTS!$C$11,E325,SUM(E325:F325),D325,SUM(D325,J325))</f>
        <v>14536.698828392224</v>
      </c>
      <c r="D325" s="30">
        <f t="shared" ca="1" si="89"/>
        <v>7268.3494141961119</v>
      </c>
      <c r="E325" s="30">
        <f ca="1">'[5]GAS 19 Adj Detail'!$C$200*(1-'[4]Direct Assignment'!$H$61)</f>
        <v>6815.7099999998291</v>
      </c>
      <c r="F325" s="30">
        <f ca="1">'[5]GAS 19 Adj Detail'!$X$200*(1-'[4]Direct Assignment'!$H$61)</f>
        <v>147.929088513572</v>
      </c>
      <c r="G325" s="30">
        <f ca="1">'[5]GAS 19 Adj Detail'!$AU$200*(1-'[4]Direct Assignment'!$H$61)</f>
        <v>304.72869469071389</v>
      </c>
      <c r="H325" s="30"/>
      <c r="I325" s="31"/>
      <c r="J325" s="31">
        <f t="shared" ca="1" si="90"/>
        <v>7268.3494141961119</v>
      </c>
    </row>
    <row r="326" spans="1:22" outlineLevel="1">
      <c r="A326" s="29"/>
      <c r="B326" s="30" t="s">
        <v>146</v>
      </c>
      <c r="C326" s="13">
        <f>CHOOSE([2]INPUTS!$C$11,E326,SUM(E326:F326),D326,SUM(D326,J326))</f>
        <v>3075727.6333379978</v>
      </c>
      <c r="D326" s="30">
        <f t="shared" si="89"/>
        <v>1537863.8166689989</v>
      </c>
      <c r="E326" s="30">
        <f>'[4]Direct Assignment'!$J$62</f>
        <v>1537863.8166689989</v>
      </c>
      <c r="F326" s="30"/>
      <c r="G326" s="31"/>
      <c r="H326" s="31"/>
      <c r="I326" s="31"/>
      <c r="J326" s="31">
        <f t="shared" si="90"/>
        <v>1537863.8166689989</v>
      </c>
    </row>
    <row r="327" spans="1:22" outlineLevel="1">
      <c r="A327" s="29"/>
      <c r="B327" s="30" t="s">
        <v>147</v>
      </c>
      <c r="C327" s="13">
        <f>CHOOSE([2]INPUTS!$C$11,E327,SUM(E327:F327),D327,SUM(D327,J327))</f>
        <v>226978.1121397331</v>
      </c>
      <c r="D327" s="30">
        <f t="shared" si="89"/>
        <v>113489.05606986655</v>
      </c>
      <c r="E327" s="30">
        <f>'[4]Direct Assignment'!$K$62</f>
        <v>113489.05606986655</v>
      </c>
      <c r="F327" s="30"/>
      <c r="G327" s="31"/>
      <c r="H327" s="31"/>
      <c r="I327" s="31"/>
      <c r="J327" s="31">
        <f t="shared" si="90"/>
        <v>113489.05606986655</v>
      </c>
    </row>
    <row r="328" spans="1:22" outlineLevel="1">
      <c r="A328" s="29" t="s">
        <v>19</v>
      </c>
      <c r="B328" s="30" t="s">
        <v>19</v>
      </c>
      <c r="C328" s="13">
        <f>CHOOSE([2]INPUTS!$C$11,E328,SUM(E328:F328),D328,SUM(D328,J328))</f>
        <v>0</v>
      </c>
      <c r="D328" s="30">
        <f t="shared" si="89"/>
        <v>0</v>
      </c>
      <c r="E328" s="30"/>
      <c r="F328" s="30"/>
      <c r="G328" s="31"/>
      <c r="H328" s="31"/>
      <c r="I328" s="31"/>
      <c r="J328" s="31">
        <f t="shared" si="90"/>
        <v>0</v>
      </c>
    </row>
    <row r="329" spans="1:22" outlineLevel="1">
      <c r="A329" s="29" t="s">
        <v>19</v>
      </c>
      <c r="B329" s="30" t="s">
        <v>19</v>
      </c>
      <c r="C329" s="13">
        <f>CHOOSE([2]INPUTS!$C$11,E329,SUM(E329:F329),D329,SUM(D329,J329))</f>
        <v>0</v>
      </c>
      <c r="D329" s="30">
        <f t="shared" si="89"/>
        <v>0</v>
      </c>
      <c r="E329" s="30"/>
      <c r="F329" s="30"/>
      <c r="G329" s="31"/>
      <c r="H329" s="31"/>
      <c r="I329" s="31"/>
      <c r="J329" s="31">
        <f t="shared" si="90"/>
        <v>0</v>
      </c>
    </row>
    <row r="330" spans="1:22" outlineLevel="1">
      <c r="A330" s="29" t="s">
        <v>19</v>
      </c>
      <c r="B330" s="30" t="s">
        <v>19</v>
      </c>
      <c r="C330" s="13">
        <f>CHOOSE([2]INPUTS!$C$11,E330,SUM(E330:F330),D330,SUM(D330,J330))</f>
        <v>0</v>
      </c>
      <c r="D330" s="30">
        <f t="shared" si="89"/>
        <v>0</v>
      </c>
      <c r="E330" s="30"/>
      <c r="F330" s="30"/>
      <c r="G330" s="31"/>
      <c r="H330" s="31"/>
      <c r="I330" s="31"/>
      <c r="J330" s="31">
        <f t="shared" si="90"/>
        <v>0</v>
      </c>
    </row>
    <row r="331" spans="1:22" outlineLevel="1">
      <c r="A331" s="29" t="s">
        <v>19</v>
      </c>
      <c r="B331" s="30" t="s">
        <v>19</v>
      </c>
      <c r="C331" s="13">
        <f>CHOOSE([2]INPUTS!$C$11,E331,SUM(E331:F331),D331,SUM(D331,J331))</f>
        <v>0</v>
      </c>
      <c r="D331" s="30">
        <f t="shared" si="89"/>
        <v>0</v>
      </c>
      <c r="E331" s="30"/>
      <c r="F331" s="30"/>
      <c r="G331" s="31"/>
      <c r="H331" s="31"/>
      <c r="I331" s="31"/>
      <c r="J331" s="31">
        <f t="shared" si="90"/>
        <v>0</v>
      </c>
    </row>
    <row r="332" spans="1:22" outlineLevel="1">
      <c r="A332" s="29" t="s">
        <v>19</v>
      </c>
      <c r="B332" s="30" t="s">
        <v>19</v>
      </c>
      <c r="C332" s="13">
        <f>CHOOSE([2]INPUTS!$C$11,E332,SUM(E332:F332),D332,SUM(D332,J332))</f>
        <v>0</v>
      </c>
      <c r="D332" s="30">
        <f t="shared" si="89"/>
        <v>0</v>
      </c>
      <c r="E332" s="30"/>
      <c r="F332" s="30"/>
      <c r="G332" s="31"/>
      <c r="H332" s="31"/>
      <c r="I332" s="31"/>
      <c r="J332" s="31">
        <f t="shared" si="90"/>
        <v>0</v>
      </c>
    </row>
    <row r="333" spans="1:22" outlineLevel="1">
      <c r="A333" s="29" t="s">
        <v>19</v>
      </c>
      <c r="B333" s="30" t="s">
        <v>19</v>
      </c>
      <c r="C333" s="14">
        <f ca="1">SUM(C308:C332)</f>
        <v>124652767.55498418</v>
      </c>
      <c r="D333" s="30">
        <f t="shared" si="89"/>
        <v>0</v>
      </c>
      <c r="E333" s="30"/>
      <c r="F333" s="30"/>
      <c r="G333" s="31"/>
      <c r="H333" s="31"/>
      <c r="I333" s="31"/>
      <c r="J333" s="31">
        <f t="shared" si="90"/>
        <v>0</v>
      </c>
    </row>
    <row r="334" spans="1:22" s="5" customFormat="1" outlineLevel="1">
      <c r="A334" s="21"/>
      <c r="B334" s="10" t="s">
        <v>13</v>
      </c>
      <c r="C334" s="16"/>
      <c r="D334" s="10">
        <f t="shared" ref="D334:J334" ca="1" si="91">SUM(D309:D333)</f>
        <v>62326383.777492091</v>
      </c>
      <c r="E334" s="10">
        <f ca="1">SUM(E309:E333)</f>
        <v>60261106.743693359</v>
      </c>
      <c r="F334" s="10">
        <f t="shared" ca="1" si="91"/>
        <v>495849.34738352243</v>
      </c>
      <c r="G334" s="10">
        <f ca="1">SUM(G309:G333)</f>
        <v>1569427.6864151917</v>
      </c>
      <c r="H334" s="10"/>
      <c r="I334" s="10">
        <f t="shared" si="91"/>
        <v>0</v>
      </c>
      <c r="J334" s="10">
        <f t="shared" ca="1" si="91"/>
        <v>62326383.777492091</v>
      </c>
      <c r="K334" s="12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</row>
    <row r="335" spans="1:22" s="12" customFormat="1" outlineLevel="1">
      <c r="A335" s="44"/>
    </row>
    <row r="336" spans="1:22" outlineLevel="1">
      <c r="B336" s="1" t="s">
        <v>148</v>
      </c>
      <c r="C336" s="13">
        <f>CHOOSE([2]INPUTS!$C$11,E336,SUM(E336:F336),D336,SUM(D336,J336))</f>
        <v>0</v>
      </c>
      <c r="D336" s="15"/>
    </row>
    <row r="337" spans="1:22" outlineLevel="1">
      <c r="A337" s="29">
        <v>901</v>
      </c>
      <c r="B337" s="30" t="s">
        <v>149</v>
      </c>
      <c r="C337" s="13">
        <f ca="1">CHOOSE([2]INPUTS!$C$11,E337,SUM(E337:F337),D337,SUM(D337,J337))</f>
        <v>195911.04052935023</v>
      </c>
      <c r="D337" s="30">
        <f t="shared" ref="D337:D347" ca="1" si="92">SUM(E337:G337)</f>
        <v>97955.520264675113</v>
      </c>
      <c r="E337" s="43">
        <f ca="1">'[5]GAS 19 Adj Detail'!$C$203</f>
        <v>94578.13</v>
      </c>
      <c r="F337" s="49">
        <f ca="1">'[5]GAS 19 Adj Detail'!$X$203</f>
        <v>265.80463329770612</v>
      </c>
      <c r="G337" s="49">
        <f ca="1">'[5]GAS 19 Adj Detail'!$AU$203</f>
        <v>3111.5856313773947</v>
      </c>
      <c r="H337" s="49"/>
      <c r="I337" s="31"/>
      <c r="J337" s="31">
        <f t="shared" ref="J337:J347" ca="1" si="93">D337+I337</f>
        <v>97955.520264675113</v>
      </c>
    </row>
    <row r="338" spans="1:22" outlineLevel="1">
      <c r="A338" s="29">
        <v>902</v>
      </c>
      <c r="B338" s="30" t="s">
        <v>150</v>
      </c>
      <c r="C338" s="13">
        <f>CHOOSE([2]INPUTS!$C$11,E338,SUM(E338:F338),D338,SUM(D338,J338))</f>
        <v>16248215.670161091</v>
      </c>
      <c r="D338" s="30">
        <f t="shared" si="92"/>
        <v>8124107.8350805454</v>
      </c>
      <c r="E338" s="43">
        <f>'[4]Direct Assignment'!$J$65</f>
        <v>8124107.8350805454</v>
      </c>
      <c r="F338" s="30"/>
      <c r="G338" s="31"/>
      <c r="H338" s="31"/>
      <c r="I338" s="31"/>
      <c r="J338" s="31">
        <f t="shared" si="93"/>
        <v>8124107.8350805454</v>
      </c>
    </row>
    <row r="339" spans="1:22" outlineLevel="1">
      <c r="A339" s="29">
        <v>902</v>
      </c>
      <c r="B339" s="30" t="s">
        <v>151</v>
      </c>
      <c r="C339" s="13">
        <f>CHOOSE([2]INPUTS!$C$11,E339,SUM(E339:F339),D339,SUM(D339,J339))</f>
        <v>7038.4894015988693</v>
      </c>
      <c r="D339" s="30">
        <f t="shared" si="92"/>
        <v>3519.2447007994347</v>
      </c>
      <c r="E339" s="43">
        <f>'[4]Direct Assignment'!$K$65</f>
        <v>3519.2447007994347</v>
      </c>
      <c r="F339" s="30"/>
      <c r="G339" s="30"/>
      <c r="H339" s="30"/>
      <c r="I339" s="31"/>
      <c r="J339" s="31">
        <f t="shared" si="93"/>
        <v>3519.2447007994347</v>
      </c>
    </row>
    <row r="340" spans="1:22" outlineLevel="1">
      <c r="A340" s="29">
        <v>902</v>
      </c>
      <c r="B340" s="30" t="s">
        <v>268</v>
      </c>
      <c r="C340" s="13">
        <f ca="1">CHOOSE([2]INPUTS!$C$11,E340,SUM(E340:F340),D340,SUM(D340,J340))</f>
        <v>280574.62501682458</v>
      </c>
      <c r="D340" s="30">
        <f t="shared" ca="1" si="92"/>
        <v>140287.31250841229</v>
      </c>
      <c r="E340" s="43">
        <f ca="1">'[5]GAS 19 Adj Detail'!$C$204*(1-'[4]Direct Assignment'!$H$65)</f>
        <v>138428.53095734387</v>
      </c>
      <c r="F340" s="43">
        <f ca="1">'[5]GAS 19 Adj Detail'!$X$204*(1-'[4]Direct Assignment'!$H$65)</f>
        <v>0.97955494731939718</v>
      </c>
      <c r="G340" s="43">
        <f ca="1">'[5]GAS 19 Adj Detail'!$AU$204*(1-'[4]Direct Assignment'!$H$65)</f>
        <v>1857.801996121098</v>
      </c>
      <c r="H340" s="43"/>
      <c r="I340" s="31"/>
      <c r="J340" s="31">
        <f t="shared" ca="1" si="93"/>
        <v>140287.31250841229</v>
      </c>
    </row>
    <row r="341" spans="1:22" outlineLevel="1">
      <c r="A341" s="29">
        <v>903</v>
      </c>
      <c r="B341" s="30" t="s">
        <v>146</v>
      </c>
      <c r="C341" s="13">
        <f>CHOOSE([2]INPUTS!$C$11,E341,SUM(E341:F341),D341,SUM(D341,J341))</f>
        <v>11632454.599453265</v>
      </c>
      <c r="D341" s="30">
        <f t="shared" ref="D341:D346" si="94">SUM(E341:G341)</f>
        <v>5816227.2997266324</v>
      </c>
      <c r="E341" s="43">
        <f>'[4]Direct Assignment'!$J$66</f>
        <v>5816227.2997266324</v>
      </c>
      <c r="F341" s="30"/>
      <c r="G341" s="31"/>
      <c r="H341" s="31"/>
      <c r="I341" s="31"/>
      <c r="J341" s="31">
        <f>D341+I341</f>
        <v>5816227.2997266324</v>
      </c>
    </row>
    <row r="342" spans="1:22" outlineLevel="1">
      <c r="A342" s="29">
        <v>903</v>
      </c>
      <c r="B342" s="30" t="s">
        <v>147</v>
      </c>
      <c r="C342" s="13">
        <f>CHOOSE([2]INPUTS!$C$11,E342,SUM(E342:F342),D342,SUM(D342,J342))</f>
        <v>565407.39260352484</v>
      </c>
      <c r="D342" s="30">
        <f t="shared" si="94"/>
        <v>282703.69630176242</v>
      </c>
      <c r="E342" s="43">
        <f>'[4]Direct Assignment'!$K$66</f>
        <v>282703.69630176242</v>
      </c>
      <c r="F342" s="30"/>
      <c r="G342" s="31"/>
      <c r="H342" s="31"/>
      <c r="I342" s="31"/>
      <c r="J342" s="31">
        <f>D342+I342</f>
        <v>282703.69630176242</v>
      </c>
    </row>
    <row r="343" spans="1:22" outlineLevel="1">
      <c r="A343" s="29">
        <v>903</v>
      </c>
      <c r="B343" s="30" t="s">
        <v>152</v>
      </c>
      <c r="C343" s="13">
        <f ca="1">CHOOSE([2]INPUTS!$C$11,E343,SUM(E343:F343),D343,SUM(D343,J343))</f>
        <v>22400862.075318228</v>
      </c>
      <c r="D343" s="30">
        <f t="shared" ca="1" si="94"/>
        <v>11200431.037659114</v>
      </c>
      <c r="E343" s="43">
        <f ca="1">'[5]GAS 19 Adj Detail'!$C$205*(1-'[4]Direct Assignment'!$H$66)</f>
        <v>11149879.67708765</v>
      </c>
      <c r="F343" s="43">
        <f ca="1">'[5]GAS 19 Adj Detail'!$X$205*(1-'[4]Direct Assignment'!$H$66)</f>
        <v>159668.29194957658</v>
      </c>
      <c r="G343" s="43">
        <f ca="1">'[5]GAS 19 Adj Detail'!$AU$205*(1-'[4]Direct Assignment'!$H$66)</f>
        <v>-109116.93137811196</v>
      </c>
      <c r="H343" s="43"/>
      <c r="I343" s="31"/>
      <c r="J343" s="31">
        <f t="shared" ca="1" si="93"/>
        <v>11200431.037659114</v>
      </c>
    </row>
    <row r="344" spans="1:22" outlineLevel="1">
      <c r="A344" s="29">
        <v>904</v>
      </c>
      <c r="B344" s="30" t="s">
        <v>153</v>
      </c>
      <c r="C344" s="13">
        <f ca="1">CHOOSE([2]INPUTS!$C$11,E344,SUM(E344:F344),D344,SUM(D344,J344))</f>
        <v>8077662.7767457562</v>
      </c>
      <c r="D344" s="30">
        <f t="shared" ca="1" si="94"/>
        <v>4038831.3883728781</v>
      </c>
      <c r="E344" s="43">
        <f ca="1">'[5]GAS 19 Adj Detail'!$C$206</f>
        <v>4333223.3499999996</v>
      </c>
      <c r="F344" s="43">
        <f ca="1">'[5]GAS 19 Adj Detail'!$X$206</f>
        <v>-388353.46399432421</v>
      </c>
      <c r="G344" s="43">
        <f ca="1">'[5]GAS 19 Adj Detail'!$AU$206</f>
        <v>93961.502367202731</v>
      </c>
      <c r="H344" s="43">
        <f>-[6]Summary!$E$5</f>
        <v>-1579203.7659331886</v>
      </c>
      <c r="I344" s="31"/>
      <c r="J344" s="31">
        <f t="shared" ca="1" si="93"/>
        <v>4038831.3883728781</v>
      </c>
    </row>
    <row r="345" spans="1:22" outlineLevel="1">
      <c r="A345" s="29">
        <v>904</v>
      </c>
      <c r="B345" s="30" t="s">
        <v>154</v>
      </c>
      <c r="C345" s="13">
        <f ca="1">CHOOSE([2]INPUTS!$C$11,E345,SUM(E345:F345),D345,SUM(D345,J345))</f>
        <v>441321.51680400001</v>
      </c>
      <c r="D345" s="30">
        <f t="shared" si="94"/>
        <v>0</v>
      </c>
      <c r="E345" s="30"/>
      <c r="F345" s="30"/>
      <c r="G345" s="31"/>
      <c r="H345" s="31"/>
      <c r="I345" s="43">
        <f ca="1">[7]Summary!$H$30</f>
        <v>441321.63978000003</v>
      </c>
      <c r="J345" s="31">
        <f t="shared" ca="1" si="93"/>
        <v>441321.51680400001</v>
      </c>
    </row>
    <row r="346" spans="1:22" outlineLevel="1">
      <c r="A346" s="29">
        <v>905</v>
      </c>
      <c r="B346" s="30" t="s">
        <v>155</v>
      </c>
      <c r="C346" s="13">
        <f ca="1">CHOOSE([2]INPUTS!$C$11,E346,SUM(E346:F346),D346,SUM(D346,J346))</f>
        <v>0</v>
      </c>
      <c r="D346" s="30">
        <f t="shared" ca="1" si="94"/>
        <v>0</v>
      </c>
      <c r="E346" s="43">
        <f ca="1">'[5]GAS 19 Adj Detail'!$C$207</f>
        <v>0</v>
      </c>
      <c r="F346" s="43">
        <f ca="1">'[5]GAS 19 Adj Detail'!$X$207</f>
        <v>0</v>
      </c>
      <c r="G346" s="43">
        <f ca="1">'[5]GAS 19 Adj Detail'!$AU$207</f>
        <v>0</v>
      </c>
      <c r="H346" s="43"/>
      <c r="I346" s="31"/>
      <c r="J346" s="31">
        <f t="shared" ca="1" si="93"/>
        <v>0</v>
      </c>
    </row>
    <row r="347" spans="1:22" outlineLevel="1">
      <c r="A347" s="29" t="s">
        <v>19</v>
      </c>
      <c r="B347" s="30" t="s">
        <v>19</v>
      </c>
      <c r="C347" s="13">
        <f>CHOOSE([2]INPUTS!$C$11,E347,SUM(E347:F347),D347,SUM(D347,J347))</f>
        <v>0</v>
      </c>
      <c r="D347" s="30">
        <f t="shared" si="92"/>
        <v>0</v>
      </c>
      <c r="E347" s="30"/>
      <c r="F347" s="30"/>
      <c r="G347" s="31"/>
      <c r="H347" s="31"/>
      <c r="I347" s="31"/>
      <c r="J347" s="31">
        <f t="shared" si="93"/>
        <v>0</v>
      </c>
    </row>
    <row r="348" spans="1:22" s="5" customFormat="1" outlineLevel="1">
      <c r="A348" s="21"/>
      <c r="B348" s="10" t="s">
        <v>13</v>
      </c>
      <c r="C348" s="14">
        <f ca="1">SUM(C336:C347)</f>
        <v>59849448.186033644</v>
      </c>
      <c r="D348" s="10">
        <f t="shared" ref="D348:J348" ca="1" si="95">SUM(D337:D347)</f>
        <v>29704063.334614821</v>
      </c>
      <c r="E348" s="10">
        <f t="shared" ca="1" si="95"/>
        <v>29942667.763854735</v>
      </c>
      <c r="F348" s="10">
        <f t="shared" ca="1" si="95"/>
        <v>-228418.38785650261</v>
      </c>
      <c r="G348" s="10">
        <f t="shared" ca="1" si="95"/>
        <v>-10186.041383410731</v>
      </c>
      <c r="H348" s="10"/>
      <c r="I348" s="10">
        <f t="shared" ca="1" si="95"/>
        <v>441321.51680400001</v>
      </c>
      <c r="J348" s="10">
        <f t="shared" ca="1" si="95"/>
        <v>30145384.851418819</v>
      </c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</row>
    <row r="349" spans="1:22" s="12" customFormat="1" outlineLevel="1">
      <c r="A349" s="44"/>
      <c r="C349" s="16"/>
      <c r="J349" s="15"/>
    </row>
    <row r="350" spans="1:22" outlineLevel="1">
      <c r="B350" s="1" t="s">
        <v>156</v>
      </c>
      <c r="C350" s="15"/>
    </row>
    <row r="351" spans="1:22" outlineLevel="1">
      <c r="A351" s="29">
        <v>908</v>
      </c>
      <c r="B351" s="30" t="s">
        <v>273</v>
      </c>
      <c r="C351" s="13">
        <f>CHOOSE([2]INPUTS!$C$11,E351,SUM(E351:F351),D351,SUM(D351,J351))</f>
        <v>926580.45704432332</v>
      </c>
      <c r="D351" s="30">
        <f t="shared" ref="D351:D358" si="96">SUM(E351:G351)</f>
        <v>463290.22852216166</v>
      </c>
      <c r="E351" s="43">
        <f>'[4]Direct Assignment'!$J$69</f>
        <v>463290.22852216166</v>
      </c>
      <c r="F351" s="43"/>
      <c r="G351" s="43"/>
      <c r="H351" s="43"/>
      <c r="I351" s="31"/>
      <c r="J351" s="31">
        <f t="shared" ref="J351:J358" si="97">D351+I351</f>
        <v>463290.22852216166</v>
      </c>
    </row>
    <row r="352" spans="1:22" outlineLevel="1">
      <c r="A352" s="29" t="s">
        <v>19</v>
      </c>
      <c r="B352" s="30" t="s">
        <v>19</v>
      </c>
      <c r="C352" s="13">
        <f>CHOOSE([2]INPUTS!$C$11,E352,SUM(E352:F352),D352,SUM(D352,J352))</f>
        <v>0</v>
      </c>
      <c r="D352" s="30">
        <f t="shared" si="96"/>
        <v>0</v>
      </c>
      <c r="E352" s="43"/>
      <c r="F352" s="43"/>
      <c r="G352" s="43"/>
      <c r="H352" s="43"/>
      <c r="I352" s="31"/>
      <c r="J352" s="31">
        <f t="shared" si="97"/>
        <v>0</v>
      </c>
    </row>
    <row r="353" spans="1:22" outlineLevel="1">
      <c r="A353" s="29">
        <v>908</v>
      </c>
      <c r="B353" s="30" t="s">
        <v>157</v>
      </c>
      <c r="C353" s="13">
        <f ca="1">CHOOSE([2]INPUTS!$C$11,E353,SUM(E353:F353),D353,SUM(D353,J353))</f>
        <v>233812.54785933561</v>
      </c>
      <c r="D353" s="30">
        <f t="shared" ca="1" si="96"/>
        <v>116906.2739296678</v>
      </c>
      <c r="E353" s="43">
        <f ca="1">'[5]GAS 19 Adj Detail'!$C$210*(1-'[4]Direct Assignment'!$H$69)</f>
        <v>1083682.4446756225</v>
      </c>
      <c r="F353" s="43">
        <f ca="1">'[5]GAS 19 Adj Detail'!$X$210*(1-'[4]Direct Assignment'!$H$69)</f>
        <v>-969871.61266736453</v>
      </c>
      <c r="G353" s="43">
        <f ca="1">'[5]GAS 19 Adj Detail'!$AU$210*(1-'[4]Direct Assignment'!$H$69)</f>
        <v>3095.441921409828</v>
      </c>
      <c r="H353" s="43"/>
      <c r="I353" s="31"/>
      <c r="J353" s="31">
        <f t="shared" ca="1" si="97"/>
        <v>116906.2739296678</v>
      </c>
    </row>
    <row r="354" spans="1:22" outlineLevel="1">
      <c r="A354" s="29">
        <v>909</v>
      </c>
      <c r="B354" s="30" t="s">
        <v>158</v>
      </c>
      <c r="C354" s="13">
        <f ca="1">CHOOSE([2]INPUTS!$C$11,E354,SUM(E354:F354),D354,SUM(D354,J354))</f>
        <v>2856136.9769217437</v>
      </c>
      <c r="D354" s="30">
        <f t="shared" ca="1" si="96"/>
        <v>1428068.4884608719</v>
      </c>
      <c r="E354" s="30">
        <f ca="1">'[5]GAS 19 Adj Detail'!$C$211</f>
        <v>1409618.6</v>
      </c>
      <c r="F354" s="30">
        <f ca="1">'[5]GAS 19 Adj Detail'!$X$211</f>
        <v>2200.2135906933581</v>
      </c>
      <c r="G354" s="30">
        <f ca="1">'[5]GAS 19 Adj Detail'!$AU$211</f>
        <v>16249.674870178389</v>
      </c>
      <c r="H354" s="30"/>
      <c r="I354" s="31"/>
      <c r="J354" s="31">
        <f t="shared" ca="1" si="97"/>
        <v>1428068.4884608719</v>
      </c>
    </row>
    <row r="355" spans="1:22" outlineLevel="1">
      <c r="A355" s="29">
        <v>910</v>
      </c>
      <c r="B355" s="30" t="s">
        <v>159</v>
      </c>
      <c r="C355" s="13">
        <f ca="1">CHOOSE([2]INPUTS!$C$11,E355,SUM(E355:F355),D355,SUM(D355,J355))</f>
        <v>1290.3800000000001</v>
      </c>
      <c r="D355" s="30">
        <f t="shared" ca="1" si="96"/>
        <v>645.19000000000005</v>
      </c>
      <c r="E355" s="30">
        <f ca="1">'[5]GAS 19 Adj Detail'!$C$212</f>
        <v>645.19000000000005</v>
      </c>
      <c r="F355" s="30">
        <f ca="1">'[5]GAS 19 Adj Detail'!$X$212</f>
        <v>0</v>
      </c>
      <c r="G355" s="30">
        <f ca="1">'[5]GAS 19 Adj Detail'!$AU$212</f>
        <v>0</v>
      </c>
      <c r="H355" s="30"/>
      <c r="I355" s="31"/>
      <c r="J355" s="31">
        <f t="shared" ca="1" si="97"/>
        <v>645.19000000000005</v>
      </c>
    </row>
    <row r="356" spans="1:22" outlineLevel="1">
      <c r="A356" s="29">
        <v>908</v>
      </c>
      <c r="B356" s="30" t="s">
        <v>269</v>
      </c>
      <c r="C356" s="13">
        <f ca="1">CHOOSE([2]INPUTS!$C$11,E356,SUM(E356:F356),D356,SUM(D356,J356))</f>
        <v>0</v>
      </c>
      <c r="D356" s="30">
        <f t="shared" ca="1" si="96"/>
        <v>0</v>
      </c>
      <c r="E356" s="30">
        <f ca="1">'[5]GAS 19 Adj Detail'!$C$219</f>
        <v>14625833.34</v>
      </c>
      <c r="F356" s="30">
        <f ca="1">'[5]GAS 19 Adj Detail'!$X$219</f>
        <v>-14625833.34</v>
      </c>
      <c r="G356" s="30">
        <f ca="1">'[5]GAS 19 Adj Detail'!$AU$219</f>
        <v>0</v>
      </c>
      <c r="H356" s="30"/>
      <c r="I356" s="31"/>
      <c r="J356" s="31">
        <f t="shared" ca="1" si="97"/>
        <v>0</v>
      </c>
    </row>
    <row r="357" spans="1:22" outlineLevel="1">
      <c r="A357" s="29" t="s">
        <v>19</v>
      </c>
      <c r="B357" s="30" t="s">
        <v>19</v>
      </c>
      <c r="C357" s="13">
        <f>CHOOSE([2]INPUTS!$C$11,E357,SUM(E357:F357),D357,SUM(D357,J357))</f>
        <v>0</v>
      </c>
      <c r="D357" s="30">
        <f t="shared" si="96"/>
        <v>0</v>
      </c>
      <c r="E357" s="31"/>
      <c r="F357" s="31"/>
      <c r="G357" s="31"/>
      <c r="H357" s="31"/>
      <c r="I357" s="31"/>
      <c r="J357" s="31">
        <f t="shared" si="97"/>
        <v>0</v>
      </c>
    </row>
    <row r="358" spans="1:22" outlineLevel="1">
      <c r="A358" s="29" t="s">
        <v>19</v>
      </c>
      <c r="B358" s="30" t="s">
        <v>19</v>
      </c>
      <c r="C358" s="13">
        <f>CHOOSE([2]INPUTS!$C$11,E358,SUM(E358:F358),D358,SUM(D358,J358))</f>
        <v>0</v>
      </c>
      <c r="D358" s="30">
        <f t="shared" si="96"/>
        <v>0</v>
      </c>
      <c r="E358" s="31"/>
      <c r="F358" s="31"/>
      <c r="G358" s="31"/>
      <c r="H358" s="31"/>
      <c r="I358" s="31"/>
      <c r="J358" s="31">
        <f t="shared" si="97"/>
        <v>0</v>
      </c>
    </row>
    <row r="359" spans="1:22" s="5" customFormat="1" outlineLevel="1">
      <c r="A359" s="21"/>
      <c r="B359" s="10" t="s">
        <v>13</v>
      </c>
      <c r="C359" s="14">
        <f ca="1">SUM(C351:C358)</f>
        <v>4017820.3618254028</v>
      </c>
      <c r="D359" s="10">
        <f t="shared" ref="D359:J359" ca="1" si="98">SUM(D351:D358)</f>
        <v>2008910.1809127014</v>
      </c>
      <c r="E359" s="10">
        <f t="shared" ca="1" si="98"/>
        <v>17583069.803197782</v>
      </c>
      <c r="F359" s="10">
        <f t="shared" ca="1" si="98"/>
        <v>-15593504.73907667</v>
      </c>
      <c r="G359" s="10">
        <f t="shared" ca="1" si="98"/>
        <v>19345.116791588218</v>
      </c>
      <c r="H359" s="10"/>
      <c r="I359" s="10">
        <f t="shared" si="98"/>
        <v>0</v>
      </c>
      <c r="J359" s="10">
        <f t="shared" ca="1" si="98"/>
        <v>2008910.1809127014</v>
      </c>
      <c r="K359" s="12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</row>
    <row r="360" spans="1:22" s="5" customFormat="1" outlineLevel="1">
      <c r="A360" s="21"/>
      <c r="B360" s="10"/>
      <c r="C360" s="17"/>
      <c r="D360" s="10"/>
      <c r="E360" s="10"/>
      <c r="F360" s="10"/>
      <c r="G360" s="10"/>
      <c r="H360" s="10"/>
      <c r="I360" s="10"/>
      <c r="J360" s="10"/>
      <c r="K360" s="12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</row>
    <row r="361" spans="1:22" outlineLevel="1">
      <c r="B361" s="1" t="s">
        <v>160</v>
      </c>
    </row>
    <row r="362" spans="1:22" outlineLevel="1">
      <c r="A362" s="29">
        <v>911</v>
      </c>
      <c r="B362" s="30" t="s">
        <v>161</v>
      </c>
      <c r="C362" s="13">
        <f ca="1">CHOOSE([2]INPUTS!$C$11,E362,SUM(E362:F362),D362,SUM(D362,J362))</f>
        <v>0</v>
      </c>
      <c r="D362" s="30">
        <f ca="1">SUM(E362:G362)</f>
        <v>0</v>
      </c>
      <c r="E362" s="30">
        <f ca="1">'[5]GAS 19 Adj Detail'!$C$213</f>
        <v>0</v>
      </c>
      <c r="F362" s="30">
        <f ca="1">'[5]GAS 19 Adj Detail'!$X$213</f>
        <v>0</v>
      </c>
      <c r="G362" s="30">
        <f ca="1">'[5]GAS 19 Adj Detail'!$AU$213</f>
        <v>0</v>
      </c>
      <c r="H362" s="30"/>
      <c r="I362" s="31"/>
      <c r="J362" s="31">
        <f ca="1">D362+I362</f>
        <v>0</v>
      </c>
    </row>
    <row r="363" spans="1:22" outlineLevel="1">
      <c r="A363" s="29">
        <v>912</v>
      </c>
      <c r="B363" s="30" t="s">
        <v>162</v>
      </c>
      <c r="C363" s="13">
        <f ca="1">CHOOSE([2]INPUTS!$C$11,E363,SUM(E363:F363),D363,SUM(D363,J363))</f>
        <v>-428124.3</v>
      </c>
      <c r="D363" s="30">
        <f ca="1">SUM(E363:G363)</f>
        <v>-214062.15</v>
      </c>
      <c r="E363" s="30">
        <f ca="1">'[5]GAS 19 Adj Detail'!$C$214</f>
        <v>-214062.15</v>
      </c>
      <c r="F363" s="30">
        <f ca="1">'[5]GAS 19 Adj Detail'!$X$214</f>
        <v>0</v>
      </c>
      <c r="G363" s="30">
        <f ca="1">'[5]GAS 19 Adj Detail'!$AU$214</f>
        <v>0</v>
      </c>
      <c r="H363" s="30"/>
      <c r="I363" s="31"/>
      <c r="J363" s="31">
        <f ca="1">D363+I363</f>
        <v>-214062.15</v>
      </c>
    </row>
    <row r="364" spans="1:22" outlineLevel="1">
      <c r="A364" s="29">
        <v>913</v>
      </c>
      <c r="B364" s="30" t="s">
        <v>163</v>
      </c>
      <c r="C364" s="13">
        <f ca="1">CHOOSE([2]INPUTS!$C$11,E364,SUM(E364:F364),D364,SUM(D364,J364))</f>
        <v>0</v>
      </c>
      <c r="D364" s="30">
        <f ca="1">SUM(E364:G364)</f>
        <v>0</v>
      </c>
      <c r="E364" s="30">
        <f ca="1">'[5]GAS 19 Adj Detail'!$C$215</f>
        <v>0</v>
      </c>
      <c r="F364" s="30">
        <f ca="1">'[5]GAS 19 Adj Detail'!$X$215</f>
        <v>0</v>
      </c>
      <c r="G364" s="30">
        <f ca="1">'[5]GAS 19 Adj Detail'!$AU$215</f>
        <v>0</v>
      </c>
      <c r="H364" s="30"/>
      <c r="I364" s="31"/>
      <c r="J364" s="31">
        <f ca="1">D364+I364</f>
        <v>0</v>
      </c>
    </row>
    <row r="365" spans="1:22" outlineLevel="1">
      <c r="A365" s="29" t="s">
        <v>19</v>
      </c>
      <c r="B365" s="30" t="s">
        <v>19</v>
      </c>
      <c r="C365" s="13">
        <f>CHOOSE([2]INPUTS!$C$11,E365,SUM(E365:F365),D365,SUM(D365,J365))</f>
        <v>0</v>
      </c>
      <c r="D365" s="30">
        <f>SUM(E365:G365)</f>
        <v>0</v>
      </c>
      <c r="E365" s="30"/>
      <c r="F365" s="30"/>
      <c r="G365" s="31"/>
      <c r="H365" s="31"/>
      <c r="I365" s="31"/>
      <c r="J365" s="31">
        <f>D365+I365</f>
        <v>0</v>
      </c>
    </row>
    <row r="366" spans="1:22" outlineLevel="1">
      <c r="A366" s="29" t="s">
        <v>19</v>
      </c>
      <c r="B366" s="30" t="s">
        <v>19</v>
      </c>
      <c r="C366" s="13">
        <f>CHOOSE([2]INPUTS!$C$11,E366,SUM(E366:F366),D366,SUM(D366,J366))</f>
        <v>0</v>
      </c>
      <c r="D366" s="30">
        <f>SUM(E366:G366)</f>
        <v>0</v>
      </c>
      <c r="E366" s="30"/>
      <c r="F366" s="30"/>
      <c r="G366" s="31"/>
      <c r="H366" s="31"/>
      <c r="I366" s="31"/>
      <c r="J366" s="31">
        <f>D366+I366</f>
        <v>0</v>
      </c>
    </row>
    <row r="367" spans="1:22" s="5" customFormat="1" outlineLevel="1">
      <c r="A367" s="21"/>
      <c r="B367" s="10" t="s">
        <v>13</v>
      </c>
      <c r="C367" s="14">
        <f ca="1">SUM(C362:C366)</f>
        <v>-428124.3</v>
      </c>
      <c r="D367" s="10">
        <f t="shared" ref="D367:J367" ca="1" si="99">SUM(D362:D366)</f>
        <v>-214062.15</v>
      </c>
      <c r="E367" s="10">
        <f t="shared" ca="1" si="99"/>
        <v>-214062.15</v>
      </c>
      <c r="F367" s="10">
        <f t="shared" ca="1" si="99"/>
        <v>0</v>
      </c>
      <c r="G367" s="10">
        <f ca="1">SUM(G362:G366)</f>
        <v>0</v>
      </c>
      <c r="H367" s="10"/>
      <c r="I367" s="10">
        <f t="shared" si="99"/>
        <v>0</v>
      </c>
      <c r="J367" s="10">
        <f t="shared" ca="1" si="99"/>
        <v>-214062.15</v>
      </c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</row>
    <row r="368" spans="1:22" outlineLevel="1">
      <c r="C368" s="16"/>
    </row>
    <row r="369" spans="1:10" ht="15.75" outlineLevel="1">
      <c r="A369" s="25"/>
      <c r="B369" s="1" t="s">
        <v>164</v>
      </c>
      <c r="C369" s="15"/>
    </row>
    <row r="370" spans="1:10" outlineLevel="1">
      <c r="A370" s="29">
        <v>920</v>
      </c>
      <c r="B370" s="30" t="s">
        <v>165</v>
      </c>
      <c r="C370" s="13">
        <f>CHOOSE([2]INPUTS!$C$11,E370,SUM(E370:F370),D370,SUM(D370,J370))</f>
        <v>0</v>
      </c>
      <c r="D370" s="30">
        <f t="shared" ref="D370:D393" si="100">SUM(E370:G370)</f>
        <v>0</v>
      </c>
      <c r="E370" s="30"/>
      <c r="F370" s="30"/>
      <c r="G370" s="31"/>
      <c r="H370" s="31"/>
      <c r="I370" s="31"/>
      <c r="J370" s="31">
        <f t="shared" ref="J370:J393" si="101">D370+I370</f>
        <v>0</v>
      </c>
    </row>
    <row r="371" spans="1:10" outlineLevel="1">
      <c r="A371" s="29">
        <v>920</v>
      </c>
      <c r="B371" s="30" t="s">
        <v>166</v>
      </c>
      <c r="C371" s="13">
        <f>CHOOSE([2]INPUTS!$C$11,E371,SUM(E371:F371),D371,SUM(D371,J371))</f>
        <v>0</v>
      </c>
      <c r="D371" s="30">
        <f t="shared" si="100"/>
        <v>0</v>
      </c>
      <c r="E371" s="30"/>
      <c r="F371" s="30"/>
      <c r="G371" s="31"/>
      <c r="H371" s="31"/>
      <c r="I371" s="31"/>
      <c r="J371" s="31">
        <f t="shared" si="101"/>
        <v>0</v>
      </c>
    </row>
    <row r="372" spans="1:10" outlineLevel="1">
      <c r="A372" s="29">
        <v>920</v>
      </c>
      <c r="B372" s="30" t="s">
        <v>167</v>
      </c>
      <c r="C372" s="13">
        <f ca="1">CHOOSE([2]INPUTS!$C$11,E372,SUM(E372:F372),D372,SUM(D372,J372))</f>
        <v>48914912.497292288</v>
      </c>
      <c r="D372" s="30">
        <f t="shared" ca="1" si="100"/>
        <v>24457456.248646144</v>
      </c>
      <c r="E372" s="43">
        <f ca="1">'[5]GAS 19 Adj Detail'!$C$222</f>
        <v>23871034.609999999</v>
      </c>
      <c r="F372" s="43">
        <f ca="1">'[5]GAS 19 Adj Detail'!$X$222</f>
        <v>61556.882473518381</v>
      </c>
      <c r="G372" s="43">
        <f ca="1">'[5]GAS 19 Adj Detail'!$AU$222</f>
        <v>524825.24388102035</v>
      </c>
      <c r="H372" s="43"/>
      <c r="I372" s="31"/>
      <c r="J372" s="31">
        <f t="shared" ca="1" si="101"/>
        <v>24457456.248646144</v>
      </c>
    </row>
    <row r="373" spans="1:10" outlineLevel="1">
      <c r="A373" s="29">
        <v>921</v>
      </c>
      <c r="B373" s="30" t="s">
        <v>168</v>
      </c>
      <c r="C373" s="13">
        <f>CHOOSE([2]INPUTS!$C$11,E373,SUM(E373:F373),D373,SUM(D373,J373))</f>
        <v>0</v>
      </c>
      <c r="D373" s="30">
        <f t="shared" si="100"/>
        <v>0</v>
      </c>
      <c r="E373" s="30"/>
      <c r="F373" s="30"/>
      <c r="G373" s="31"/>
      <c r="H373" s="31"/>
      <c r="I373" s="31"/>
      <c r="J373" s="31">
        <f t="shared" si="101"/>
        <v>0</v>
      </c>
    </row>
    <row r="374" spans="1:10" outlineLevel="1">
      <c r="A374" s="29">
        <v>921</v>
      </c>
      <c r="B374" s="30" t="s">
        <v>169</v>
      </c>
      <c r="C374" s="13">
        <f>CHOOSE([2]INPUTS!$C$11,E374,SUM(E374:F374),D374,SUM(D374,J374))</f>
        <v>0</v>
      </c>
      <c r="D374" s="30">
        <f t="shared" si="100"/>
        <v>0</v>
      </c>
      <c r="E374" s="30"/>
      <c r="F374" s="30"/>
      <c r="G374" s="31"/>
      <c r="H374" s="31"/>
      <c r="I374" s="31"/>
      <c r="J374" s="31">
        <f t="shared" si="101"/>
        <v>0</v>
      </c>
    </row>
    <row r="375" spans="1:10" outlineLevel="1">
      <c r="A375" s="29">
        <v>921</v>
      </c>
      <c r="B375" s="30" t="s">
        <v>170</v>
      </c>
      <c r="C375" s="13">
        <f ca="1">CHOOSE([2]INPUTS!$C$11,E375,SUM(E375:F375),D375,SUM(D375,J375))</f>
        <v>8841568.8486344088</v>
      </c>
      <c r="D375" s="30">
        <f t="shared" ca="1" si="100"/>
        <v>4420784.4243172044</v>
      </c>
      <c r="E375" s="31">
        <f ca="1">'[5]GAS 19 Adj Detail'!$C$223</f>
        <v>4420794.209999999</v>
      </c>
      <c r="F375" s="31">
        <f ca="1">'[5]GAS 19 Adj Detail'!$X$223</f>
        <v>0</v>
      </c>
      <c r="G375" s="31">
        <f ca="1">'[5]GAS 19 Adj Detail'!$AU$223</f>
        <v>-9.7856827950783778</v>
      </c>
      <c r="H375" s="31"/>
      <c r="I375" s="31"/>
      <c r="J375" s="31">
        <f t="shared" ca="1" si="101"/>
        <v>4420784.4243172044</v>
      </c>
    </row>
    <row r="376" spans="1:10" outlineLevel="1">
      <c r="A376" s="29">
        <v>922</v>
      </c>
      <c r="B376" s="30" t="s">
        <v>171</v>
      </c>
      <c r="C376" s="13">
        <f ca="1">CHOOSE([2]INPUTS!$C$11,E376,SUM(E376:F376),D376,SUM(D376,J376))</f>
        <v>-22025634.719999999</v>
      </c>
      <c r="D376" s="30">
        <f t="shared" ca="1" si="100"/>
        <v>-11012817.359999999</v>
      </c>
      <c r="E376" s="31">
        <f ca="1">'[5]GAS 19 Adj Detail'!$C$224</f>
        <v>-11012817.359999999</v>
      </c>
      <c r="F376" s="31">
        <f ca="1">'[5]GAS 19 Adj Detail'!$X$224</f>
        <v>0</v>
      </c>
      <c r="G376" s="31">
        <f ca="1">'[5]GAS 19 Adj Detail'!$AU$224</f>
        <v>0</v>
      </c>
      <c r="H376" s="31"/>
      <c r="I376" s="31"/>
      <c r="J376" s="31">
        <f t="shared" ca="1" si="101"/>
        <v>-11012817.359999999</v>
      </c>
    </row>
    <row r="377" spans="1:10" outlineLevel="1">
      <c r="A377" s="29">
        <v>923</v>
      </c>
      <c r="B377" s="30" t="s">
        <v>172</v>
      </c>
      <c r="C377" s="13">
        <f ca="1">CHOOSE([2]INPUTS!$C$11,E377,SUM(E377:F377),D377,SUM(D377,J377))</f>
        <v>12964932.169964088</v>
      </c>
      <c r="D377" s="30">
        <f t="shared" ca="1" si="100"/>
        <v>6482466.0849820441</v>
      </c>
      <c r="E377" s="31">
        <f ca="1">'[5]GAS 19 Adj Detail'!$C$225</f>
        <v>6482336.8500000006</v>
      </c>
      <c r="F377" s="31">
        <f ca="1">'[5]GAS 19 Adj Detail'!$X$225</f>
        <v>0</v>
      </c>
      <c r="G377" s="31">
        <f ca="1">'[5]GAS 19 Adj Detail'!$AU$225</f>
        <v>129.23498204378177</v>
      </c>
      <c r="H377" s="31"/>
      <c r="I377" s="31"/>
      <c r="J377" s="31">
        <f t="shared" ca="1" si="101"/>
        <v>6482466.0849820441</v>
      </c>
    </row>
    <row r="378" spans="1:10" outlineLevel="1">
      <c r="A378" s="29">
        <v>924</v>
      </c>
      <c r="B378" s="30" t="s">
        <v>173</v>
      </c>
      <c r="C378" s="13">
        <f ca="1">CHOOSE([2]INPUTS!$C$11,E378,SUM(E378:F378),D378,SUM(D378,J378))</f>
        <v>284313.46677091374</v>
      </c>
      <c r="D378" s="30">
        <f t="shared" ca="1" si="100"/>
        <v>142156.73338545687</v>
      </c>
      <c r="E378" s="31">
        <f ca="1">'[5]GAS 19 Adj Detail'!$C$226</f>
        <v>139656.56</v>
      </c>
      <c r="F378" s="31">
        <f ca="1">'[5]GAS 19 Adj Detail'!$X$226</f>
        <v>-19399.820395916904</v>
      </c>
      <c r="G378" s="31">
        <f ca="1">'[5]GAS 19 Adj Detail'!$AU$226</f>
        <v>21899.726042276663</v>
      </c>
      <c r="H378" s="31"/>
      <c r="I378" s="31"/>
      <c r="J378" s="31">
        <f t="shared" ca="1" si="101"/>
        <v>142156.73338545687</v>
      </c>
    </row>
    <row r="379" spans="1:10" outlineLevel="1">
      <c r="A379" s="29">
        <v>925</v>
      </c>
      <c r="B379" s="30" t="s">
        <v>174</v>
      </c>
      <c r="C379" s="13">
        <f ca="1">CHOOSE([2]INPUTS!$C$11,E379,SUM(E379:F379),D379,SUM(D379,J379))</f>
        <v>6284509.215749912</v>
      </c>
      <c r="D379" s="30">
        <f t="shared" ca="1" si="100"/>
        <v>3142254.607874956</v>
      </c>
      <c r="E379" s="31">
        <f ca="1">'[5]GAS 19 Adj Detail'!$C$227</f>
        <v>1435454.5099999998</v>
      </c>
      <c r="F379" s="31">
        <f ca="1">'[5]GAS 19 Adj Detail'!$X$227</f>
        <v>1674386.5088376682</v>
      </c>
      <c r="G379" s="31">
        <f ca="1">'[5]GAS 19 Adj Detail'!$AU$227</f>
        <v>32411.986910629508</v>
      </c>
      <c r="H379" s="31"/>
      <c r="I379" s="31"/>
      <c r="J379" s="31">
        <f t="shared" ca="1" si="101"/>
        <v>3142254.607874956</v>
      </c>
    </row>
    <row r="380" spans="1:10" outlineLevel="1">
      <c r="A380" s="29">
        <v>926</v>
      </c>
      <c r="B380" s="30" t="s">
        <v>175</v>
      </c>
      <c r="C380" s="13">
        <f>CHOOSE([2]INPUTS!$C$11,E380,SUM(E380:F380),D380,SUM(D380,J380))</f>
        <v>1598572.735102816</v>
      </c>
      <c r="D380" s="30">
        <f t="shared" si="100"/>
        <v>799286.36755140801</v>
      </c>
      <c r="E380" s="31">
        <f>'[4]Direct Assignment'!$L$73</f>
        <v>799286.36755140801</v>
      </c>
      <c r="F380" s="30"/>
      <c r="G380" s="31"/>
      <c r="H380" s="31"/>
      <c r="I380" s="31"/>
      <c r="J380" s="31">
        <f t="shared" si="101"/>
        <v>799286.36755140801</v>
      </c>
    </row>
    <row r="381" spans="1:10" outlineLevel="1">
      <c r="A381" s="29">
        <v>926</v>
      </c>
      <c r="B381" s="30" t="s">
        <v>176</v>
      </c>
      <c r="C381" s="13">
        <f>CHOOSE([2]INPUTS!$C$11,E381,SUM(E381:F381),D381,SUM(D381,J381))</f>
        <v>184962.90702480444</v>
      </c>
      <c r="D381" s="30">
        <f t="shared" si="100"/>
        <v>92481.453512402222</v>
      </c>
      <c r="E381" s="31">
        <f>'[4]Direct Assignment'!$M$73</f>
        <v>92481.453512402222</v>
      </c>
      <c r="F381" s="30"/>
      <c r="G381" s="31"/>
      <c r="H381" s="31"/>
      <c r="I381" s="31"/>
      <c r="J381" s="31">
        <f t="shared" si="101"/>
        <v>92481.453512402222</v>
      </c>
    </row>
    <row r="382" spans="1:10" outlineLevel="1">
      <c r="A382" s="29">
        <v>926</v>
      </c>
      <c r="B382" s="30" t="s">
        <v>177</v>
      </c>
      <c r="C382" s="13">
        <f>CHOOSE([2]INPUTS!$C$11,E382,SUM(E382:F382),D382,SUM(D382,J382))</f>
        <v>0</v>
      </c>
      <c r="D382" s="30">
        <f t="shared" si="100"/>
        <v>0</v>
      </c>
      <c r="E382" s="30"/>
      <c r="F382" s="30"/>
      <c r="G382" s="31"/>
      <c r="H382" s="31"/>
      <c r="I382" s="31"/>
      <c r="J382" s="31">
        <f t="shared" si="101"/>
        <v>0</v>
      </c>
    </row>
    <row r="383" spans="1:10" outlineLevel="1">
      <c r="A383" s="29">
        <v>926</v>
      </c>
      <c r="B383" s="30" t="s">
        <v>178</v>
      </c>
      <c r="C383" s="13">
        <f>CHOOSE([2]INPUTS!$C$11,E383,SUM(E383:F383),D383,SUM(D383,J383))</f>
        <v>193033.76958237958</v>
      </c>
      <c r="D383" s="30">
        <f t="shared" si="100"/>
        <v>96516.88479118979</v>
      </c>
      <c r="E383" s="31">
        <f>'[4]Direct Assignment'!$N$73</f>
        <v>96516.88479118979</v>
      </c>
      <c r="F383" s="30"/>
      <c r="G383" s="31"/>
      <c r="H383" s="31"/>
      <c r="I383" s="31"/>
      <c r="J383" s="31">
        <f t="shared" si="101"/>
        <v>96516.88479118979</v>
      </c>
    </row>
    <row r="384" spans="1:10" outlineLevel="1">
      <c r="A384" s="29">
        <v>926</v>
      </c>
      <c r="B384" s="30" t="s">
        <v>179</v>
      </c>
      <c r="C384" s="13">
        <f ca="1">CHOOSE([2]INPUTS!$C$11,E384,SUM(E384:F384),D384,SUM(D384,J384))</f>
        <v>29848022.12167177</v>
      </c>
      <c r="D384" s="30">
        <f t="shared" ca="1" si="100"/>
        <v>14924011.060835885</v>
      </c>
      <c r="E384" s="43">
        <f ca="1">'[5]GAS 19 Adj Detail'!$C$228*(1-'[4]Direct Assignment'!$J$73)</f>
        <v>13515188.725072021</v>
      </c>
      <c r="F384" s="43">
        <f ca="1">'[5]GAS 19 Adj Detail'!$X$228*(1-'[4]Direct Assignment'!$J$73)</f>
        <v>932295.8377372399</v>
      </c>
      <c r="G384" s="43">
        <f ca="1">'[5]GAS 19 Adj Detail'!$AU$228*(1-'[4]Direct Assignment'!$J$73)</f>
        <v>476526.49802662426</v>
      </c>
      <c r="H384" s="43"/>
      <c r="I384" s="31"/>
      <c r="J384" s="31">
        <f t="shared" ca="1" si="101"/>
        <v>14924011.060835885</v>
      </c>
    </row>
    <row r="385" spans="1:22" outlineLevel="1">
      <c r="A385" s="29">
        <v>928</v>
      </c>
      <c r="B385" s="30" t="s">
        <v>180</v>
      </c>
      <c r="C385" s="13">
        <f ca="1">CHOOSE([2]INPUTS!$C$11,E385,SUM(E385:F385),D385,SUM(D385,J385))</f>
        <v>4682237.5016296757</v>
      </c>
      <c r="D385" s="30">
        <f ca="1">SUM(E385:G385)</f>
        <v>2341118.7508148379</v>
      </c>
      <c r="E385" s="43">
        <f ca="1">'[5]GAS 19 Adj Detail'!$C$229-E386</f>
        <v>1966712.6694614037</v>
      </c>
      <c r="F385" s="43">
        <f ca="1">'[5]GAS 19 Adj Detail'!$X$229-F386</f>
        <v>391778.07140412438</v>
      </c>
      <c r="G385" s="43">
        <f ca="1">'[5]GAS 19 Adj Detail'!$AU$229-G386</f>
        <v>-17371.990050690238</v>
      </c>
      <c r="H385" s="43">
        <f>-[6]Summary!$E$6</f>
        <v>-614476.1735148594</v>
      </c>
      <c r="I385" s="31"/>
      <c r="J385" s="31">
        <f t="shared" ca="1" si="101"/>
        <v>2341118.7508148379</v>
      </c>
    </row>
    <row r="386" spans="1:22" outlineLevel="1">
      <c r="A386" s="29">
        <v>928</v>
      </c>
      <c r="B386" s="30" t="s">
        <v>181</v>
      </c>
      <c r="C386" s="13">
        <f ca="1">CHOOSE([2]INPUTS!$C$11,E386,SUM(E386:F386),D386,SUM(D386,J386))</f>
        <v>40580.623485011129</v>
      </c>
      <c r="D386" s="30">
        <f t="shared" ca="1" si="100"/>
        <v>20290.311742505564</v>
      </c>
      <c r="E386" s="30">
        <f ca="1">'[5]GAS 19 Adj Detail'!$C$229*(7009594/815784351)</f>
        <v>17045.360538596335</v>
      </c>
      <c r="F386" s="30">
        <f ca="1">'[5]GAS 19 Adj Detail'!$X$229*(7009594/815784351)</f>
        <v>3395.5130212427266</v>
      </c>
      <c r="G386" s="30">
        <f ca="1">'[5]GAS 19 Adj Detail'!$AU$229*(7009594/815784351)</f>
        <v>-150.56181733349771</v>
      </c>
      <c r="H386" s="30"/>
      <c r="I386" s="31"/>
      <c r="J386" s="31">
        <f t="shared" ca="1" si="101"/>
        <v>20290.311742505564</v>
      </c>
    </row>
    <row r="387" spans="1:22" outlineLevel="1">
      <c r="A387" s="29">
        <v>928</v>
      </c>
      <c r="B387" s="30" t="s">
        <v>182</v>
      </c>
      <c r="C387" s="13">
        <f ca="1">CHOOSE([2]INPUTS!$C$11,E387,SUM(E387:F387),D387,SUM(D387,J387))</f>
        <v>172256.64199999999</v>
      </c>
      <c r="D387" s="30">
        <f t="shared" si="100"/>
        <v>0</v>
      </c>
      <c r="E387" s="30"/>
      <c r="F387" s="30"/>
      <c r="G387" s="31"/>
      <c r="H387" s="31"/>
      <c r="I387" s="43">
        <f ca="1">[7]Summary!$H$33</f>
        <v>172256.69</v>
      </c>
      <c r="J387" s="31">
        <f t="shared" ca="1" si="101"/>
        <v>172256.64199999999</v>
      </c>
    </row>
    <row r="388" spans="1:22" outlineLevel="1">
      <c r="A388" s="29">
        <v>930.1</v>
      </c>
      <c r="B388" s="30" t="s">
        <v>183</v>
      </c>
      <c r="C388" s="13">
        <f ca="1">CHOOSE([2]INPUTS!$C$11,E388,SUM(E388:F388),D388,SUM(D388,J388))</f>
        <v>0</v>
      </c>
      <c r="D388" s="30">
        <f t="shared" ca="1" si="100"/>
        <v>0</v>
      </c>
      <c r="E388" s="31">
        <f ca="1">'[5]GAS 19 Adj Detail'!$C$230</f>
        <v>0</v>
      </c>
      <c r="F388" s="31">
        <f ca="1">'[5]GAS 19 Adj Detail'!$X$230</f>
        <v>0</v>
      </c>
      <c r="G388" s="31">
        <f ca="1">'[5]GAS 19 Adj Detail'!$AU$230</f>
        <v>0</v>
      </c>
      <c r="H388" s="31"/>
      <c r="I388" s="31"/>
      <c r="J388" s="31">
        <f t="shared" ca="1" si="101"/>
        <v>0</v>
      </c>
    </row>
    <row r="389" spans="1:22" outlineLevel="1">
      <c r="A389" s="29">
        <v>930.2</v>
      </c>
      <c r="B389" s="30" t="s">
        <v>184</v>
      </c>
      <c r="C389" s="13">
        <f ca="1">CHOOSE([2]INPUTS!$C$11,E389,SUM(E389:F389),D389,SUM(D389,J389))</f>
        <v>5888749.6624700557</v>
      </c>
      <c r="D389" s="30">
        <f t="shared" ca="1" si="100"/>
        <v>2944374.8312350279</v>
      </c>
      <c r="E389" s="30">
        <f ca="1">'[5]GAS 19 Adj Detail'!$C$231</f>
        <v>2943439.7499999991</v>
      </c>
      <c r="F389" s="30">
        <f ca="1">'[5]GAS 19 Adj Detail'!$X$231</f>
        <v>89.948197380208583</v>
      </c>
      <c r="G389" s="30">
        <f ca="1">'[5]GAS 19 Adj Detail'!$AU$231</f>
        <v>845.07530146620422</v>
      </c>
      <c r="H389" s="30"/>
      <c r="I389" s="31"/>
      <c r="J389" s="31">
        <f t="shared" ca="1" si="101"/>
        <v>2944374.8312350279</v>
      </c>
    </row>
    <row r="390" spans="1:22" outlineLevel="1">
      <c r="A390" s="29">
        <v>931</v>
      </c>
      <c r="B390" s="30" t="s">
        <v>185</v>
      </c>
      <c r="C390" s="13">
        <f ca="1">CHOOSE([2]INPUTS!$C$11,E390,SUM(E390:F390),D390,SUM(D390,J390))</f>
        <v>5128523.8278441001</v>
      </c>
      <c r="D390" s="30">
        <f t="shared" ca="1" si="100"/>
        <v>2564261.91392205</v>
      </c>
      <c r="E390" s="31">
        <f ca="1">'[5]GAS 19 Adj Detail'!$C$232</f>
        <v>3393060.6</v>
      </c>
      <c r="F390" s="31">
        <f ca="1">'[5]GAS 19 Adj Detail'!$X$232</f>
        <v>-658973.79925230017</v>
      </c>
      <c r="G390" s="31">
        <f ca="1">'[5]GAS 19 Adj Detail'!$AU$232</f>
        <v>-169824.88682564982</v>
      </c>
      <c r="H390" s="31"/>
      <c r="I390" s="31"/>
      <c r="J390" s="31">
        <f t="shared" ca="1" si="101"/>
        <v>2564261.91392205</v>
      </c>
    </row>
    <row r="391" spans="1:22" outlineLevel="1">
      <c r="A391" s="29">
        <v>932</v>
      </c>
      <c r="B391" s="30" t="s">
        <v>186</v>
      </c>
      <c r="C391" s="13">
        <f>CHOOSE([2]INPUTS!$C$11,E391,SUM(E391:F391),D391,SUM(D391,J391))</f>
        <v>0</v>
      </c>
      <c r="D391" s="30">
        <f t="shared" si="100"/>
        <v>0</v>
      </c>
      <c r="E391" s="30">
        <v>0</v>
      </c>
      <c r="F391" s="30"/>
      <c r="G391" s="31"/>
      <c r="H391" s="31"/>
      <c r="I391" s="31"/>
      <c r="J391" s="31">
        <f t="shared" si="101"/>
        <v>0</v>
      </c>
    </row>
    <row r="392" spans="1:22" outlineLevel="1">
      <c r="A392" s="29">
        <v>932</v>
      </c>
      <c r="B392" s="30" t="s">
        <v>187</v>
      </c>
      <c r="C392" s="13">
        <f ca="1">CHOOSE([2]INPUTS!$C$11,E392,SUM(E392:F392),D392,SUM(D392,J392))</f>
        <v>2397087.2903773477</v>
      </c>
      <c r="D392" s="30">
        <f t="shared" ca="1" si="100"/>
        <v>1198543.6451886739</v>
      </c>
      <c r="E392" s="30">
        <f ca="1">'[5]GAS 19 Adj Detail'!$C$233</f>
        <v>1191673.56</v>
      </c>
      <c r="F392" s="30">
        <f ca="1">'[5]GAS 19 Adj Detail'!$X$233</f>
        <v>3599.7538519649538</v>
      </c>
      <c r="G392" s="30">
        <f ca="1">'[5]GAS 19 Adj Detail'!$AU$233</f>
        <v>3268.0207173564763</v>
      </c>
      <c r="H392" s="30"/>
      <c r="I392" s="31"/>
      <c r="J392" s="31">
        <f t="shared" ca="1" si="101"/>
        <v>1198543.6451886739</v>
      </c>
    </row>
    <row r="393" spans="1:22" outlineLevel="1">
      <c r="A393" s="29">
        <v>935</v>
      </c>
      <c r="B393" s="30" t="s">
        <v>272</v>
      </c>
      <c r="C393" s="13">
        <f ca="1">CHOOSE([2]INPUTS!$C$11,E393,SUM(E393:F393),D393,SUM(D393,J393))</f>
        <v>15994680.301094454</v>
      </c>
      <c r="D393" s="30">
        <f t="shared" ca="1" si="100"/>
        <v>7997340.1505472269</v>
      </c>
      <c r="E393" s="30">
        <f ca="1">'[5]GAS 19 Adj Detail'!$C$234</f>
        <v>7990963.5899999999</v>
      </c>
      <c r="F393" s="30">
        <f ca="1">'[5]GAS 19 Adj Detail'!$X$234</f>
        <v>388.68027578524675</v>
      </c>
      <c r="G393" s="30">
        <f ca="1">'[5]GAS 19 Adj Detail'!$AU$234</f>
        <v>5987.6307843365585</v>
      </c>
      <c r="H393" s="30"/>
      <c r="I393" s="31"/>
      <c r="J393" s="31">
        <f t="shared" ca="1" si="101"/>
        <v>7997340.1505472269</v>
      </c>
    </row>
    <row r="394" spans="1:22" s="5" customFormat="1" outlineLevel="1">
      <c r="A394" s="21"/>
      <c r="B394" s="10" t="s">
        <v>13</v>
      </c>
      <c r="C394" s="14">
        <f ca="1">SUM(C370:C393)</f>
        <v>121393308.86069404</v>
      </c>
      <c r="D394" s="10">
        <f t="shared" ref="D394:J394" ca="1" si="102">SUM(D370:D393)</f>
        <v>60610526.109347016</v>
      </c>
      <c r="E394" s="10">
        <f t="shared" ca="1" si="102"/>
        <v>57342828.34092702</v>
      </c>
      <c r="F394" s="10">
        <f t="shared" ca="1" si="102"/>
        <v>2389161.576150707</v>
      </c>
      <c r="G394" s="10">
        <f t="shared" ca="1" si="102"/>
        <v>878536.19226928521</v>
      </c>
      <c r="H394" s="10"/>
      <c r="I394" s="10">
        <f t="shared" ca="1" si="102"/>
        <v>172256.64199999999</v>
      </c>
      <c r="J394" s="10">
        <f t="shared" ca="1" si="102"/>
        <v>60782782.751347013</v>
      </c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</row>
    <row r="395" spans="1:22" s="5" customFormat="1" outlineLevel="1">
      <c r="A395" s="21"/>
      <c r="B395" s="10"/>
      <c r="C395" s="17"/>
      <c r="D395" s="10"/>
      <c r="E395" s="10"/>
      <c r="F395" s="10"/>
      <c r="G395" s="10"/>
      <c r="H395" s="10"/>
      <c r="I395" s="10"/>
      <c r="J395" s="10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</row>
    <row r="396" spans="1:22">
      <c r="B396" s="8" t="s">
        <v>188</v>
      </c>
      <c r="C396" s="8">
        <f ca="1">SUM(C394,C367,C359,C348,C333,C305,C294,C281,C257,C245)</f>
        <v>321810280.45281368</v>
      </c>
      <c r="D396" s="8">
        <f t="shared" ref="D396:J396" ca="1" si="103">SUM(D394,D367,D359,D348,D334,D306,D295,D282,D258,D245)</f>
        <v>160610154.31580487</v>
      </c>
      <c r="E396" s="8">
        <f t="shared" ca="1" si="103"/>
        <v>170960526.40167287</v>
      </c>
      <c r="F396" s="8">
        <f t="shared" ca="1" si="103"/>
        <v>-12918328.472000279</v>
      </c>
      <c r="G396" s="8">
        <f t="shared" ca="1" si="103"/>
        <v>2567956.386132204</v>
      </c>
      <c r="H396" s="8"/>
      <c r="I396" s="8">
        <f t="shared" ca="1" si="103"/>
        <v>613578.15880400001</v>
      </c>
      <c r="J396" s="8">
        <f t="shared" ca="1" si="103"/>
        <v>161223732.47460887</v>
      </c>
    </row>
    <row r="397" spans="1:22" s="12" customFormat="1">
      <c r="A397" s="44"/>
      <c r="C397" s="15"/>
      <c r="E397" s="15"/>
      <c r="F397" s="15"/>
      <c r="J397" s="15"/>
    </row>
    <row r="398" spans="1:22" ht="15.75">
      <c r="A398" s="25" t="s">
        <v>189</v>
      </c>
      <c r="C398" s="15"/>
    </row>
    <row r="399" spans="1:22" outlineLevel="1"/>
    <row r="400" spans="1:22" outlineLevel="1">
      <c r="B400" s="1" t="s">
        <v>190</v>
      </c>
    </row>
    <row r="401" spans="1:28" outlineLevel="1">
      <c r="A401" s="29">
        <v>710</v>
      </c>
      <c r="B401" s="30" t="s">
        <v>191</v>
      </c>
      <c r="C401" s="13">
        <f>CHOOSE([2]INPUTS!$C$11,E401,SUM(E401:F401),D401,SUM(D401,J401))</f>
        <v>0</v>
      </c>
      <c r="D401" s="30">
        <f t="shared" ref="D401:D409" si="104">SUM(E401:G401)</f>
        <v>0</v>
      </c>
      <c r="E401" s="30">
        <v>0</v>
      </c>
      <c r="F401" s="30"/>
      <c r="G401" s="31"/>
      <c r="H401" s="31"/>
      <c r="I401" s="31"/>
      <c r="J401" s="31">
        <f t="shared" ref="J401:J409" si="105">D401+I401</f>
        <v>0</v>
      </c>
      <c r="S401" s="50"/>
      <c r="W401" s="51"/>
      <c r="X401" s="51"/>
      <c r="Y401" s="51"/>
      <c r="Z401" s="52"/>
      <c r="AA401" s="51"/>
    </row>
    <row r="402" spans="1:28" outlineLevel="1">
      <c r="A402" s="29">
        <v>717</v>
      </c>
      <c r="B402" s="30" t="s">
        <v>88</v>
      </c>
      <c r="C402" s="13">
        <f ca="1">CHOOSE([2]INPUTS!$C$11,E402,SUM(E402:F402),D402,SUM(D402,J402))</f>
        <v>186291.65562322931</v>
      </c>
      <c r="D402" s="30">
        <f t="shared" ca="1" si="104"/>
        <v>93145.827811614654</v>
      </c>
      <c r="E402" s="30">
        <f ca="1">'[8]Sal by FERC RS'!$G$101</f>
        <v>87900.023997021053</v>
      </c>
      <c r="F402" s="30">
        <f ca="1">'[8]Sal by FERC RS'!$N$101</f>
        <v>986.08138887592156</v>
      </c>
      <c r="G402" s="31">
        <f ca="1">'[8]Sal by FERC PR'!$N$101</f>
        <v>4259.7224257176867</v>
      </c>
      <c r="H402" s="31"/>
      <c r="I402" s="31"/>
      <c r="J402" s="31">
        <f t="shared" ca="1" si="105"/>
        <v>93145.827811614654</v>
      </c>
      <c r="S402" s="50"/>
      <c r="W402" s="51"/>
      <c r="X402" s="51"/>
      <c r="Y402" s="51"/>
      <c r="Z402" s="52"/>
      <c r="AA402" s="51"/>
    </row>
    <row r="403" spans="1:28" outlineLevel="1">
      <c r="A403" s="29">
        <v>735</v>
      </c>
      <c r="B403" s="30" t="s">
        <v>192</v>
      </c>
      <c r="C403" s="13">
        <f>CHOOSE([2]INPUTS!$C$11,E403,SUM(E403:F403),D403,SUM(D403,J403))</f>
        <v>0</v>
      </c>
      <c r="D403" s="30">
        <f t="shared" si="104"/>
        <v>0</v>
      </c>
      <c r="E403" s="30"/>
      <c r="F403" s="30"/>
      <c r="G403" s="31"/>
      <c r="H403" s="31"/>
      <c r="I403" s="31"/>
      <c r="J403" s="31">
        <f t="shared" si="105"/>
        <v>0</v>
      </c>
      <c r="S403" s="50"/>
      <c r="W403" s="51"/>
      <c r="X403" s="51"/>
      <c r="Y403" s="51"/>
      <c r="Z403" s="52"/>
      <c r="AA403" s="51"/>
      <c r="AB403" s="52"/>
    </row>
    <row r="404" spans="1:28" outlineLevel="1">
      <c r="A404" s="29">
        <v>741</v>
      </c>
      <c r="B404" s="30" t="s">
        <v>193</v>
      </c>
      <c r="C404" s="13">
        <f>CHOOSE([2]INPUTS!$C$11,E404,SUM(E404:F404),D404,SUM(D404,J404))</f>
        <v>0</v>
      </c>
      <c r="D404" s="30">
        <f t="shared" si="104"/>
        <v>0</v>
      </c>
      <c r="E404" s="30">
        <v>0</v>
      </c>
      <c r="F404" s="30"/>
      <c r="G404" s="31">
        <v>0</v>
      </c>
      <c r="H404" s="31"/>
      <c r="I404" s="31"/>
      <c r="J404" s="31">
        <f t="shared" si="105"/>
        <v>0</v>
      </c>
      <c r="S404" s="50"/>
      <c r="W404" s="51"/>
      <c r="X404" s="51"/>
      <c r="Y404" s="51"/>
      <c r="Z404" s="52"/>
      <c r="AA404" s="51"/>
      <c r="AB404" s="52"/>
    </row>
    <row r="405" spans="1:28" outlineLevel="1">
      <c r="A405" s="29">
        <v>742</v>
      </c>
      <c r="B405" s="30" t="s">
        <v>194</v>
      </c>
      <c r="C405" s="13">
        <f>CHOOSE([2]INPUTS!$C$11,E405,SUM(E405:F405),D405,SUM(D405,J405))</f>
        <v>0</v>
      </c>
      <c r="D405" s="30">
        <f t="shared" si="104"/>
        <v>0</v>
      </c>
      <c r="E405" s="30">
        <v>0</v>
      </c>
      <c r="F405" s="30"/>
      <c r="G405" s="31"/>
      <c r="H405" s="31"/>
      <c r="I405" s="31"/>
      <c r="J405" s="31">
        <f t="shared" si="105"/>
        <v>0</v>
      </c>
      <c r="S405" s="50"/>
      <c r="W405" s="51"/>
      <c r="X405" s="51"/>
      <c r="Y405" s="51"/>
      <c r="Z405" s="52"/>
      <c r="AA405" s="51"/>
      <c r="AB405" s="52"/>
    </row>
    <row r="406" spans="1:28" outlineLevel="1">
      <c r="A406" s="29" t="s">
        <v>19</v>
      </c>
      <c r="B406" s="30" t="s">
        <v>19</v>
      </c>
      <c r="C406" s="13">
        <f>CHOOSE([2]INPUTS!$C$11,E406,SUM(E406:F406),D406,SUM(D406,J406))</f>
        <v>0</v>
      </c>
      <c r="D406" s="30">
        <f t="shared" si="104"/>
        <v>0</v>
      </c>
      <c r="E406" s="31"/>
      <c r="F406" s="31"/>
      <c r="G406" s="31"/>
      <c r="H406" s="31"/>
      <c r="I406" s="31"/>
      <c r="J406" s="31">
        <f t="shared" si="105"/>
        <v>0</v>
      </c>
      <c r="S406" s="50"/>
      <c r="W406" s="51"/>
      <c r="X406" s="51"/>
      <c r="Y406" s="51"/>
      <c r="Z406" s="52"/>
      <c r="AA406" s="51"/>
      <c r="AB406" s="52"/>
    </row>
    <row r="407" spans="1:28" outlineLevel="1">
      <c r="A407" s="29" t="s">
        <v>19</v>
      </c>
      <c r="B407" s="30" t="s">
        <v>19</v>
      </c>
      <c r="C407" s="13">
        <f>CHOOSE([2]INPUTS!$C$11,E407,SUM(E407:F407),D407,SUM(D407,J407))</f>
        <v>0</v>
      </c>
      <c r="D407" s="30">
        <f t="shared" si="104"/>
        <v>0</v>
      </c>
      <c r="E407" s="31"/>
      <c r="F407" s="31"/>
      <c r="G407" s="31"/>
      <c r="H407" s="31"/>
      <c r="I407" s="31"/>
      <c r="J407" s="31">
        <f t="shared" si="105"/>
        <v>0</v>
      </c>
      <c r="S407" s="50"/>
      <c r="W407" s="51"/>
      <c r="X407" s="51"/>
      <c r="Y407" s="51"/>
      <c r="Z407" s="52"/>
      <c r="AA407" s="51"/>
      <c r="AB407" s="52"/>
    </row>
    <row r="408" spans="1:28" outlineLevel="1">
      <c r="A408" s="29" t="s">
        <v>19</v>
      </c>
      <c r="B408" s="30" t="s">
        <v>19</v>
      </c>
      <c r="C408" s="13">
        <f>CHOOSE([2]INPUTS!$C$11,E408,SUM(E408:F408),D408,SUM(D408,J408))</f>
        <v>0</v>
      </c>
      <c r="D408" s="30">
        <f t="shared" si="104"/>
        <v>0</v>
      </c>
      <c r="E408" s="31"/>
      <c r="F408" s="31"/>
      <c r="G408" s="31"/>
      <c r="H408" s="31"/>
      <c r="I408" s="31"/>
      <c r="J408" s="31">
        <f t="shared" si="105"/>
        <v>0</v>
      </c>
      <c r="S408" s="50"/>
      <c r="W408" s="51"/>
      <c r="X408" s="51"/>
      <c r="Y408" s="51"/>
      <c r="Z408" s="52"/>
      <c r="AA408" s="51"/>
      <c r="AB408" s="52"/>
    </row>
    <row r="409" spans="1:28" outlineLevel="1">
      <c r="A409" s="29" t="s">
        <v>19</v>
      </c>
      <c r="B409" s="30" t="s">
        <v>19</v>
      </c>
      <c r="C409" s="13">
        <f>CHOOSE([2]INPUTS!$C$11,E409,SUM(E409:F409),D409,SUM(D409,J409))</f>
        <v>0</v>
      </c>
      <c r="D409" s="30">
        <f t="shared" si="104"/>
        <v>0</v>
      </c>
      <c r="E409" s="31"/>
      <c r="F409" s="31"/>
      <c r="G409" s="31"/>
      <c r="H409" s="31"/>
      <c r="I409" s="31"/>
      <c r="J409" s="31">
        <f t="shared" si="105"/>
        <v>0</v>
      </c>
      <c r="S409" s="50"/>
      <c r="W409" s="51"/>
      <c r="X409" s="51"/>
      <c r="Y409" s="51"/>
      <c r="Z409" s="52"/>
      <c r="AA409" s="51"/>
      <c r="AB409" s="52"/>
    </row>
    <row r="410" spans="1:28" outlineLevel="1">
      <c r="B410" s="10" t="s">
        <v>13</v>
      </c>
      <c r="C410" s="14">
        <f ca="1">SUM(C401:C409)</f>
        <v>186291.65562322931</v>
      </c>
      <c r="D410" s="10">
        <f t="shared" ref="D410:J410" ca="1" si="106">SUM(D401:D409)</f>
        <v>93145.827811614654</v>
      </c>
      <c r="E410" s="10">
        <f t="shared" ca="1" si="106"/>
        <v>87900.023997021053</v>
      </c>
      <c r="F410" s="10">
        <f t="shared" ca="1" si="106"/>
        <v>986.08138887592156</v>
      </c>
      <c r="G410" s="10">
        <f t="shared" ca="1" si="106"/>
        <v>4259.7224257176867</v>
      </c>
      <c r="H410" s="10"/>
      <c r="I410" s="10">
        <f t="shared" si="106"/>
        <v>0</v>
      </c>
      <c r="J410" s="10">
        <f t="shared" ca="1" si="106"/>
        <v>93145.827811614654</v>
      </c>
      <c r="S410" s="6"/>
      <c r="W410" s="6"/>
      <c r="X410" s="6"/>
      <c r="Y410" s="6"/>
      <c r="Z410" s="52"/>
      <c r="AA410" s="6"/>
      <c r="AB410" s="52"/>
    </row>
    <row r="411" spans="1:28" outlineLevel="1">
      <c r="S411" s="52"/>
      <c r="W411" s="52"/>
      <c r="X411" s="52"/>
      <c r="Y411" s="52"/>
      <c r="Z411" s="52"/>
      <c r="AA411" s="52"/>
      <c r="AB411" s="52"/>
    </row>
    <row r="412" spans="1:28" outlineLevel="1">
      <c r="B412" s="1" t="s">
        <v>92</v>
      </c>
      <c r="S412" s="52"/>
      <c r="W412" s="52"/>
      <c r="X412" s="52"/>
      <c r="Y412" s="52"/>
      <c r="Z412" s="52"/>
      <c r="AA412" s="52"/>
      <c r="AB412" s="52"/>
    </row>
    <row r="413" spans="1:28" outlineLevel="1">
      <c r="A413" s="29">
        <v>807.2</v>
      </c>
      <c r="B413" s="30" t="s">
        <v>195</v>
      </c>
      <c r="C413" s="13">
        <f ca="1">CHOOSE([2]INPUTS!$C$11,E413,SUM(E413:F413),D413,SUM(D413,J413))</f>
        <v>0</v>
      </c>
      <c r="D413" s="30">
        <f ca="1">SUM(E413:G413)</f>
        <v>0</v>
      </c>
      <c r="E413" s="30">
        <f ca="1">'[8]Sal by FERC RS'!$G$109</f>
        <v>0</v>
      </c>
      <c r="F413" s="30">
        <f ca="1">'[8]Sal by FERC RS'!$N$109</f>
        <v>0</v>
      </c>
      <c r="G413" s="31">
        <f ca="1">'[8]Sal by FERC PR'!$N$109</f>
        <v>0</v>
      </c>
      <c r="H413" s="31"/>
      <c r="I413" s="31"/>
      <c r="J413" s="31">
        <f ca="1">D413+I413</f>
        <v>0</v>
      </c>
      <c r="S413" s="50"/>
      <c r="W413" s="51"/>
      <c r="X413" s="51"/>
      <c r="Y413" s="51"/>
      <c r="Z413" s="52"/>
      <c r="AA413" s="51"/>
      <c r="AB413" s="52"/>
    </row>
    <row r="414" spans="1:28" outlineLevel="1">
      <c r="A414" s="29">
        <v>807.4</v>
      </c>
      <c r="B414" s="30" t="s">
        <v>195</v>
      </c>
      <c r="C414" s="13">
        <f ca="1">CHOOSE([2]INPUTS!$C$11,E414,SUM(E414:F414),D414,SUM(D414,J414))</f>
        <v>0</v>
      </c>
      <c r="D414" s="30">
        <f ca="1">SUM(E414:G414)</f>
        <v>0</v>
      </c>
      <c r="E414" s="30">
        <f ca="1">'[8]Sal by FERC RS'!$G$110</f>
        <v>0</v>
      </c>
      <c r="F414" s="30">
        <f ca="1">'[8]Sal by FERC RS'!$N$110</f>
        <v>0</v>
      </c>
      <c r="G414" s="31">
        <f ca="1">'[8]Sal by FERC PR'!$N$110</f>
        <v>0</v>
      </c>
      <c r="H414" s="31"/>
      <c r="I414" s="31"/>
      <c r="J414" s="31">
        <f ca="1">D414+I414</f>
        <v>0</v>
      </c>
      <c r="S414" s="50"/>
      <c r="W414" s="51"/>
      <c r="X414" s="51"/>
      <c r="Y414" s="51"/>
      <c r="Z414" s="52"/>
      <c r="AA414" s="51"/>
      <c r="AB414" s="52"/>
    </row>
    <row r="415" spans="1:28" s="5" customFormat="1" outlineLevel="1">
      <c r="A415" s="21"/>
      <c r="B415" s="10" t="s">
        <v>13</v>
      </c>
      <c r="C415" s="14">
        <f ca="1">SUM(C413:C414)</f>
        <v>0</v>
      </c>
      <c r="D415" s="10">
        <f t="shared" ref="D415:J415" ca="1" si="107">SUM(D413:D414)</f>
        <v>0</v>
      </c>
      <c r="E415" s="10">
        <f t="shared" ca="1" si="107"/>
        <v>0</v>
      </c>
      <c r="F415" s="10">
        <f t="shared" ca="1" si="107"/>
        <v>0</v>
      </c>
      <c r="G415" s="10">
        <f t="shared" ca="1" si="107"/>
        <v>0</v>
      </c>
      <c r="H415" s="10"/>
      <c r="I415" s="10">
        <f t="shared" si="107"/>
        <v>0</v>
      </c>
      <c r="J415" s="10">
        <f t="shared" ca="1" si="107"/>
        <v>0</v>
      </c>
      <c r="K415" s="14"/>
      <c r="L415" s="14"/>
      <c r="M415" s="14"/>
      <c r="N415" s="14"/>
      <c r="O415" s="14"/>
      <c r="P415" s="14"/>
      <c r="Q415" s="14"/>
      <c r="R415" s="14"/>
      <c r="S415" s="6"/>
      <c r="T415" s="14"/>
      <c r="U415" s="14"/>
      <c r="V415" s="14"/>
      <c r="W415" s="6"/>
      <c r="X415" s="6"/>
      <c r="Y415" s="6"/>
      <c r="Z415" s="52"/>
      <c r="AA415" s="6"/>
      <c r="AB415" s="6"/>
    </row>
    <row r="416" spans="1:28" outlineLevel="1">
      <c r="S416" s="52"/>
      <c r="W416" s="52"/>
      <c r="X416" s="52"/>
      <c r="Y416" s="52"/>
      <c r="Z416" s="52"/>
      <c r="AA416" s="52"/>
      <c r="AB416" s="52"/>
    </row>
    <row r="417" spans="1:30" ht="38.25" outlineLevel="1">
      <c r="B417" s="1" t="s">
        <v>196</v>
      </c>
      <c r="L417" s="4" t="s">
        <v>3</v>
      </c>
      <c r="M417" s="4" t="s">
        <v>263</v>
      </c>
      <c r="N417" s="4" t="s">
        <v>264</v>
      </c>
      <c r="P417" s="4" t="s">
        <v>257</v>
      </c>
      <c r="Q417" s="4" t="s">
        <v>263</v>
      </c>
      <c r="R417" s="4" t="s">
        <v>264</v>
      </c>
      <c r="T417" s="4" t="s">
        <v>4</v>
      </c>
      <c r="U417" s="4" t="s">
        <v>263</v>
      </c>
      <c r="V417" s="4" t="s">
        <v>264</v>
      </c>
      <c r="X417" s="52"/>
      <c r="Y417" s="52"/>
      <c r="Z417" s="52"/>
      <c r="AA417" s="52"/>
      <c r="AB417" s="52"/>
      <c r="AC417" s="52"/>
    </row>
    <row r="418" spans="1:30" outlineLevel="1">
      <c r="A418" s="29"/>
      <c r="B418" s="30" t="s">
        <v>21</v>
      </c>
      <c r="C418" s="13">
        <f ca="1">CHOOSE([2]INPUTS!$C$11,E418,SUM(E418:F418),D418,SUM(D418,J418))</f>
        <v>497984.6896650219</v>
      </c>
      <c r="D418" s="30">
        <f t="shared" ref="D418:D424" ca="1" si="108">SUM(E418:G418)</f>
        <v>248992.34483251095</v>
      </c>
      <c r="E418" s="30">
        <f ca="1">M425</f>
        <v>242640.91961087123</v>
      </c>
      <c r="F418" s="31">
        <f ca="1">Q425</f>
        <v>678.25589582451505</v>
      </c>
      <c r="G418" s="31">
        <f ca="1">U425</f>
        <v>5673.1693258151972</v>
      </c>
      <c r="H418" s="31"/>
      <c r="I418" s="31"/>
      <c r="J418" s="31">
        <f t="shared" ref="J418:J424" ca="1" si="109">D418+I418</f>
        <v>248992.34483251095</v>
      </c>
      <c r="U418" s="50"/>
      <c r="Y418" s="51"/>
      <c r="Z418" s="51"/>
      <c r="AA418" s="51"/>
      <c r="AB418" s="52"/>
      <c r="AC418" s="51"/>
      <c r="AD418" s="52"/>
    </row>
    <row r="419" spans="1:30" outlineLevel="1">
      <c r="A419" s="29">
        <v>814</v>
      </c>
      <c r="B419" s="30" t="s">
        <v>97</v>
      </c>
      <c r="C419" s="13">
        <f ca="1">CHOOSE([2]INPUTS!$C$11,E419,SUM(E419:F419),D419,SUM(D419,J419))</f>
        <v>211026.99322069623</v>
      </c>
      <c r="D419" s="30">
        <f t="shared" ca="1" si="108"/>
        <v>105513.49661034811</v>
      </c>
      <c r="E419" s="30">
        <f t="shared" ref="E419:E424" ca="1" si="110">N419</f>
        <v>105513.49661034811</v>
      </c>
      <c r="F419" s="31">
        <f t="shared" ref="F419:F424" ca="1" si="111">R419</f>
        <v>0</v>
      </c>
      <c r="G419" s="31">
        <f t="shared" ref="G419:G424" ca="1" si="112">V419</f>
        <v>0</v>
      </c>
      <c r="H419" s="31"/>
      <c r="I419" s="31"/>
      <c r="J419" s="31">
        <f t="shared" ca="1" si="109"/>
        <v>105513.49661034811</v>
      </c>
      <c r="L419" s="30">
        <f ca="1">'[8]Sal by FERC RS'!$G$116</f>
        <v>133561.3881143647</v>
      </c>
      <c r="M419" s="36">
        <f t="shared" ref="M419:M424" ca="1" si="113">L419*JP_Bal</f>
        <v>28047.891504016585</v>
      </c>
      <c r="N419" s="36">
        <f t="shared" ref="N419:N424" ca="1" si="114">L419-M419</f>
        <v>105513.49661034811</v>
      </c>
      <c r="O419" s="36"/>
      <c r="P419" s="30">
        <f ca="1">'[8]Sal by FERC RS'!$N$116</f>
        <v>0</v>
      </c>
      <c r="Q419" s="36">
        <f t="shared" ref="Q419:Q424" ca="1" si="115">P419*JP_Bal</f>
        <v>0</v>
      </c>
      <c r="R419" s="36">
        <f t="shared" ref="R419:R424" ca="1" si="116">P419-Q419</f>
        <v>0</v>
      </c>
      <c r="S419" s="36"/>
      <c r="T419" s="30">
        <f ca="1">'[8]Sal by FERC PR'!$N$116</f>
        <v>0</v>
      </c>
      <c r="U419" s="36">
        <f t="shared" ref="U419:U424" ca="1" si="117">T419*JP_Bal</f>
        <v>0</v>
      </c>
      <c r="V419" s="36">
        <f t="shared" ref="V419:V424" ca="1" si="118">T419-U419</f>
        <v>0</v>
      </c>
      <c r="W419" s="39"/>
      <c r="X419" s="39"/>
      <c r="Y419" s="51"/>
      <c r="Z419" s="51"/>
      <c r="AA419" s="51"/>
      <c r="AB419" s="52"/>
      <c r="AC419" s="51"/>
      <c r="AD419" s="52"/>
    </row>
    <row r="420" spans="1:30" outlineLevel="1">
      <c r="A420" s="29">
        <v>818</v>
      </c>
      <c r="B420" s="30" t="s">
        <v>101</v>
      </c>
      <c r="C420" s="13">
        <f ca="1">CHOOSE([2]INPUTS!$C$11,E420,SUM(E420:F420),D420,SUM(D420,J420))</f>
        <v>271136.85380272905</v>
      </c>
      <c r="D420" s="30">
        <f t="shared" ca="1" si="108"/>
        <v>135568.42690136452</v>
      </c>
      <c r="E420" s="30">
        <f t="shared" ca="1" si="110"/>
        <v>135568.42690136452</v>
      </c>
      <c r="F420" s="31">
        <f t="shared" ca="1" si="111"/>
        <v>0</v>
      </c>
      <c r="G420" s="31">
        <f t="shared" ca="1" si="112"/>
        <v>0</v>
      </c>
      <c r="H420" s="31"/>
      <c r="I420" s="31"/>
      <c r="J420" s="31">
        <f t="shared" ca="1" si="109"/>
        <v>135568.42690136452</v>
      </c>
      <c r="L420" s="30">
        <f ca="1">'[8]Sal by FERC RS'!$G$117</f>
        <v>171605.60367261333</v>
      </c>
      <c r="M420" s="36">
        <f t="shared" ca="1" si="113"/>
        <v>36037.1767712488</v>
      </c>
      <c r="N420" s="36">
        <f t="shared" ca="1" si="114"/>
        <v>135568.42690136452</v>
      </c>
      <c r="O420" s="36"/>
      <c r="P420" s="30">
        <f ca="1">'[8]Sal by FERC RS'!$N$117</f>
        <v>0</v>
      </c>
      <c r="Q420" s="36">
        <f t="shared" ca="1" si="115"/>
        <v>0</v>
      </c>
      <c r="R420" s="36">
        <f t="shared" ca="1" si="116"/>
        <v>0</v>
      </c>
      <c r="S420" s="36"/>
      <c r="T420" s="30">
        <f ca="1">'[8]Sal by FERC PR'!$N$117</f>
        <v>0</v>
      </c>
      <c r="U420" s="36">
        <f t="shared" ca="1" si="117"/>
        <v>0</v>
      </c>
      <c r="V420" s="36">
        <f t="shared" ca="1" si="118"/>
        <v>0</v>
      </c>
      <c r="W420" s="39"/>
      <c r="X420" s="39"/>
      <c r="Y420" s="51"/>
      <c r="Z420" s="51"/>
      <c r="AA420" s="51"/>
      <c r="AB420" s="52"/>
      <c r="AC420" s="51"/>
      <c r="AD420" s="52"/>
    </row>
    <row r="421" spans="1:30" outlineLevel="1">
      <c r="A421" s="29">
        <v>841</v>
      </c>
      <c r="B421" s="30" t="s">
        <v>118</v>
      </c>
      <c r="C421" s="13">
        <f ca="1">CHOOSE([2]INPUTS!$C$11,E421,SUM(E421:F421),D421,SUM(D421,J421))</f>
        <v>1050232.7645479774</v>
      </c>
      <c r="D421" s="30">
        <f t="shared" ca="1" si="108"/>
        <v>525116.38227398868</v>
      </c>
      <c r="E421" s="30">
        <f t="shared" ca="1" si="110"/>
        <v>501318.94174761034</v>
      </c>
      <c r="F421" s="31">
        <f t="shared" ca="1" si="111"/>
        <v>2549.0933011422121</v>
      </c>
      <c r="G421" s="31">
        <f t="shared" ca="1" si="112"/>
        <v>21248.347225236153</v>
      </c>
      <c r="H421" s="31"/>
      <c r="I421" s="31"/>
      <c r="J421" s="31">
        <f t="shared" ca="1" si="109"/>
        <v>525116.38227398868</v>
      </c>
      <c r="L421" s="30">
        <f ca="1">'[8]Sal by FERC RS'!$G$119</f>
        <v>634580.93892102572</v>
      </c>
      <c r="M421" s="36">
        <f t="shared" ca="1" si="113"/>
        <v>133261.99717341541</v>
      </c>
      <c r="N421" s="36">
        <f t="shared" ca="1" si="114"/>
        <v>501318.94174761034</v>
      </c>
      <c r="O421" s="36"/>
      <c r="P421" s="30">
        <f ca="1">'[8]Sal by FERC RS'!$N$119</f>
        <v>3226.7003811926738</v>
      </c>
      <c r="Q421" s="36">
        <f t="shared" ca="1" si="115"/>
        <v>677.60708005046149</v>
      </c>
      <c r="R421" s="36">
        <f t="shared" ca="1" si="116"/>
        <v>2549.0933011422121</v>
      </c>
      <c r="S421" s="36"/>
      <c r="T421" s="30">
        <f ca="1">'[8]Sal by FERC PR'!$N$119</f>
        <v>26896.642057260953</v>
      </c>
      <c r="U421" s="36">
        <f t="shared" ca="1" si="117"/>
        <v>5648.2948320247997</v>
      </c>
      <c r="V421" s="36">
        <f t="shared" ca="1" si="118"/>
        <v>21248.347225236153</v>
      </c>
      <c r="W421" s="39"/>
      <c r="X421" s="39"/>
      <c r="Y421" s="51"/>
      <c r="Z421" s="51"/>
      <c r="AA421" s="51"/>
      <c r="AB421" s="52"/>
      <c r="AC421" s="51"/>
      <c r="AD421" s="52"/>
    </row>
    <row r="422" spans="1:30" outlineLevel="1">
      <c r="A422" s="29">
        <v>830</v>
      </c>
      <c r="B422" s="30" t="s">
        <v>109</v>
      </c>
      <c r="C422" s="13">
        <f ca="1">CHOOSE([2]INPUTS!$C$11,E422,SUM(E422:F422),D422,SUM(D422,J422))</f>
        <v>191892.42795428279</v>
      </c>
      <c r="D422" s="30">
        <f t="shared" ca="1" si="108"/>
        <v>95946.213977141393</v>
      </c>
      <c r="E422" s="30">
        <f t="shared" ca="1" si="110"/>
        <v>95946.213977141393</v>
      </c>
      <c r="F422" s="31">
        <f t="shared" ca="1" si="111"/>
        <v>0</v>
      </c>
      <c r="G422" s="31">
        <f t="shared" ca="1" si="112"/>
        <v>0</v>
      </c>
      <c r="H422" s="31"/>
      <c r="I422" s="31"/>
      <c r="J422" s="31">
        <f t="shared" ca="1" si="109"/>
        <v>95946.213977141393</v>
      </c>
      <c r="L422" s="30">
        <f ca="1">'[8]Sal by FERC RS'!$G$122</f>
        <v>121450.90376853342</v>
      </c>
      <c r="M422" s="36">
        <f t="shared" ca="1" si="113"/>
        <v>25504.689791392018</v>
      </c>
      <c r="N422" s="36">
        <f t="shared" ca="1" si="114"/>
        <v>95946.213977141393</v>
      </c>
      <c r="O422" s="36"/>
      <c r="P422" s="30">
        <f ca="1">'[8]Sal by FERC RS'!$N$122</f>
        <v>0</v>
      </c>
      <c r="Q422" s="36">
        <f t="shared" ca="1" si="115"/>
        <v>0</v>
      </c>
      <c r="R422" s="36">
        <f t="shared" ca="1" si="116"/>
        <v>0</v>
      </c>
      <c r="S422" s="36"/>
      <c r="T422" s="30">
        <f ca="1">'[8]Sal by FERC PR'!$N$122</f>
        <v>0</v>
      </c>
      <c r="U422" s="36">
        <f t="shared" ca="1" si="117"/>
        <v>0</v>
      </c>
      <c r="V422" s="36">
        <f t="shared" ca="1" si="118"/>
        <v>0</v>
      </c>
      <c r="W422" s="39"/>
      <c r="X422" s="39"/>
      <c r="Y422" s="50"/>
      <c r="Z422" s="50"/>
      <c r="AA422" s="50"/>
      <c r="AB422" s="52"/>
      <c r="AC422" s="50"/>
      <c r="AD422" s="52"/>
    </row>
    <row r="423" spans="1:30" outlineLevel="1">
      <c r="A423" s="29">
        <v>834</v>
      </c>
      <c r="B423" s="30" t="s">
        <v>113</v>
      </c>
      <c r="C423" s="13">
        <f ca="1">CHOOSE([2]INPUTS!$C$11,E423,SUM(E423:F423),D423,SUM(D423,J423))</f>
        <v>144008.33706122334</v>
      </c>
      <c r="D423" s="30">
        <f t="shared" ca="1" si="108"/>
        <v>72004.168530611671</v>
      </c>
      <c r="E423" s="30">
        <f t="shared" ca="1" si="110"/>
        <v>72004.168530611671</v>
      </c>
      <c r="F423" s="31">
        <f t="shared" ca="1" si="111"/>
        <v>0</v>
      </c>
      <c r="G423" s="31">
        <f t="shared" ca="1" si="112"/>
        <v>0</v>
      </c>
      <c r="H423" s="31"/>
      <c r="I423" s="31"/>
      <c r="J423" s="31">
        <f t="shared" ca="1" si="109"/>
        <v>72004.168530611671</v>
      </c>
      <c r="L423" s="30">
        <f ca="1">'[8]Sal by FERC RS'!$G$126</f>
        <v>91144.517127356536</v>
      </c>
      <c r="M423" s="36">
        <f t="shared" ca="1" si="113"/>
        <v>19140.348596744872</v>
      </c>
      <c r="N423" s="36">
        <f t="shared" ca="1" si="114"/>
        <v>72004.168530611671</v>
      </c>
      <c r="O423" s="36"/>
      <c r="P423" s="30">
        <f ca="1">'[8]Sal by FERC RS'!$N$126</f>
        <v>0</v>
      </c>
      <c r="Q423" s="36">
        <f t="shared" ca="1" si="115"/>
        <v>0</v>
      </c>
      <c r="R423" s="36">
        <f t="shared" ca="1" si="116"/>
        <v>0</v>
      </c>
      <c r="S423" s="36"/>
      <c r="T423" s="30">
        <f ca="1">'[8]Sal by FERC PR'!$N$126</f>
        <v>0</v>
      </c>
      <c r="U423" s="36">
        <f t="shared" ca="1" si="117"/>
        <v>0</v>
      </c>
      <c r="V423" s="36">
        <f t="shared" ca="1" si="118"/>
        <v>0</v>
      </c>
      <c r="W423" s="39"/>
      <c r="X423" s="39"/>
      <c r="Y423" s="50"/>
      <c r="Z423" s="50"/>
      <c r="AA423" s="50"/>
      <c r="AB423" s="52"/>
      <c r="AC423" s="50"/>
      <c r="AD423" s="52"/>
    </row>
    <row r="424" spans="1:30" outlineLevel="1">
      <c r="A424" s="29">
        <v>824</v>
      </c>
      <c r="B424" s="30" t="s">
        <v>197</v>
      </c>
      <c r="C424" s="13">
        <f ca="1">CHOOSE([2]INPUTS!$C$11,E424,SUM(E424:F424),D424,SUM(D424,J424))</f>
        <v>5073.5988196022327</v>
      </c>
      <c r="D424" s="30">
        <f t="shared" ca="1" si="108"/>
        <v>2536.7994098011163</v>
      </c>
      <c r="E424" s="30">
        <f t="shared" ca="1" si="110"/>
        <v>2440.7831500110369</v>
      </c>
      <c r="F424" s="31">
        <f t="shared" ca="1" si="111"/>
        <v>2.4407831500110366</v>
      </c>
      <c r="G424" s="31">
        <f t="shared" ca="1" si="112"/>
        <v>93.575476640068132</v>
      </c>
      <c r="H424" s="31"/>
      <c r="I424" s="31"/>
      <c r="J424" s="31">
        <f t="shared" ca="1" si="109"/>
        <v>2536.7994098011163</v>
      </c>
      <c r="L424" s="30">
        <f ca="1">'[8]Sal by FERC RS'!$G$118</f>
        <v>3089.5989240646036</v>
      </c>
      <c r="M424" s="36">
        <f t="shared" ca="1" si="113"/>
        <v>648.81577405356677</v>
      </c>
      <c r="N424" s="36">
        <f t="shared" ca="1" si="114"/>
        <v>2440.7831500110369</v>
      </c>
      <c r="O424" s="36"/>
      <c r="P424" s="30">
        <f ca="1">'[8]Sal by FERC RS'!$N$118</f>
        <v>3.0895989240646031</v>
      </c>
      <c r="Q424" s="36">
        <f t="shared" ca="1" si="115"/>
        <v>0.64881577405356661</v>
      </c>
      <c r="R424" s="36">
        <f t="shared" ca="1" si="116"/>
        <v>2.4407831500110366</v>
      </c>
      <c r="S424" s="36"/>
      <c r="T424" s="30">
        <f ca="1">'[8]Sal by FERC PR'!$N$118</f>
        <v>118.44997043046598</v>
      </c>
      <c r="U424" s="36">
        <f t="shared" ca="1" si="117"/>
        <v>24.874493790397857</v>
      </c>
      <c r="V424" s="36">
        <f t="shared" ca="1" si="118"/>
        <v>93.575476640068132</v>
      </c>
      <c r="W424" s="39"/>
      <c r="X424" s="39"/>
      <c r="Y424" s="51"/>
      <c r="Z424" s="51"/>
      <c r="AA424" s="51"/>
      <c r="AB424" s="52"/>
      <c r="AC424" s="51"/>
      <c r="AD424" s="52"/>
    </row>
    <row r="425" spans="1:30" s="5" customFormat="1" outlineLevel="1">
      <c r="A425" s="21"/>
      <c r="B425" s="10" t="s">
        <v>13</v>
      </c>
      <c r="C425" s="14">
        <f ca="1">SUM(C418:C424)</f>
        <v>2371355.6650715331</v>
      </c>
      <c r="D425" s="10">
        <f t="shared" ref="D425:J425" ca="1" si="119">SUM(D418:D424)</f>
        <v>1185677.8325357665</v>
      </c>
      <c r="E425" s="10">
        <f t="shared" ca="1" si="119"/>
        <v>1155432.9505279583</v>
      </c>
      <c r="F425" s="10">
        <f t="shared" ca="1" si="119"/>
        <v>3229.7899801167382</v>
      </c>
      <c r="G425" s="10">
        <f t="shared" ca="1" si="119"/>
        <v>27015.092027691418</v>
      </c>
      <c r="H425" s="10"/>
      <c r="I425" s="10">
        <f t="shared" si="119"/>
        <v>0</v>
      </c>
      <c r="J425" s="10">
        <f t="shared" ca="1" si="119"/>
        <v>1185677.8325357665</v>
      </c>
      <c r="K425" s="14"/>
      <c r="L425" s="15">
        <f t="shared" ref="L425:V425" ca="1" si="120">SUM(L419:L424)</f>
        <v>1155432.9505279581</v>
      </c>
      <c r="M425" s="15">
        <f t="shared" ca="1" si="120"/>
        <v>242640.91961087123</v>
      </c>
      <c r="N425" s="15">
        <f t="shared" ca="1" si="120"/>
        <v>912792.03091708722</v>
      </c>
      <c r="O425" s="15"/>
      <c r="P425" s="15">
        <f t="shared" ca="1" si="120"/>
        <v>3229.7899801167387</v>
      </c>
      <c r="Q425" s="15">
        <f t="shared" ca="1" si="120"/>
        <v>678.25589582451505</v>
      </c>
      <c r="R425" s="15">
        <f t="shared" ca="1" si="120"/>
        <v>2551.5340842922233</v>
      </c>
      <c r="S425" s="15"/>
      <c r="T425" s="15">
        <f t="shared" ca="1" si="120"/>
        <v>27015.092027691418</v>
      </c>
      <c r="U425" s="15">
        <f t="shared" ca="1" si="120"/>
        <v>5673.1693258151972</v>
      </c>
      <c r="V425" s="15">
        <f t="shared" ca="1" si="120"/>
        <v>21341.922701876221</v>
      </c>
      <c r="W425" s="53"/>
      <c r="X425" s="53"/>
      <c r="Y425" s="6"/>
      <c r="Z425" s="6"/>
      <c r="AA425" s="6"/>
      <c r="AB425" s="52"/>
      <c r="AC425" s="6"/>
      <c r="AD425" s="6"/>
    </row>
    <row r="426" spans="1:30" outlineLevel="1">
      <c r="M426" s="12">
        <f ca="1">M425/L425</f>
        <v>0.21000000000000002</v>
      </c>
      <c r="U426" s="52"/>
      <c r="Y426" s="52"/>
      <c r="Z426" s="52"/>
      <c r="AA426" s="52"/>
      <c r="AB426" s="52"/>
      <c r="AC426" s="52"/>
      <c r="AD426" s="52"/>
    </row>
    <row r="427" spans="1:30" outlineLevel="1">
      <c r="B427" s="1" t="s">
        <v>198</v>
      </c>
      <c r="S427" s="52"/>
      <c r="W427" s="52"/>
      <c r="X427" s="52"/>
      <c r="Y427" s="52"/>
      <c r="Z427" s="52"/>
      <c r="AA427" s="52"/>
      <c r="AB427" s="52"/>
    </row>
    <row r="428" spans="1:30" outlineLevel="1">
      <c r="A428" s="29">
        <v>843.2</v>
      </c>
      <c r="B428" s="30" t="s">
        <v>119</v>
      </c>
      <c r="C428" s="13">
        <f>CHOOSE([2]INPUTS!$C$11,E428,SUM(E428:F428),D428,SUM(D428,J428))</f>
        <v>2.4984115806151661</v>
      </c>
      <c r="D428" s="30">
        <f t="shared" ref="D428:D440" si="121">SUM(E428:G428)</f>
        <v>1.2492057903075831</v>
      </c>
      <c r="E428" s="31">
        <v>0</v>
      </c>
      <c r="F428" s="31"/>
      <c r="G428" s="31">
        <v>1.2492057903075831</v>
      </c>
      <c r="H428" s="31"/>
      <c r="I428" s="31"/>
      <c r="J428" s="31">
        <f t="shared" ref="J428:J440" si="122">D428+I428</f>
        <v>1.2492057903075831</v>
      </c>
      <c r="S428" s="50"/>
      <c r="W428" s="50"/>
      <c r="X428" s="50"/>
      <c r="Y428" s="50"/>
      <c r="Z428" s="52"/>
      <c r="AA428" s="50"/>
      <c r="AB428" s="52"/>
    </row>
    <row r="429" spans="1:30" outlineLevel="1">
      <c r="A429" s="29">
        <v>843.3</v>
      </c>
      <c r="B429" s="30" t="s">
        <v>120</v>
      </c>
      <c r="C429" s="13">
        <f>CHOOSE([2]INPUTS!$C$11,E429,SUM(E429:F429),D429,SUM(D429,J429))</f>
        <v>0</v>
      </c>
      <c r="D429" s="30">
        <f t="shared" si="121"/>
        <v>0</v>
      </c>
      <c r="E429" s="31">
        <v>0</v>
      </c>
      <c r="F429" s="31"/>
      <c r="G429" s="31"/>
      <c r="H429" s="31"/>
      <c r="I429" s="31"/>
      <c r="J429" s="31">
        <f t="shared" si="122"/>
        <v>0</v>
      </c>
      <c r="S429" s="50"/>
      <c r="W429" s="50"/>
      <c r="X429" s="50"/>
      <c r="Y429" s="50"/>
      <c r="Z429" s="52"/>
      <c r="AA429" s="50"/>
      <c r="AB429" s="52"/>
    </row>
    <row r="430" spans="1:30" outlineLevel="1">
      <c r="A430" s="29">
        <v>843.6</v>
      </c>
      <c r="B430" s="30" t="s">
        <v>121</v>
      </c>
      <c r="C430" s="13">
        <f>CHOOSE([2]INPUTS!$C$11,E430,SUM(E430:F430),D430,SUM(D430,J430))</f>
        <v>0</v>
      </c>
      <c r="D430" s="30">
        <f t="shared" si="121"/>
        <v>0</v>
      </c>
      <c r="E430" s="31">
        <v>0</v>
      </c>
      <c r="F430" s="31"/>
      <c r="G430" s="31"/>
      <c r="H430" s="31"/>
      <c r="I430" s="31"/>
      <c r="J430" s="31">
        <f t="shared" si="122"/>
        <v>0</v>
      </c>
      <c r="S430" s="50"/>
      <c r="W430" s="50"/>
      <c r="X430" s="50"/>
      <c r="Y430" s="50"/>
      <c r="Z430" s="52"/>
      <c r="AA430" s="50"/>
      <c r="AB430" s="52"/>
    </row>
    <row r="431" spans="1:30" outlineLevel="1">
      <c r="A431" s="29">
        <v>843.8</v>
      </c>
      <c r="B431" s="30" t="s">
        <v>122</v>
      </c>
      <c r="C431" s="13">
        <f>CHOOSE([2]INPUTS!$C$11,E431,SUM(E431:F431),D431,SUM(D431,J431))</f>
        <v>0</v>
      </c>
      <c r="D431" s="30">
        <f t="shared" si="121"/>
        <v>0</v>
      </c>
      <c r="E431" s="31">
        <v>0</v>
      </c>
      <c r="F431" s="31"/>
      <c r="G431" s="31"/>
      <c r="H431" s="31"/>
      <c r="I431" s="31"/>
      <c r="J431" s="31">
        <f t="shared" si="122"/>
        <v>0</v>
      </c>
      <c r="S431" s="50"/>
      <c r="W431" s="50"/>
      <c r="X431" s="50"/>
      <c r="Y431" s="50"/>
      <c r="Z431" s="52"/>
      <c r="AA431" s="50"/>
      <c r="AB431" s="52"/>
    </row>
    <row r="432" spans="1:30" outlineLevel="1">
      <c r="A432" s="29">
        <v>843.9</v>
      </c>
      <c r="B432" s="30" t="s">
        <v>123</v>
      </c>
      <c r="C432" s="13">
        <f>CHOOSE([2]INPUTS!$C$11,E432,SUM(E432:F432),D432,SUM(D432,J432))</f>
        <v>0</v>
      </c>
      <c r="D432" s="30">
        <f t="shared" si="121"/>
        <v>0</v>
      </c>
      <c r="E432" s="31">
        <v>0</v>
      </c>
      <c r="F432" s="31"/>
      <c r="G432" s="31"/>
      <c r="H432" s="31"/>
      <c r="I432" s="31"/>
      <c r="J432" s="31">
        <f t="shared" si="122"/>
        <v>0</v>
      </c>
      <c r="S432" s="50"/>
      <c r="W432" s="50"/>
      <c r="X432" s="50"/>
      <c r="Y432" s="50"/>
      <c r="Z432" s="52"/>
      <c r="AA432" s="50"/>
      <c r="AB432" s="52"/>
    </row>
    <row r="433" spans="1:28" outlineLevel="1">
      <c r="A433" s="29" t="s">
        <v>19</v>
      </c>
      <c r="B433" s="30" t="s">
        <v>19</v>
      </c>
      <c r="C433" s="13">
        <f>CHOOSE([2]INPUTS!$C$11,E433,SUM(E433:F433),D433,SUM(D433,J433))</f>
        <v>0</v>
      </c>
      <c r="D433" s="30">
        <f t="shared" si="121"/>
        <v>0</v>
      </c>
      <c r="E433" s="31"/>
      <c r="F433" s="31"/>
      <c r="G433" s="31"/>
      <c r="H433" s="31"/>
      <c r="I433" s="31"/>
      <c r="J433" s="31">
        <f t="shared" si="122"/>
        <v>0</v>
      </c>
      <c r="S433" s="51"/>
      <c r="W433" s="51"/>
      <c r="X433" s="51"/>
      <c r="Y433" s="51"/>
      <c r="Z433" s="52"/>
      <c r="AA433" s="51"/>
      <c r="AB433" s="52"/>
    </row>
    <row r="434" spans="1:28" outlineLevel="1">
      <c r="A434" s="29" t="s">
        <v>19</v>
      </c>
      <c r="B434" s="30" t="s">
        <v>19</v>
      </c>
      <c r="C434" s="13">
        <f>CHOOSE([2]INPUTS!$C$11,E434,SUM(E434:F434),D434,SUM(D434,J434))</f>
        <v>0</v>
      </c>
      <c r="D434" s="30">
        <f t="shared" si="121"/>
        <v>0</v>
      </c>
      <c r="E434" s="31"/>
      <c r="F434" s="31"/>
      <c r="G434" s="31"/>
      <c r="H434" s="31"/>
      <c r="I434" s="31"/>
      <c r="J434" s="31">
        <f t="shared" si="122"/>
        <v>0</v>
      </c>
      <c r="S434" s="51"/>
      <c r="W434" s="51"/>
      <c r="X434" s="51"/>
      <c r="Y434" s="51"/>
      <c r="Z434" s="52"/>
      <c r="AA434" s="51"/>
      <c r="AB434" s="52"/>
    </row>
    <row r="435" spans="1:28" outlineLevel="1">
      <c r="A435" s="29" t="s">
        <v>19</v>
      </c>
      <c r="B435" s="30" t="s">
        <v>19</v>
      </c>
      <c r="C435" s="13">
        <f>CHOOSE([2]INPUTS!$C$11,E435,SUM(E435:F435),D435,SUM(D435,J435))</f>
        <v>0</v>
      </c>
      <c r="D435" s="30">
        <f t="shared" si="121"/>
        <v>0</v>
      </c>
      <c r="E435" s="31"/>
      <c r="F435" s="31"/>
      <c r="G435" s="31"/>
      <c r="H435" s="31"/>
      <c r="I435" s="31"/>
      <c r="J435" s="31">
        <f t="shared" si="122"/>
        <v>0</v>
      </c>
      <c r="S435" s="51"/>
      <c r="W435" s="51"/>
      <c r="X435" s="51"/>
      <c r="Y435" s="51"/>
      <c r="Z435" s="52"/>
      <c r="AA435" s="51"/>
      <c r="AB435" s="52"/>
    </row>
    <row r="436" spans="1:28" outlineLevel="1">
      <c r="A436" s="29" t="s">
        <v>19</v>
      </c>
      <c r="B436" s="30" t="s">
        <v>19</v>
      </c>
      <c r="C436" s="13">
        <f>CHOOSE([2]INPUTS!$C$11,E436,SUM(E436:F436),D436,SUM(D436,J436))</f>
        <v>0</v>
      </c>
      <c r="D436" s="30">
        <f t="shared" si="121"/>
        <v>0</v>
      </c>
      <c r="E436" s="31"/>
      <c r="F436" s="31"/>
      <c r="G436" s="31"/>
      <c r="H436" s="31"/>
      <c r="I436" s="31"/>
      <c r="J436" s="31">
        <f t="shared" si="122"/>
        <v>0</v>
      </c>
      <c r="S436" s="51"/>
      <c r="W436" s="51"/>
      <c r="X436" s="51"/>
      <c r="Y436" s="51"/>
      <c r="Z436" s="52"/>
      <c r="AA436" s="51"/>
      <c r="AB436" s="52"/>
    </row>
    <row r="437" spans="1:28" outlineLevel="1">
      <c r="A437" s="29" t="s">
        <v>19</v>
      </c>
      <c r="B437" s="30" t="s">
        <v>19</v>
      </c>
      <c r="C437" s="13">
        <f>CHOOSE([2]INPUTS!$C$11,E437,SUM(E437:F437),D437,SUM(D437,J437))</f>
        <v>0</v>
      </c>
      <c r="D437" s="30">
        <f t="shared" si="121"/>
        <v>0</v>
      </c>
      <c r="E437" s="31"/>
      <c r="F437" s="31"/>
      <c r="G437" s="31"/>
      <c r="H437" s="31"/>
      <c r="I437" s="31"/>
      <c r="J437" s="31">
        <f t="shared" si="122"/>
        <v>0</v>
      </c>
      <c r="S437" s="51"/>
      <c r="W437" s="51"/>
      <c r="X437" s="51"/>
      <c r="Y437" s="51"/>
      <c r="Z437" s="52"/>
      <c r="AA437" s="51"/>
      <c r="AB437" s="52"/>
    </row>
    <row r="438" spans="1:28" outlineLevel="1">
      <c r="A438" s="29" t="s">
        <v>19</v>
      </c>
      <c r="B438" s="30" t="s">
        <v>19</v>
      </c>
      <c r="C438" s="13">
        <f>CHOOSE([2]INPUTS!$C$11,E438,SUM(E438:F438),D438,SUM(D438,J438))</f>
        <v>0</v>
      </c>
      <c r="D438" s="30">
        <f t="shared" si="121"/>
        <v>0</v>
      </c>
      <c r="E438" s="31"/>
      <c r="F438" s="31"/>
      <c r="G438" s="31"/>
      <c r="H438" s="31"/>
      <c r="I438" s="31"/>
      <c r="J438" s="31">
        <f t="shared" si="122"/>
        <v>0</v>
      </c>
      <c r="S438" s="51"/>
      <c r="W438" s="51"/>
      <c r="X438" s="51"/>
      <c r="Y438" s="51"/>
      <c r="Z438" s="52"/>
      <c r="AA438" s="51"/>
      <c r="AB438" s="52"/>
    </row>
    <row r="439" spans="1:28" outlineLevel="1">
      <c r="A439" s="29" t="s">
        <v>19</v>
      </c>
      <c r="B439" s="30" t="s">
        <v>19</v>
      </c>
      <c r="C439" s="13">
        <f>CHOOSE([2]INPUTS!$C$11,E439,SUM(E439:F439),D439,SUM(D439,J439))</f>
        <v>0</v>
      </c>
      <c r="D439" s="30">
        <f t="shared" si="121"/>
        <v>0</v>
      </c>
      <c r="E439" s="31"/>
      <c r="F439" s="31"/>
      <c r="G439" s="31"/>
      <c r="H439" s="31"/>
      <c r="I439" s="31"/>
      <c r="J439" s="31">
        <f t="shared" si="122"/>
        <v>0</v>
      </c>
      <c r="S439" s="51"/>
      <c r="W439" s="51"/>
      <c r="X439" s="51"/>
      <c r="Y439" s="51"/>
      <c r="Z439" s="52"/>
      <c r="AA439" s="51"/>
      <c r="AB439" s="52"/>
    </row>
    <row r="440" spans="1:28" outlineLevel="1">
      <c r="A440" s="29" t="s">
        <v>19</v>
      </c>
      <c r="B440" s="30" t="s">
        <v>19</v>
      </c>
      <c r="C440" s="13">
        <f>CHOOSE([2]INPUTS!$C$11,E440,SUM(E440:F440),D440,SUM(D440,J440))</f>
        <v>0</v>
      </c>
      <c r="D440" s="30">
        <f t="shared" si="121"/>
        <v>0</v>
      </c>
      <c r="E440" s="31"/>
      <c r="F440" s="31"/>
      <c r="G440" s="31"/>
      <c r="H440" s="31"/>
      <c r="I440" s="31"/>
      <c r="J440" s="31">
        <f t="shared" si="122"/>
        <v>0</v>
      </c>
      <c r="S440" s="51"/>
      <c r="W440" s="51"/>
      <c r="X440" s="51"/>
      <c r="Y440" s="51"/>
      <c r="Z440" s="52"/>
      <c r="AA440" s="51"/>
      <c r="AB440" s="52"/>
    </row>
    <row r="441" spans="1:28" outlineLevel="1">
      <c r="B441" s="10" t="s">
        <v>13</v>
      </c>
      <c r="C441" s="14">
        <f>SUM(C428:C440)</f>
        <v>2.4984115806151661</v>
      </c>
      <c r="D441" s="10">
        <f t="shared" ref="D441:J441" si="123">SUM(D428:D440)</f>
        <v>1.2492057903075831</v>
      </c>
      <c r="E441" s="10">
        <f t="shared" si="123"/>
        <v>0</v>
      </c>
      <c r="F441" s="10">
        <f t="shared" si="123"/>
        <v>0</v>
      </c>
      <c r="G441" s="10">
        <f t="shared" si="123"/>
        <v>1.2492057903075831</v>
      </c>
      <c r="H441" s="10"/>
      <c r="I441" s="10">
        <f t="shared" si="123"/>
        <v>0</v>
      </c>
      <c r="J441" s="10">
        <f t="shared" si="123"/>
        <v>1.2492057903075831</v>
      </c>
      <c r="S441" s="6"/>
      <c r="W441" s="6"/>
      <c r="X441" s="6"/>
      <c r="Y441" s="6"/>
      <c r="Z441" s="52"/>
      <c r="AA441" s="6"/>
      <c r="AB441" s="52"/>
    </row>
    <row r="442" spans="1:28" outlineLevel="1">
      <c r="S442" s="52"/>
      <c r="W442" s="52"/>
      <c r="X442" s="52"/>
      <c r="Y442" s="52"/>
      <c r="Z442" s="52"/>
      <c r="AA442" s="52"/>
      <c r="AB442" s="52"/>
    </row>
    <row r="443" spans="1:28" outlineLevel="1">
      <c r="B443" s="1" t="s">
        <v>199</v>
      </c>
      <c r="S443" s="52"/>
      <c r="W443" s="52"/>
      <c r="X443" s="52"/>
      <c r="Y443" s="52"/>
      <c r="Z443" s="52"/>
      <c r="AA443" s="52"/>
      <c r="AB443" s="52"/>
    </row>
    <row r="444" spans="1:28" outlineLevel="1">
      <c r="A444" s="29">
        <v>856</v>
      </c>
      <c r="B444" s="30" t="s">
        <v>126</v>
      </c>
      <c r="C444" s="13">
        <f>CHOOSE([2]INPUTS!$C$11,E444,SUM(E444:F444),D444,SUM(D444,J444))</f>
        <v>0</v>
      </c>
      <c r="D444" s="30">
        <f t="shared" ref="D444:D449" si="124">SUM(E444:G444)</f>
        <v>0</v>
      </c>
      <c r="E444" s="31"/>
      <c r="F444" s="31"/>
      <c r="G444" s="31"/>
      <c r="H444" s="31"/>
      <c r="I444" s="31"/>
      <c r="J444" s="31">
        <f t="shared" ref="J444:J449" si="125">D444+I444</f>
        <v>0</v>
      </c>
      <c r="S444" s="50"/>
      <c r="W444" s="51"/>
      <c r="X444" s="51"/>
      <c r="Y444" s="51"/>
      <c r="Z444" s="52"/>
      <c r="AA444" s="50"/>
      <c r="AB444" s="52"/>
    </row>
    <row r="445" spans="1:28" outlineLevel="1">
      <c r="A445" s="29">
        <v>857</v>
      </c>
      <c r="B445" s="30" t="s">
        <v>103</v>
      </c>
      <c r="C445" s="13">
        <f>CHOOSE([2]INPUTS!$C$11,E445,SUM(E445:F445),D445,SUM(D445,J445))</f>
        <v>0</v>
      </c>
      <c r="D445" s="30">
        <f t="shared" si="124"/>
        <v>0</v>
      </c>
      <c r="E445" s="31"/>
      <c r="F445" s="31"/>
      <c r="G445" s="31"/>
      <c r="H445" s="31"/>
      <c r="I445" s="31"/>
      <c r="J445" s="31">
        <f t="shared" si="125"/>
        <v>0</v>
      </c>
      <c r="S445" s="50"/>
      <c r="W445" s="51"/>
      <c r="X445" s="51"/>
      <c r="Y445" s="51"/>
      <c r="Z445" s="52"/>
      <c r="AA445" s="50"/>
      <c r="AB445" s="52"/>
    </row>
    <row r="446" spans="1:28" outlineLevel="1">
      <c r="A446" s="29">
        <v>862</v>
      </c>
      <c r="B446" s="30" t="s">
        <v>128</v>
      </c>
      <c r="C446" s="13">
        <f>CHOOSE([2]INPUTS!$C$11,E446,SUM(E446:F446),D446,SUM(D446,J446))</f>
        <v>0</v>
      </c>
      <c r="D446" s="30">
        <f t="shared" si="124"/>
        <v>0</v>
      </c>
      <c r="E446" s="31"/>
      <c r="F446" s="31"/>
      <c r="G446" s="31"/>
      <c r="H446" s="31"/>
      <c r="I446" s="31"/>
      <c r="J446" s="31">
        <f t="shared" si="125"/>
        <v>0</v>
      </c>
      <c r="S446" s="50"/>
      <c r="W446" s="51"/>
      <c r="X446" s="51"/>
      <c r="Y446" s="51"/>
      <c r="Z446" s="52"/>
      <c r="AA446" s="50"/>
      <c r="AB446" s="52"/>
    </row>
    <row r="447" spans="1:28" outlineLevel="1">
      <c r="A447" s="29">
        <v>863</v>
      </c>
      <c r="B447" s="30" t="s">
        <v>130</v>
      </c>
      <c r="C447" s="13">
        <f>CHOOSE([2]INPUTS!$C$11,E447,SUM(E447:F447),D447,SUM(D447,J447))</f>
        <v>0</v>
      </c>
      <c r="D447" s="30">
        <f t="shared" si="124"/>
        <v>0</v>
      </c>
      <c r="E447" s="31"/>
      <c r="F447" s="31"/>
      <c r="G447" s="31"/>
      <c r="H447" s="31"/>
      <c r="I447" s="31"/>
      <c r="J447" s="31">
        <f t="shared" si="125"/>
        <v>0</v>
      </c>
      <c r="S447" s="50"/>
      <c r="W447" s="51"/>
      <c r="X447" s="51"/>
      <c r="Y447" s="51"/>
      <c r="Z447" s="52"/>
      <c r="AA447" s="50"/>
      <c r="AB447" s="52"/>
    </row>
    <row r="448" spans="1:28" outlineLevel="1">
      <c r="A448" s="29">
        <v>865</v>
      </c>
      <c r="B448" s="30" t="s">
        <v>110</v>
      </c>
      <c r="C448" s="13">
        <f>CHOOSE([2]INPUTS!$C$11,E448,SUM(E448:F448),D448,SUM(D448,J448))</f>
        <v>0</v>
      </c>
      <c r="D448" s="30">
        <f t="shared" si="124"/>
        <v>0</v>
      </c>
      <c r="E448" s="31"/>
      <c r="F448" s="31"/>
      <c r="G448" s="31"/>
      <c r="H448" s="31"/>
      <c r="I448" s="31"/>
      <c r="J448" s="31">
        <f t="shared" si="125"/>
        <v>0</v>
      </c>
      <c r="S448" s="50"/>
      <c r="W448" s="51"/>
      <c r="X448" s="51"/>
      <c r="Y448" s="51"/>
      <c r="Z448" s="52"/>
      <c r="AA448" s="50"/>
      <c r="AB448" s="52"/>
    </row>
    <row r="449" spans="1:28" outlineLevel="1">
      <c r="A449" s="29">
        <v>867</v>
      </c>
      <c r="B449" s="30" t="s">
        <v>116</v>
      </c>
      <c r="C449" s="13">
        <f>CHOOSE([2]INPUTS!$C$11,E449,SUM(E449:F449),D449,SUM(D449,J449))</f>
        <v>0</v>
      </c>
      <c r="D449" s="30">
        <f t="shared" si="124"/>
        <v>0</v>
      </c>
      <c r="E449" s="31"/>
      <c r="F449" s="31"/>
      <c r="G449" s="31"/>
      <c r="H449" s="31"/>
      <c r="I449" s="31"/>
      <c r="J449" s="31">
        <f t="shared" si="125"/>
        <v>0</v>
      </c>
      <c r="S449" s="50"/>
      <c r="W449" s="51"/>
      <c r="X449" s="51"/>
      <c r="Y449" s="51"/>
      <c r="Z449" s="52"/>
      <c r="AA449" s="50"/>
      <c r="AB449" s="52"/>
    </row>
    <row r="450" spans="1:28" outlineLevel="1">
      <c r="B450" s="10" t="s">
        <v>13</v>
      </c>
      <c r="C450" s="14">
        <f>SUM(C444:C449)</f>
        <v>0</v>
      </c>
      <c r="D450" s="10">
        <f t="shared" ref="D450:J450" si="126">SUM(D444:D449)</f>
        <v>0</v>
      </c>
      <c r="E450" s="10">
        <f t="shared" si="126"/>
        <v>0</v>
      </c>
      <c r="F450" s="10">
        <f t="shared" si="126"/>
        <v>0</v>
      </c>
      <c r="G450" s="10">
        <f t="shared" si="126"/>
        <v>0</v>
      </c>
      <c r="H450" s="10"/>
      <c r="I450" s="10">
        <f t="shared" si="126"/>
        <v>0</v>
      </c>
      <c r="J450" s="10">
        <f t="shared" si="126"/>
        <v>0</v>
      </c>
      <c r="S450" s="6"/>
      <c r="W450" s="6"/>
      <c r="X450" s="6"/>
      <c r="Y450" s="6"/>
      <c r="Z450" s="52"/>
      <c r="AA450" s="6"/>
      <c r="AB450" s="52"/>
    </row>
    <row r="451" spans="1:28" outlineLevel="1">
      <c r="S451" s="52"/>
      <c r="W451" s="52"/>
      <c r="X451" s="52"/>
      <c r="Y451" s="52"/>
      <c r="Z451" s="52"/>
      <c r="AA451" s="52"/>
      <c r="AB451" s="52"/>
    </row>
    <row r="452" spans="1:28" outlineLevel="1">
      <c r="B452" s="1" t="s">
        <v>200</v>
      </c>
      <c r="S452" s="52"/>
      <c r="W452" s="52"/>
      <c r="X452" s="52"/>
      <c r="Y452" s="52"/>
      <c r="Z452" s="52"/>
      <c r="AA452" s="52"/>
      <c r="AB452" s="52"/>
    </row>
    <row r="453" spans="1:28" outlineLevel="1">
      <c r="A453" s="29">
        <v>870</v>
      </c>
      <c r="B453" s="30" t="s">
        <v>132</v>
      </c>
      <c r="C453" s="13">
        <f ca="1">CHOOSE([2]INPUTS!$C$11,E453,SUM(E453:F453),D453,SUM(D453,J453))</f>
        <v>3914974.8660126603</v>
      </c>
      <c r="D453" s="30">
        <f t="shared" ref="D453:D477" ca="1" si="127">SUM(E453:G453)</f>
        <v>1957487.4330063302</v>
      </c>
      <c r="E453" s="30">
        <f ca="1">'[8]Sal by FERC RS'!G153</f>
        <v>1887207.9325267582</v>
      </c>
      <c r="F453" s="30">
        <f ca="1">'[8]Sal by FERC RS'!N153</f>
        <v>1469.8163741965641</v>
      </c>
      <c r="G453" s="31">
        <f ca="1">'[8]Sal by FERC PR'!N153</f>
        <v>68809.684105375316</v>
      </c>
      <c r="H453" s="31"/>
      <c r="I453" s="31"/>
      <c r="J453" s="31">
        <f t="shared" ref="J453:J477" ca="1" si="128">D453+I453</f>
        <v>1957487.4330063302</v>
      </c>
      <c r="S453" s="50"/>
      <c r="W453" s="51"/>
      <c r="X453" s="51"/>
      <c r="Y453" s="51"/>
      <c r="Z453" s="52"/>
      <c r="AA453" s="51"/>
      <c r="AB453" s="52"/>
    </row>
    <row r="454" spans="1:28" outlineLevel="1">
      <c r="A454" s="29">
        <v>871</v>
      </c>
      <c r="B454" s="30" t="s">
        <v>133</v>
      </c>
      <c r="C454" s="13">
        <f ca="1">CHOOSE([2]INPUTS!$C$11,E454,SUM(E454:F454),D454,SUM(D454,J454))</f>
        <v>441896.79344355658</v>
      </c>
      <c r="D454" s="30">
        <f t="shared" ca="1" si="127"/>
        <v>220948.39672177829</v>
      </c>
      <c r="E454" s="30">
        <f ca="1">'[8]Sal by FERC RS'!G154</f>
        <v>212585.63907611053</v>
      </c>
      <c r="F454" s="30">
        <f ca="1">'[8]Sal by FERC RS'!N154</f>
        <v>212.58563907611054</v>
      </c>
      <c r="G454" s="31">
        <f ca="1">'[8]Sal by FERC PR'!N154</f>
        <v>8150.1720065916479</v>
      </c>
      <c r="H454" s="31"/>
      <c r="I454" s="31"/>
      <c r="J454" s="31">
        <f t="shared" ca="1" si="128"/>
        <v>220948.39672177829</v>
      </c>
      <c r="S454" s="50"/>
      <c r="W454" s="51"/>
      <c r="X454" s="51"/>
      <c r="Y454" s="51"/>
      <c r="Z454" s="52"/>
      <c r="AA454" s="51"/>
      <c r="AB454" s="52"/>
    </row>
    <row r="455" spans="1:28" outlineLevel="1">
      <c r="A455" s="29">
        <v>874</v>
      </c>
      <c r="B455" s="30" t="s">
        <v>134</v>
      </c>
      <c r="C455" s="13">
        <f ca="1">CHOOSE([2]INPUTS!$C$11,E455,SUM(E455:F455),D455,SUM(D455,J455))</f>
        <v>5979076.1996857608</v>
      </c>
      <c r="D455" s="30">
        <f t="shared" ca="1" si="127"/>
        <v>2989538.0998428804</v>
      </c>
      <c r="E455" s="30">
        <f ca="1">'[8]Sal by FERC RS'!G155</f>
        <v>2776640.6456017164</v>
      </c>
      <c r="F455" s="30">
        <f ca="1">'[8]Sal by FERC RS'!N155</f>
        <v>54854.625574441518</v>
      </c>
      <c r="G455" s="31">
        <f ca="1">'[8]Sal by FERC PR'!N155</f>
        <v>158042.82866672252</v>
      </c>
      <c r="H455" s="31"/>
      <c r="I455" s="31"/>
      <c r="J455" s="31">
        <f t="shared" ca="1" si="128"/>
        <v>2989538.0998428804</v>
      </c>
      <c r="S455" s="50"/>
      <c r="W455" s="51"/>
      <c r="X455" s="51"/>
      <c r="Y455" s="51"/>
      <c r="Z455" s="52"/>
      <c r="AA455" s="51"/>
      <c r="AB455" s="52"/>
    </row>
    <row r="456" spans="1:28" outlineLevel="1">
      <c r="A456" s="29">
        <v>875</v>
      </c>
      <c r="B456" s="30" t="s">
        <v>135</v>
      </c>
      <c r="C456" s="13">
        <f ca="1">CHOOSE([2]INPUTS!$C$11,E456,SUM(E456:F456),D456,SUM(D456,J456))</f>
        <v>1924627.9897912205</v>
      </c>
      <c r="D456" s="30">
        <f t="shared" ca="1" si="127"/>
        <v>962313.99489561026</v>
      </c>
      <c r="E456" s="30">
        <f ca="1">'[8]Sal by FERC RS'!G156</f>
        <v>897743.19349401642</v>
      </c>
      <c r="F456" s="30">
        <f ca="1">'[8]Sal by FERC RS'!N156</f>
        <v>15593.990499639516</v>
      </c>
      <c r="G456" s="31">
        <f ca="1">'[8]Sal by FERC PR'!N156</f>
        <v>48976.810901954304</v>
      </c>
      <c r="H456" s="31"/>
      <c r="I456" s="31"/>
      <c r="J456" s="31">
        <f t="shared" ca="1" si="128"/>
        <v>962313.99489561026</v>
      </c>
      <c r="S456" s="50"/>
      <c r="W456" s="51"/>
      <c r="X456" s="51"/>
      <c r="Y456" s="51"/>
      <c r="Z456" s="52"/>
      <c r="AA456" s="51"/>
      <c r="AB456" s="52"/>
    </row>
    <row r="457" spans="1:28" outlineLevel="1">
      <c r="A457" s="29">
        <v>876</v>
      </c>
      <c r="B457" s="30" t="s">
        <v>136</v>
      </c>
      <c r="C457" s="13">
        <f ca="1">CHOOSE([2]INPUTS!$C$11,E457,SUM(E457:F457),D457,SUM(D457,J457))</f>
        <v>801430.11652363406</v>
      </c>
      <c r="D457" s="30">
        <f t="shared" ca="1" si="127"/>
        <v>400715.05826181703</v>
      </c>
      <c r="E457" s="30">
        <f ca="1">'[8]Sal by FERC RS'!G157</f>
        <v>373907.44500145089</v>
      </c>
      <c r="F457" s="30">
        <f ca="1">'[8]Sal by FERC RS'!N157</f>
        <v>6451.6807431192228</v>
      </c>
      <c r="G457" s="31">
        <f ca="1">'[8]Sal by FERC PR'!N157</f>
        <v>20355.932517246929</v>
      </c>
      <c r="H457" s="31"/>
      <c r="I457" s="31"/>
      <c r="J457" s="31">
        <f t="shared" ca="1" si="128"/>
        <v>400715.05826181703</v>
      </c>
      <c r="S457" s="50"/>
      <c r="W457" s="51"/>
      <c r="X457" s="51"/>
      <c r="Y457" s="51"/>
      <c r="Z457" s="52"/>
      <c r="AA457" s="51"/>
      <c r="AB457" s="52"/>
    </row>
    <row r="458" spans="1:28" outlineLevel="1">
      <c r="A458" s="29">
        <v>878</v>
      </c>
      <c r="B458" s="30" t="s">
        <v>137</v>
      </c>
      <c r="C458" s="13">
        <f ca="1">CHOOSE([2]INPUTS!$C$11,E458,SUM(E458:F458),D458,SUM(D458,J458))</f>
        <v>2876639.4762694198</v>
      </c>
      <c r="D458" s="30">
        <f t="shared" ca="1" si="127"/>
        <v>1438319.7381347099</v>
      </c>
      <c r="E458" s="30">
        <f ca="1">'[8]Sal by FERC RS'!G158</f>
        <v>1336638.6182141849</v>
      </c>
      <c r="F458" s="30">
        <f ca="1">'[8]Sal by FERC RS'!N158</f>
        <v>26001.941883354717</v>
      </c>
      <c r="G458" s="31">
        <f ca="1">'[8]Sal by FERC PR'!N158</f>
        <v>75679.178037170364</v>
      </c>
      <c r="H458" s="31"/>
      <c r="I458" s="31"/>
      <c r="J458" s="31">
        <f t="shared" ca="1" si="128"/>
        <v>1438319.7381347099</v>
      </c>
      <c r="S458" s="50"/>
      <c r="W458" s="51"/>
      <c r="X458" s="51"/>
      <c r="Y458" s="51"/>
      <c r="Z458" s="52"/>
      <c r="AA458" s="51"/>
      <c r="AB458" s="52"/>
    </row>
    <row r="459" spans="1:28" outlineLevel="1">
      <c r="A459" s="29">
        <v>879</v>
      </c>
      <c r="B459" s="30" t="s">
        <v>138</v>
      </c>
      <c r="C459" s="13">
        <f ca="1">CHOOSE([2]INPUTS!$C$11,E459,SUM(E459:F459),D459,SUM(D459,J459))</f>
        <v>5415473.5968118813</v>
      </c>
      <c r="D459" s="30">
        <f t="shared" ca="1" si="127"/>
        <v>2707736.7984059406</v>
      </c>
      <c r="E459" s="30">
        <f ca="1">'[8]Sal by FERC RS'!G159</f>
        <v>2504190.5100398846</v>
      </c>
      <c r="F459" s="30">
        <f ca="1">'[8]Sal by FERC RS'!N159</f>
        <v>55268.663819710309</v>
      </c>
      <c r="G459" s="31">
        <f ca="1">'[8]Sal by FERC PR'!N159</f>
        <v>148277.62454634567</v>
      </c>
      <c r="H459" s="31"/>
      <c r="I459" s="31"/>
      <c r="J459" s="31">
        <f t="shared" ca="1" si="128"/>
        <v>2707736.7984059406</v>
      </c>
      <c r="S459" s="50"/>
      <c r="W459" s="51"/>
      <c r="X459" s="51"/>
      <c r="Y459" s="51"/>
      <c r="Z459" s="52"/>
      <c r="AA459" s="51"/>
      <c r="AB459" s="52"/>
    </row>
    <row r="460" spans="1:28" outlineLevel="1">
      <c r="A460" s="29">
        <v>880</v>
      </c>
      <c r="B460" s="30" t="s">
        <v>139</v>
      </c>
      <c r="C460" s="13">
        <f ca="1">CHOOSE([2]INPUTS!$C$11,E460,SUM(E460:F460),D460,SUM(D460,J460))</f>
        <v>20293175.075347364</v>
      </c>
      <c r="D460" s="30">
        <f t="shared" ca="1" si="127"/>
        <v>10146587.537673682</v>
      </c>
      <c r="E460" s="30">
        <f ca="1">'[8]Sal by FERC RS'!G160</f>
        <v>9538042.1766080428</v>
      </c>
      <c r="F460" s="30">
        <f ca="1">'[8]Sal by FERC RS'!N160</f>
        <v>127842.83559121549</v>
      </c>
      <c r="G460" s="31">
        <f ca="1">'[8]Sal by FERC PR'!N160</f>
        <v>480702.52547442412</v>
      </c>
      <c r="H460" s="31"/>
      <c r="I460" s="31"/>
      <c r="J460" s="31">
        <f t="shared" ca="1" si="128"/>
        <v>10146587.537673682</v>
      </c>
      <c r="S460" s="50"/>
      <c r="W460" s="51"/>
      <c r="X460" s="51"/>
      <c r="Y460" s="51"/>
      <c r="Z460" s="52"/>
      <c r="AA460" s="51"/>
      <c r="AB460" s="52"/>
    </row>
    <row r="461" spans="1:28" outlineLevel="1">
      <c r="A461" s="29"/>
      <c r="B461" s="30">
        <v>881</v>
      </c>
      <c r="C461" s="13">
        <f ca="1">CHOOSE([2]INPUTS!$C$11,E461,SUM(E461:F461),D461,SUM(D461,J461))</f>
        <v>20426.512708091246</v>
      </c>
      <c r="D461" s="30">
        <f t="shared" ca="1" si="127"/>
        <v>10213.256354045623</v>
      </c>
      <c r="E461" s="30">
        <f ca="1">'[8]Sal by FERC RS'!G161</f>
        <v>9826.691034137415</v>
      </c>
      <c r="F461" s="30">
        <f ca="1">'[8]Sal by FERC RS'!N161</f>
        <v>9.826691034137415</v>
      </c>
      <c r="G461" s="31">
        <f ca="1">'[8]Sal by FERC PR'!N161</f>
        <v>376.73862887407046</v>
      </c>
      <c r="H461" s="31"/>
      <c r="I461" s="31"/>
      <c r="J461" s="31">
        <f t="shared" ca="1" si="128"/>
        <v>10213.256354045623</v>
      </c>
      <c r="S461" s="50"/>
      <c r="W461" s="51"/>
      <c r="X461" s="51"/>
      <c r="Y461" s="51"/>
      <c r="Z461" s="52"/>
      <c r="AA461" s="51"/>
      <c r="AB461" s="52"/>
    </row>
    <row r="462" spans="1:28" outlineLevel="1">
      <c r="A462" s="29"/>
      <c r="B462" s="30">
        <v>885</v>
      </c>
      <c r="C462" s="13">
        <f ca="1">CHOOSE([2]INPUTS!$C$11,E462,SUM(E462:F462),D462,SUM(D462,J462))</f>
        <v>98058.887119822393</v>
      </c>
      <c r="D462" s="30">
        <f t="shared" ca="1" si="127"/>
        <v>49029.443559911197</v>
      </c>
      <c r="E462" s="30">
        <f ca="1">'[8]Sal by FERC RS'!G164</f>
        <v>47173.710003673674</v>
      </c>
      <c r="F462" s="30">
        <f ca="1">'[8]Sal by FERC RS'!N164</f>
        <v>47.173710003673676</v>
      </c>
      <c r="G462" s="31">
        <f ca="1">'[8]Sal by FERC PR'!N164</f>
        <v>1808.5598462338426</v>
      </c>
      <c r="H462" s="31"/>
      <c r="I462" s="31"/>
      <c r="J462" s="31">
        <f t="shared" ca="1" si="128"/>
        <v>49029.443559911197</v>
      </c>
      <c r="S462" s="50"/>
      <c r="W462" s="51"/>
      <c r="X462" s="51"/>
      <c r="Y462" s="51"/>
      <c r="Z462" s="52"/>
      <c r="AA462" s="51"/>
      <c r="AB462" s="52"/>
    </row>
    <row r="463" spans="1:28" outlineLevel="1">
      <c r="A463" s="29"/>
      <c r="B463" s="30">
        <v>886</v>
      </c>
      <c r="C463" s="13">
        <f ca="1">CHOOSE([2]INPUTS!$C$11,E463,SUM(E463:F463),D463,SUM(D463,J463))</f>
        <v>143757.59047219239</v>
      </c>
      <c r="D463" s="30">
        <f t="shared" ca="1" si="127"/>
        <v>71878.795236096194</v>
      </c>
      <c r="E463" s="30">
        <f ca="1">'[8]Sal by FERC RS'!G165</f>
        <v>66430.624338272974</v>
      </c>
      <c r="F463" s="30">
        <f ca="1">'[8]Sal by FERC RS'!N165</f>
        <v>1490.5386214787206</v>
      </c>
      <c r="G463" s="31">
        <f ca="1">'[8]Sal by FERC PR'!N165</f>
        <v>3957.6322763445046</v>
      </c>
      <c r="H463" s="31"/>
      <c r="I463" s="31"/>
      <c r="J463" s="31">
        <f t="shared" ca="1" si="128"/>
        <v>71878.795236096194</v>
      </c>
      <c r="S463" s="50"/>
      <c r="W463" s="51"/>
      <c r="X463" s="51"/>
      <c r="Y463" s="51"/>
      <c r="Z463" s="52"/>
      <c r="AA463" s="51"/>
      <c r="AB463" s="52"/>
    </row>
    <row r="464" spans="1:28" outlineLevel="1">
      <c r="A464" s="29">
        <v>887</v>
      </c>
      <c r="B464" s="30" t="s">
        <v>129</v>
      </c>
      <c r="C464" s="13">
        <f ca="1">CHOOSE([2]INPUTS!$C$11,E464,SUM(E464:F464),D464,SUM(D464,J464))</f>
        <v>5785181.251610389</v>
      </c>
      <c r="D464" s="30">
        <f t="shared" ca="1" si="127"/>
        <v>2892590.6258051945</v>
      </c>
      <c r="E464" s="30">
        <f ca="1">'[8]Sal by FERC RS'!G166</f>
        <v>2690736.7070283843</v>
      </c>
      <c r="F464" s="30">
        <f ca="1">'[8]Sal by FERC RS'!N166</f>
        <v>50918.615468398762</v>
      </c>
      <c r="G464" s="31">
        <f ca="1">'[8]Sal by FERC PR'!N166</f>
        <v>150935.3033084115</v>
      </c>
      <c r="H464" s="31"/>
      <c r="I464" s="31"/>
      <c r="J464" s="31">
        <f t="shared" ca="1" si="128"/>
        <v>2892590.6258051945</v>
      </c>
      <c r="S464" s="50"/>
      <c r="W464" s="51"/>
      <c r="X464" s="51"/>
      <c r="Y464" s="51"/>
      <c r="Z464" s="52"/>
      <c r="AA464" s="51"/>
      <c r="AB464" s="52"/>
    </row>
    <row r="465" spans="1:28" outlineLevel="1">
      <c r="A465" s="29">
        <v>889</v>
      </c>
      <c r="B465" s="30" t="s">
        <v>142</v>
      </c>
      <c r="C465" s="13">
        <f ca="1">CHOOSE([2]INPUTS!$C$11,E465,SUM(E465:F465),D465,SUM(D465,J465))</f>
        <v>1145014.9692287559</v>
      </c>
      <c r="D465" s="30">
        <f t="shared" ca="1" si="127"/>
        <v>572507.48461437796</v>
      </c>
      <c r="E465" s="30">
        <f ca="1">'[8]Sal by FERC RS'!G167</f>
        <v>529896.87386136793</v>
      </c>
      <c r="F465" s="30">
        <f ca="1">'[8]Sal by FERC RS'!N167</f>
        <v>11463.687087824084</v>
      </c>
      <c r="G465" s="31">
        <f ca="1">'[8]Sal by FERC PR'!N167</f>
        <v>31146.92366518587</v>
      </c>
      <c r="H465" s="31"/>
      <c r="I465" s="31"/>
      <c r="J465" s="31">
        <f t="shared" ca="1" si="128"/>
        <v>572507.48461437796</v>
      </c>
      <c r="S465" s="50"/>
      <c r="W465" s="51"/>
      <c r="X465" s="51"/>
      <c r="Y465" s="51"/>
      <c r="Z465" s="52"/>
      <c r="AA465" s="51"/>
      <c r="AB465" s="52"/>
    </row>
    <row r="466" spans="1:28" outlineLevel="1">
      <c r="A466" s="29">
        <v>890</v>
      </c>
      <c r="B466" s="30" t="s">
        <v>143</v>
      </c>
      <c r="C466" s="13">
        <f ca="1">CHOOSE([2]INPUTS!$C$11,E466,SUM(E466:F466),D466,SUM(D466,J466))</f>
        <v>531813.87668145029</v>
      </c>
      <c r="D466" s="30">
        <f t="shared" ca="1" si="127"/>
        <v>265906.93834072514</v>
      </c>
      <c r="E466" s="30">
        <f ca="1">'[8]Sal by FERC RS'!G168</f>
        <v>245730.94867567415</v>
      </c>
      <c r="F466" s="30">
        <f ca="1">'[8]Sal by FERC RS'!N168</f>
        <v>5525.0832600262684</v>
      </c>
      <c r="G466" s="31">
        <f ca="1">'[8]Sal by FERC PR'!N168</f>
        <v>14650.906405024747</v>
      </c>
      <c r="H466" s="31"/>
      <c r="I466" s="31"/>
      <c r="J466" s="31">
        <f t="shared" ca="1" si="128"/>
        <v>265906.93834072514</v>
      </c>
      <c r="S466" s="50"/>
      <c r="W466" s="51"/>
      <c r="X466" s="51"/>
      <c r="Y466" s="51"/>
      <c r="Z466" s="52"/>
      <c r="AA466" s="51"/>
      <c r="AB466" s="52"/>
    </row>
    <row r="467" spans="1:28" outlineLevel="1">
      <c r="A467" s="29">
        <v>892</v>
      </c>
      <c r="B467" s="30" t="s">
        <v>144</v>
      </c>
      <c r="C467" s="13">
        <f ca="1">CHOOSE([2]INPUTS!$C$11,E467,SUM(E467:F467),D467,SUM(D467,J467))</f>
        <v>2782424.8417180637</v>
      </c>
      <c r="D467" s="30">
        <f t="shared" ca="1" si="127"/>
        <v>1391212.4208590318</v>
      </c>
      <c r="E467" s="30">
        <f ca="1">'[8]Sal by FERC RS'!G169</f>
        <v>1287296.9869236622</v>
      </c>
      <c r="F467" s="30">
        <f ca="1">'[8]Sal by FERC RS'!N169</f>
        <v>28050.069043998905</v>
      </c>
      <c r="G467" s="31">
        <f ca="1">'[8]Sal by FERC PR'!N169</f>
        <v>75865.364891370846</v>
      </c>
      <c r="H467" s="31"/>
      <c r="I467" s="31"/>
      <c r="J467" s="31">
        <f t="shared" ca="1" si="128"/>
        <v>1391212.4208590318</v>
      </c>
      <c r="S467" s="50"/>
      <c r="W467" s="51"/>
      <c r="X467" s="51"/>
      <c r="Y467" s="51"/>
      <c r="Z467" s="52"/>
      <c r="AA467" s="51"/>
      <c r="AB467" s="52"/>
    </row>
    <row r="468" spans="1:28" outlineLevel="1">
      <c r="A468" s="29">
        <v>893</v>
      </c>
      <c r="B468" s="30" t="s">
        <v>145</v>
      </c>
      <c r="C468" s="13">
        <f ca="1">CHOOSE([2]INPUTS!$C$11,E468,SUM(E468:F468),D468,SUM(D468,J468))</f>
        <v>1626012.6374882113</v>
      </c>
      <c r="D468" s="30">
        <f t="shared" ca="1" si="127"/>
        <v>813006.31874410564</v>
      </c>
      <c r="E468" s="30">
        <f ca="1">'[8]Sal by FERC RS'!G170</f>
        <v>769054.57977550616</v>
      </c>
      <c r="F468" s="30">
        <f ca="1">'[8]Sal by FERC RS'!N170</f>
        <v>7651.0070124930908</v>
      </c>
      <c r="G468" s="31">
        <f ca="1">'[8]Sal by FERC PR'!N170</f>
        <v>36300.731956106341</v>
      </c>
      <c r="H468" s="31"/>
      <c r="I468" s="31"/>
      <c r="J468" s="31">
        <f t="shared" ca="1" si="128"/>
        <v>813006.31874410564</v>
      </c>
      <c r="S468" s="50"/>
      <c r="W468" s="51"/>
      <c r="X468" s="51"/>
      <c r="Y468" s="51"/>
      <c r="Z468" s="52"/>
      <c r="AA468" s="51"/>
      <c r="AB468" s="52"/>
    </row>
    <row r="469" spans="1:28" outlineLevel="1">
      <c r="A469" s="29">
        <v>894</v>
      </c>
      <c r="B469" s="30" t="s">
        <v>116</v>
      </c>
      <c r="C469" s="13">
        <f ca="1">CHOOSE([2]INPUTS!$C$11,E469,SUM(E469:F469),D469,SUM(D469,J469))</f>
        <v>954890.87540647702</v>
      </c>
      <c r="D469" s="30">
        <f t="shared" ca="1" si="127"/>
        <v>477445.43770323851</v>
      </c>
      <c r="E469" s="30">
        <f ca="1">'[8]Sal by FERC RS'!G171</f>
        <v>441505.35152402974</v>
      </c>
      <c r="F469" s="30">
        <f ca="1">'[8]Sal by FERC RS'!N171</f>
        <v>9771.1212743457381</v>
      </c>
      <c r="G469" s="31">
        <f ca="1">'[8]Sal by FERC PR'!N171</f>
        <v>26168.964904863031</v>
      </c>
      <c r="H469" s="31"/>
      <c r="I469" s="31"/>
      <c r="J469" s="31">
        <f t="shared" ca="1" si="128"/>
        <v>477445.43770323851</v>
      </c>
      <c r="S469" s="50"/>
      <c r="W469" s="51"/>
      <c r="X469" s="51"/>
      <c r="Y469" s="51"/>
      <c r="Z469" s="52"/>
      <c r="AA469" s="51"/>
      <c r="AB469" s="52"/>
    </row>
    <row r="470" spans="1:28" outlineLevel="1">
      <c r="A470" s="30" t="s">
        <v>19</v>
      </c>
      <c r="B470" s="30" t="s">
        <v>19</v>
      </c>
      <c r="C470" s="13">
        <f>CHOOSE([2]INPUTS!$C$11,E470,SUM(E470:F470),D470,SUM(D470,J470))</f>
        <v>0</v>
      </c>
      <c r="D470" s="30">
        <f t="shared" si="127"/>
        <v>0</v>
      </c>
      <c r="E470" s="31"/>
      <c r="F470" s="31"/>
      <c r="G470" s="31"/>
      <c r="H470" s="31"/>
      <c r="I470" s="31"/>
      <c r="J470" s="31">
        <f t="shared" si="128"/>
        <v>0</v>
      </c>
      <c r="S470" s="50"/>
      <c r="W470" s="51"/>
      <c r="X470" s="51"/>
      <c r="Y470" s="51"/>
      <c r="Z470" s="52"/>
      <c r="AA470" s="51"/>
      <c r="AB470" s="52"/>
    </row>
    <row r="471" spans="1:28" outlineLevel="1">
      <c r="A471" s="30" t="s">
        <v>19</v>
      </c>
      <c r="B471" s="30" t="s">
        <v>19</v>
      </c>
      <c r="C471" s="13">
        <f>CHOOSE([2]INPUTS!$C$11,E471,SUM(E471:F471),D471,SUM(D471,J471))</f>
        <v>0</v>
      </c>
      <c r="D471" s="30">
        <f t="shared" si="127"/>
        <v>0</v>
      </c>
      <c r="E471" s="31"/>
      <c r="F471" s="31"/>
      <c r="G471" s="31"/>
      <c r="H471" s="31"/>
      <c r="I471" s="31"/>
      <c r="J471" s="31">
        <f t="shared" si="128"/>
        <v>0</v>
      </c>
      <c r="S471" s="50"/>
      <c r="W471" s="51"/>
      <c r="X471" s="51"/>
      <c r="Y471" s="51"/>
      <c r="Z471" s="52"/>
      <c r="AA471" s="51"/>
      <c r="AB471" s="52"/>
    </row>
    <row r="472" spans="1:28" outlineLevel="1">
      <c r="A472" s="29" t="s">
        <v>19</v>
      </c>
      <c r="B472" s="30" t="s">
        <v>19</v>
      </c>
      <c r="C472" s="13">
        <f>CHOOSE([2]INPUTS!$C$11,E472,SUM(E472:F472),D472,SUM(D472,J472))</f>
        <v>0</v>
      </c>
      <c r="D472" s="30">
        <f t="shared" si="127"/>
        <v>0</v>
      </c>
      <c r="E472" s="31"/>
      <c r="F472" s="31"/>
      <c r="G472" s="31"/>
      <c r="H472" s="31"/>
      <c r="I472" s="31"/>
      <c r="J472" s="31">
        <f t="shared" si="128"/>
        <v>0</v>
      </c>
      <c r="S472" s="50"/>
      <c r="W472" s="51"/>
      <c r="X472" s="51"/>
      <c r="Y472" s="51"/>
      <c r="Z472" s="52"/>
      <c r="AA472" s="51"/>
      <c r="AB472" s="52"/>
    </row>
    <row r="473" spans="1:28" outlineLevel="1">
      <c r="A473" s="29" t="s">
        <v>19</v>
      </c>
      <c r="B473" s="30" t="s">
        <v>19</v>
      </c>
      <c r="C473" s="13">
        <f>CHOOSE([2]INPUTS!$C$11,E473,SUM(E473:F473),D473,SUM(D473,J473))</f>
        <v>0</v>
      </c>
      <c r="D473" s="30">
        <f t="shared" si="127"/>
        <v>0</v>
      </c>
      <c r="E473" s="31"/>
      <c r="F473" s="31"/>
      <c r="G473" s="31"/>
      <c r="H473" s="31"/>
      <c r="I473" s="31"/>
      <c r="J473" s="31">
        <f t="shared" si="128"/>
        <v>0</v>
      </c>
      <c r="S473" s="50"/>
      <c r="W473" s="51"/>
      <c r="X473" s="51"/>
      <c r="Y473" s="51"/>
      <c r="Z473" s="52"/>
      <c r="AA473" s="51"/>
      <c r="AB473" s="52"/>
    </row>
    <row r="474" spans="1:28" outlineLevel="1">
      <c r="A474" s="29" t="s">
        <v>19</v>
      </c>
      <c r="B474" s="30" t="s">
        <v>19</v>
      </c>
      <c r="C474" s="13">
        <f>CHOOSE([2]INPUTS!$C$11,E474,SUM(E474:F474),D474,SUM(D474,J474))</f>
        <v>0</v>
      </c>
      <c r="D474" s="30">
        <f t="shared" si="127"/>
        <v>0</v>
      </c>
      <c r="E474" s="31"/>
      <c r="F474" s="31"/>
      <c r="G474" s="31"/>
      <c r="H474" s="31"/>
      <c r="I474" s="31"/>
      <c r="J474" s="31">
        <f t="shared" si="128"/>
        <v>0</v>
      </c>
      <c r="S474" s="50"/>
      <c r="W474" s="51"/>
      <c r="X474" s="51"/>
      <c r="Y474" s="51"/>
      <c r="Z474" s="52"/>
      <c r="AA474" s="51"/>
      <c r="AB474" s="52"/>
    </row>
    <row r="475" spans="1:28" outlineLevel="1">
      <c r="A475" s="29" t="s">
        <v>19</v>
      </c>
      <c r="B475" s="30" t="s">
        <v>19</v>
      </c>
      <c r="C475" s="14">
        <f ca="1">SUM(C453:C474)</f>
        <v>54734875.556318946</v>
      </c>
      <c r="D475" s="30">
        <f t="shared" si="127"/>
        <v>0</v>
      </c>
      <c r="E475" s="31"/>
      <c r="F475" s="31"/>
      <c r="G475" s="31"/>
      <c r="H475" s="31"/>
      <c r="I475" s="31"/>
      <c r="J475" s="31">
        <f t="shared" si="128"/>
        <v>0</v>
      </c>
      <c r="S475" s="50"/>
      <c r="W475" s="51"/>
      <c r="X475" s="51"/>
      <c r="Y475" s="51"/>
      <c r="Z475" s="52"/>
      <c r="AA475" s="51"/>
      <c r="AB475" s="52"/>
    </row>
    <row r="476" spans="1:28" outlineLevel="1">
      <c r="A476" s="29" t="s">
        <v>19</v>
      </c>
      <c r="B476" s="30" t="s">
        <v>19</v>
      </c>
      <c r="D476" s="30">
        <f t="shared" si="127"/>
        <v>0</v>
      </c>
      <c r="E476" s="31"/>
      <c r="F476" s="31"/>
      <c r="G476" s="31"/>
      <c r="H476" s="31"/>
      <c r="I476" s="31"/>
      <c r="J476" s="31">
        <f t="shared" si="128"/>
        <v>0</v>
      </c>
      <c r="S476" s="50"/>
      <c r="W476" s="51"/>
      <c r="X476" s="51"/>
      <c r="Y476" s="51"/>
      <c r="Z476" s="52"/>
      <c r="AA476" s="51"/>
      <c r="AB476" s="52"/>
    </row>
    <row r="477" spans="1:28" outlineLevel="1">
      <c r="A477" s="29" t="s">
        <v>19</v>
      </c>
      <c r="B477" s="30" t="s">
        <v>19</v>
      </c>
      <c r="D477" s="30">
        <f t="shared" si="127"/>
        <v>0</v>
      </c>
      <c r="E477" s="31"/>
      <c r="F477" s="31"/>
      <c r="G477" s="31"/>
      <c r="H477" s="31"/>
      <c r="I477" s="31"/>
      <c r="J477" s="31">
        <f t="shared" si="128"/>
        <v>0</v>
      </c>
      <c r="S477" s="50"/>
      <c r="W477" s="51"/>
      <c r="X477" s="51"/>
      <c r="Y477" s="51"/>
      <c r="Z477" s="52"/>
      <c r="AA477" s="51"/>
      <c r="AB477" s="52"/>
    </row>
    <row r="478" spans="1:28" s="5" customFormat="1" outlineLevel="1">
      <c r="A478" s="21"/>
      <c r="B478" s="10" t="s">
        <v>13</v>
      </c>
      <c r="C478" s="13">
        <f ca="1">CHOOSE([2]INPUTS!$C$11,E478,SUM(E478:F478),D478,SUM(D478,J478))</f>
        <v>54734875.556318946</v>
      </c>
      <c r="D478" s="10">
        <f t="shared" ref="D478:J478" ca="1" si="129">SUM(D453:D477)</f>
        <v>27367437.778159473</v>
      </c>
      <c r="E478" s="10">
        <f t="shared" ca="1" si="129"/>
        <v>25614608.633726873</v>
      </c>
      <c r="F478" s="10">
        <f t="shared" ca="1" si="129"/>
        <v>402623.26229435689</v>
      </c>
      <c r="G478" s="10">
        <f t="shared" ca="1" si="129"/>
        <v>1350205.8821382455</v>
      </c>
      <c r="H478" s="10"/>
      <c r="I478" s="10">
        <f t="shared" si="129"/>
        <v>0</v>
      </c>
      <c r="J478" s="10">
        <f t="shared" ca="1" si="129"/>
        <v>27367437.778159473</v>
      </c>
      <c r="K478" s="12"/>
      <c r="L478" s="14"/>
      <c r="M478" s="14"/>
      <c r="N478" s="14"/>
      <c r="O478" s="14"/>
      <c r="P478" s="14"/>
      <c r="Q478" s="14"/>
      <c r="R478" s="14"/>
      <c r="S478" s="6"/>
      <c r="T478" s="14"/>
      <c r="U478" s="14"/>
      <c r="V478" s="14"/>
      <c r="W478" s="6"/>
      <c r="X478" s="6"/>
      <c r="Y478" s="6"/>
      <c r="Z478" s="52"/>
      <c r="AA478" s="6"/>
      <c r="AB478" s="6"/>
    </row>
    <row r="479" spans="1:28" outlineLevel="1">
      <c r="C479" s="13">
        <f>CHOOSE([2]INPUTS!$C$11,E479,SUM(E479:F479),D479,SUM(D479,J479))</f>
        <v>0</v>
      </c>
      <c r="S479" s="52"/>
      <c r="W479" s="52"/>
      <c r="X479" s="52"/>
      <c r="Y479" s="52"/>
      <c r="Z479" s="52"/>
      <c r="AA479" s="52"/>
      <c r="AB479" s="52"/>
    </row>
    <row r="480" spans="1:28" outlineLevel="1">
      <c r="B480" s="1" t="s">
        <v>201</v>
      </c>
      <c r="C480" s="13">
        <f>CHOOSE([2]INPUTS!$C$11,E480,SUM(E480:F480),D480,SUM(D480,J480))</f>
        <v>0</v>
      </c>
      <c r="S480" s="52"/>
      <c r="W480" s="52"/>
      <c r="X480" s="52"/>
      <c r="Y480" s="52"/>
      <c r="Z480" s="52"/>
      <c r="AA480" s="52"/>
      <c r="AB480" s="52"/>
    </row>
    <row r="481" spans="1:28" outlineLevel="1">
      <c r="A481" s="29">
        <v>901</v>
      </c>
      <c r="B481" s="30" t="s">
        <v>149</v>
      </c>
      <c r="C481" s="13">
        <f ca="1">CHOOSE([2]INPUTS!$C$11,E481,SUM(E481:F481),D481,SUM(D481,J481))</f>
        <v>6130.994711399695</v>
      </c>
      <c r="D481" s="30">
        <f t="shared" ref="D481:D491" ca="1" si="130">SUM(E481:G481)</f>
        <v>3065.4973556998475</v>
      </c>
      <c r="E481" s="30"/>
      <c r="F481" s="30"/>
      <c r="G481" s="30">
        <f>'[9]Sal by FERC'!$N$173</f>
        <v>3065.4973556998475</v>
      </c>
      <c r="H481" s="31"/>
      <c r="I481" s="31"/>
      <c r="J481" s="31">
        <f t="shared" ref="J481:J491" ca="1" si="131">D481+I481</f>
        <v>3065.4973556998475</v>
      </c>
      <c r="S481" s="50"/>
      <c r="W481" s="51"/>
      <c r="X481" s="51"/>
      <c r="Y481" s="51"/>
      <c r="Z481" s="52"/>
      <c r="AA481" s="51"/>
      <c r="AB481" s="52"/>
    </row>
    <row r="482" spans="1:28" outlineLevel="1">
      <c r="A482" s="29">
        <v>902</v>
      </c>
      <c r="B482" s="30" t="s">
        <v>202</v>
      </c>
      <c r="C482" s="13">
        <f ca="1">CHOOSE([2]INPUTS!$C$11,E482,SUM(E482:F482),D482,SUM(D482,J482))</f>
        <v>576988.46350562118</v>
      </c>
      <c r="D482" s="30">
        <f t="shared" ca="1" si="130"/>
        <v>288494.23175281059</v>
      </c>
      <c r="E482" s="30">
        <f>'[9]Sal by FERC'!$G$171</f>
        <v>277244.71128745459</v>
      </c>
      <c r="F482" s="30"/>
      <c r="G482" s="30">
        <f>'[9]Sal by FERC'!$N$171+'[9]Sal by FERC'!$N$174</f>
        <v>11249.520465356021</v>
      </c>
      <c r="H482" s="31"/>
      <c r="I482" s="31"/>
      <c r="J482" s="31">
        <f t="shared" ca="1" si="131"/>
        <v>288494.23175281059</v>
      </c>
      <c r="S482" s="50"/>
      <c r="W482" s="51"/>
      <c r="X482" s="51"/>
      <c r="Y482" s="51"/>
      <c r="Z482" s="52"/>
      <c r="AA482" s="51"/>
      <c r="AB482" s="52"/>
    </row>
    <row r="483" spans="1:28" outlineLevel="1">
      <c r="A483" s="29">
        <v>903</v>
      </c>
      <c r="B483" s="30" t="s">
        <v>203</v>
      </c>
      <c r="C483" s="13">
        <f ca="1">CHOOSE([2]INPUTS!$C$11,E483,SUM(E483:F483),D483,SUM(D483,J483))</f>
        <v>1938526.3761021183</v>
      </c>
      <c r="D483" s="30">
        <f t="shared" ca="1" si="130"/>
        <v>969263.18805105914</v>
      </c>
      <c r="E483" s="30">
        <f>'[9]Sal by FERC'!$G$172</f>
        <v>876302.85859312827</v>
      </c>
      <c r="F483" s="30"/>
      <c r="G483" s="30">
        <f>'[9]Sal by FERC'!$N$172+'[9]Sal by FERC'!$N$175</f>
        <v>92960.329457930871</v>
      </c>
      <c r="H483" s="31"/>
      <c r="I483" s="31"/>
      <c r="J483" s="31">
        <f t="shared" ca="1" si="131"/>
        <v>969263.18805105914</v>
      </c>
      <c r="S483" s="50"/>
      <c r="W483" s="51"/>
      <c r="X483" s="51"/>
      <c r="Y483" s="51"/>
      <c r="Z483" s="52"/>
      <c r="AA483" s="51"/>
      <c r="AB483" s="52"/>
    </row>
    <row r="484" spans="1:28" outlineLevel="1">
      <c r="A484" s="29">
        <v>905</v>
      </c>
      <c r="B484" s="30" t="s">
        <v>155</v>
      </c>
      <c r="C484" s="13">
        <f ca="1">CHOOSE([2]INPUTS!$C$11,E484,SUM(E484:F484),D484,SUM(D484,J484))</f>
        <v>0</v>
      </c>
      <c r="D484" s="30">
        <f t="shared" ca="1" si="130"/>
        <v>0</v>
      </c>
      <c r="E484" s="30"/>
      <c r="F484" s="30">
        <v>0</v>
      </c>
      <c r="G484" s="30"/>
      <c r="H484" s="31"/>
      <c r="I484" s="31"/>
      <c r="J484" s="31">
        <f t="shared" ca="1" si="131"/>
        <v>0</v>
      </c>
      <c r="S484" s="50"/>
      <c r="W484" s="51"/>
      <c r="X484" s="51"/>
      <c r="Y484" s="51"/>
      <c r="Z484" s="52"/>
      <c r="AA484" s="51"/>
      <c r="AB484" s="52"/>
    </row>
    <row r="485" spans="1:28" outlineLevel="1">
      <c r="A485" s="29" t="s">
        <v>19</v>
      </c>
      <c r="B485" s="30" t="s">
        <v>19</v>
      </c>
      <c r="C485" s="13">
        <f>CHOOSE([2]INPUTS!$C$11,E485,SUM(E485:F485),D485,SUM(D485,J485))</f>
        <v>0</v>
      </c>
      <c r="D485" s="30">
        <f t="shared" si="130"/>
        <v>0</v>
      </c>
      <c r="E485" s="30"/>
      <c r="F485" s="30"/>
      <c r="G485" s="31"/>
      <c r="H485" s="31"/>
      <c r="I485" s="31"/>
      <c r="J485" s="31">
        <f t="shared" si="131"/>
        <v>0</v>
      </c>
      <c r="S485" s="50"/>
      <c r="W485" s="51"/>
      <c r="X485" s="51"/>
      <c r="Y485" s="51"/>
      <c r="Z485" s="52"/>
      <c r="AA485" s="51"/>
      <c r="AB485" s="52"/>
    </row>
    <row r="486" spans="1:28" outlineLevel="1">
      <c r="A486" s="29" t="s">
        <v>19</v>
      </c>
      <c r="B486" s="30" t="s">
        <v>19</v>
      </c>
      <c r="C486" s="13">
        <f>CHOOSE([2]INPUTS!$C$11,E486,SUM(E486:F486),D486,SUM(D486,J486))</f>
        <v>0</v>
      </c>
      <c r="D486" s="30">
        <f t="shared" si="130"/>
        <v>0</v>
      </c>
      <c r="E486" s="30"/>
      <c r="F486" s="30"/>
      <c r="G486" s="31"/>
      <c r="H486" s="31"/>
      <c r="I486" s="31"/>
      <c r="J486" s="31">
        <f t="shared" si="131"/>
        <v>0</v>
      </c>
      <c r="S486" s="50"/>
      <c r="W486" s="51"/>
      <c r="X486" s="51"/>
      <c r="Y486" s="51"/>
      <c r="Z486" s="52"/>
      <c r="AA486" s="51"/>
      <c r="AB486" s="52"/>
    </row>
    <row r="487" spans="1:28" outlineLevel="1">
      <c r="A487" s="29" t="s">
        <v>19</v>
      </c>
      <c r="B487" s="30" t="s">
        <v>19</v>
      </c>
      <c r="C487" s="13">
        <f>CHOOSE([2]INPUTS!$C$11,E487,SUM(E487:F487),D487,SUM(D487,J487))</f>
        <v>0</v>
      </c>
      <c r="D487" s="30">
        <f t="shared" si="130"/>
        <v>0</v>
      </c>
      <c r="E487" s="30"/>
      <c r="F487" s="30"/>
      <c r="G487" s="31"/>
      <c r="H487" s="31"/>
      <c r="I487" s="31"/>
      <c r="J487" s="31">
        <f t="shared" si="131"/>
        <v>0</v>
      </c>
      <c r="S487" s="50"/>
      <c r="W487" s="51"/>
      <c r="X487" s="51"/>
      <c r="Y487" s="51"/>
      <c r="Z487" s="52"/>
      <c r="AA487" s="51"/>
      <c r="AB487" s="52"/>
    </row>
    <row r="488" spans="1:28" outlineLevel="1">
      <c r="A488" s="29" t="s">
        <v>19</v>
      </c>
      <c r="B488" s="30" t="s">
        <v>19</v>
      </c>
      <c r="C488" s="13">
        <f>CHOOSE([2]INPUTS!$C$11,E488,SUM(E488:F488),D488,SUM(D488,J488))</f>
        <v>0</v>
      </c>
      <c r="D488" s="30">
        <f t="shared" si="130"/>
        <v>0</v>
      </c>
      <c r="E488" s="30"/>
      <c r="F488" s="30"/>
      <c r="G488" s="31"/>
      <c r="H488" s="31"/>
      <c r="I488" s="31"/>
      <c r="J488" s="31">
        <f t="shared" si="131"/>
        <v>0</v>
      </c>
      <c r="S488" s="50"/>
      <c r="W488" s="51"/>
      <c r="X488" s="51"/>
      <c r="Y488" s="51"/>
      <c r="Z488" s="52"/>
      <c r="AA488" s="51"/>
      <c r="AB488" s="52"/>
    </row>
    <row r="489" spans="1:28" outlineLevel="1">
      <c r="A489" s="29" t="s">
        <v>19</v>
      </c>
      <c r="B489" s="30" t="s">
        <v>19</v>
      </c>
      <c r="C489" s="14">
        <f ca="1">SUM(C478:C488)</f>
        <v>57256521.390638083</v>
      </c>
      <c r="D489" s="30">
        <f t="shared" si="130"/>
        <v>0</v>
      </c>
      <c r="E489" s="30"/>
      <c r="F489" s="30"/>
      <c r="G489" s="31"/>
      <c r="H489" s="31"/>
      <c r="I489" s="31"/>
      <c r="J489" s="31">
        <f t="shared" si="131"/>
        <v>0</v>
      </c>
      <c r="S489" s="50"/>
      <c r="W489" s="51"/>
      <c r="X489" s="51"/>
      <c r="Y489" s="51"/>
      <c r="Z489" s="52"/>
      <c r="AA489" s="51"/>
      <c r="AB489" s="52"/>
    </row>
    <row r="490" spans="1:28" outlineLevel="1">
      <c r="A490" s="29" t="s">
        <v>19</v>
      </c>
      <c r="B490" s="30" t="s">
        <v>19</v>
      </c>
      <c r="D490" s="30">
        <f t="shared" si="130"/>
        <v>0</v>
      </c>
      <c r="E490" s="30"/>
      <c r="F490" s="30"/>
      <c r="G490" s="31"/>
      <c r="H490" s="31"/>
      <c r="I490" s="31"/>
      <c r="J490" s="31">
        <f t="shared" si="131"/>
        <v>0</v>
      </c>
      <c r="S490" s="50"/>
      <c r="W490" s="51"/>
      <c r="X490" s="51"/>
      <c r="Y490" s="51"/>
      <c r="Z490" s="52"/>
      <c r="AA490" s="51"/>
      <c r="AB490" s="52"/>
    </row>
    <row r="491" spans="1:28" outlineLevel="1">
      <c r="A491" s="29" t="s">
        <v>19</v>
      </c>
      <c r="B491" s="30" t="s">
        <v>19</v>
      </c>
      <c r="D491" s="30">
        <f t="shared" si="130"/>
        <v>0</v>
      </c>
      <c r="E491" s="30"/>
      <c r="F491" s="30"/>
      <c r="G491" s="31"/>
      <c r="H491" s="31"/>
      <c r="I491" s="31"/>
      <c r="J491" s="31">
        <f t="shared" si="131"/>
        <v>0</v>
      </c>
      <c r="S491" s="50"/>
      <c r="W491" s="51"/>
      <c r="X491" s="51"/>
      <c r="Y491" s="51"/>
      <c r="Z491" s="52"/>
      <c r="AA491" s="51"/>
      <c r="AB491" s="52"/>
    </row>
    <row r="492" spans="1:28" s="5" customFormat="1" outlineLevel="1">
      <c r="A492" s="21"/>
      <c r="B492" s="10" t="s">
        <v>13</v>
      </c>
      <c r="C492" s="13">
        <f ca="1">CHOOSE([2]INPUTS!$C$11,E492,SUM(E492:F492),D492,SUM(D492,J492))</f>
        <v>2521645.8343191389</v>
      </c>
      <c r="D492" s="10">
        <f t="shared" ref="D492:J492" ca="1" si="132">SUM(D481:D491)</f>
        <v>1260822.9171595694</v>
      </c>
      <c r="E492" s="10">
        <f t="shared" ca="1" si="132"/>
        <v>1153547.5698805829</v>
      </c>
      <c r="F492" s="10">
        <f t="shared" ca="1" si="132"/>
        <v>0</v>
      </c>
      <c r="G492" s="10">
        <f t="shared" ca="1" si="132"/>
        <v>107275.34727898674</v>
      </c>
      <c r="H492" s="10"/>
      <c r="I492" s="10">
        <f t="shared" si="132"/>
        <v>0</v>
      </c>
      <c r="J492" s="10">
        <f t="shared" ca="1" si="132"/>
        <v>1260822.9171595694</v>
      </c>
      <c r="K492" s="12"/>
      <c r="L492" s="14"/>
      <c r="M492" s="14"/>
      <c r="N492" s="14"/>
      <c r="O492" s="14"/>
      <c r="P492" s="14"/>
      <c r="Q492" s="14"/>
      <c r="R492" s="14"/>
      <c r="S492" s="6"/>
      <c r="T492" s="14"/>
      <c r="U492" s="14"/>
      <c r="V492" s="14"/>
      <c r="W492" s="6"/>
      <c r="X492" s="6"/>
      <c r="Y492" s="6"/>
      <c r="Z492" s="52"/>
      <c r="AA492" s="6"/>
      <c r="AB492" s="6"/>
    </row>
    <row r="493" spans="1:28" outlineLevel="1">
      <c r="C493" s="13">
        <f>CHOOSE([2]INPUTS!$C$11,E493,SUM(E493:F493),D493,SUM(D493,J493))</f>
        <v>0</v>
      </c>
      <c r="S493" s="52"/>
      <c r="W493" s="52"/>
      <c r="X493" s="52"/>
      <c r="Y493" s="52"/>
      <c r="Z493" s="52"/>
      <c r="AA493" s="52"/>
      <c r="AB493" s="52"/>
    </row>
    <row r="494" spans="1:28" outlineLevel="1">
      <c r="B494" s="1" t="s">
        <v>204</v>
      </c>
      <c r="C494" s="13">
        <f>CHOOSE([2]INPUTS!$C$11,E494,SUM(E494:F494),D494,SUM(D494,J494))</f>
        <v>0</v>
      </c>
      <c r="S494" s="52"/>
      <c r="W494" s="52"/>
      <c r="X494" s="52"/>
      <c r="Y494" s="52"/>
      <c r="Z494" s="52"/>
      <c r="AA494" s="52"/>
      <c r="AB494" s="52"/>
    </row>
    <row r="495" spans="1:28" outlineLevel="1">
      <c r="A495" s="29">
        <v>908</v>
      </c>
      <c r="B495" s="30" t="s">
        <v>157</v>
      </c>
      <c r="C495" s="13">
        <f ca="1">CHOOSE([2]INPUTS!$C$11,E495,SUM(E495:F495),D495,SUM(D495,J495))</f>
        <v>553589.20522977063</v>
      </c>
      <c r="D495" s="30">
        <f t="shared" ref="D495:D504" ca="1" si="133">SUM(E495:G495)</f>
        <v>276794.60261488531</v>
      </c>
      <c r="E495" s="30">
        <f>'[9]Sal by FERC'!$G$194</f>
        <v>256687.36739587865</v>
      </c>
      <c r="F495" s="30"/>
      <c r="G495" s="30">
        <f>'[9]Sal by FERC'!$N$194+'[9]Sal by FERC'!$N$195</f>
        <v>20107.235219006652</v>
      </c>
      <c r="H495" s="31"/>
      <c r="I495" s="31"/>
      <c r="J495" s="31">
        <f t="shared" ref="J495:J504" ca="1" si="134">D495+I495</f>
        <v>276794.60261488531</v>
      </c>
      <c r="S495" s="50"/>
      <c r="W495" s="50"/>
      <c r="X495" s="50"/>
      <c r="Y495" s="50"/>
      <c r="Z495" s="52"/>
      <c r="AA495" s="50"/>
      <c r="AB495" s="52"/>
    </row>
    <row r="496" spans="1:28" outlineLevel="1">
      <c r="A496" s="29">
        <v>909</v>
      </c>
      <c r="B496" s="30" t="s">
        <v>158</v>
      </c>
      <c r="C496" s="13">
        <f ca="1">CHOOSE([2]INPUTS!$C$11,E496,SUM(E496:F496),D496,SUM(D496,J496))</f>
        <v>18565.752083184678</v>
      </c>
      <c r="D496" s="30">
        <f t="shared" ca="1" si="133"/>
        <v>9282.8760415923389</v>
      </c>
      <c r="E496" s="30"/>
      <c r="F496" s="30"/>
      <c r="G496" s="30">
        <f>'[9]Sal by FERC'!$N$196</f>
        <v>9282.8760415923389</v>
      </c>
      <c r="H496" s="31"/>
      <c r="I496" s="31"/>
      <c r="J496" s="31">
        <f t="shared" ca="1" si="134"/>
        <v>9282.8760415923389</v>
      </c>
      <c r="S496" s="50"/>
      <c r="W496" s="50"/>
      <c r="X496" s="50"/>
      <c r="Y496" s="50"/>
      <c r="Z496" s="52"/>
      <c r="AA496" s="50"/>
      <c r="AB496" s="52"/>
    </row>
    <row r="497" spans="1:28" outlineLevel="1">
      <c r="A497" s="29">
        <v>910</v>
      </c>
      <c r="B497" s="30" t="s">
        <v>205</v>
      </c>
      <c r="C497" s="13">
        <f ca="1">CHOOSE([2]INPUTS!$C$11,E497,SUM(E497:F497),D497,SUM(D497,J497))</f>
        <v>3697.2167401054626</v>
      </c>
      <c r="D497" s="30">
        <f t="shared" ca="1" si="133"/>
        <v>1848.6083700527313</v>
      </c>
      <c r="E497" s="30"/>
      <c r="F497" s="30"/>
      <c r="G497" s="30">
        <f>'[9]Sal by FERC'!$N$197</f>
        <v>1848.6083700527313</v>
      </c>
      <c r="H497" s="31"/>
      <c r="I497" s="31"/>
      <c r="J497" s="31">
        <f t="shared" ca="1" si="134"/>
        <v>1848.6083700527313</v>
      </c>
      <c r="S497" s="50"/>
      <c r="W497" s="50"/>
      <c r="X497" s="50"/>
      <c r="Y497" s="50"/>
      <c r="Z497" s="52"/>
      <c r="AA497" s="50"/>
      <c r="AB497" s="52"/>
    </row>
    <row r="498" spans="1:28" outlineLevel="1">
      <c r="A498" s="29" t="s">
        <v>19</v>
      </c>
      <c r="B498" s="30" t="s">
        <v>19</v>
      </c>
      <c r="C498" s="13">
        <f>CHOOSE([2]INPUTS!$C$11,E498,SUM(E498:F498),D498,SUM(D498,J498))</f>
        <v>0</v>
      </c>
      <c r="D498" s="30">
        <f t="shared" si="133"/>
        <v>0</v>
      </c>
      <c r="E498" s="30"/>
      <c r="F498" s="30"/>
      <c r="G498" s="31"/>
      <c r="H498" s="31"/>
      <c r="I498" s="31"/>
      <c r="J498" s="31">
        <f t="shared" si="134"/>
        <v>0</v>
      </c>
      <c r="S498" s="50"/>
      <c r="W498" s="51"/>
      <c r="X498" s="51"/>
      <c r="Y498" s="51"/>
      <c r="Z498" s="52"/>
      <c r="AA498" s="51"/>
      <c r="AB498" s="52"/>
    </row>
    <row r="499" spans="1:28" outlineLevel="1">
      <c r="A499" s="29" t="s">
        <v>19</v>
      </c>
      <c r="B499" s="30" t="s">
        <v>19</v>
      </c>
      <c r="C499" s="13">
        <f>CHOOSE([2]INPUTS!$C$11,E499,SUM(E499:F499),D499,SUM(D499,J499))</f>
        <v>0</v>
      </c>
      <c r="D499" s="30">
        <f t="shared" si="133"/>
        <v>0</v>
      </c>
      <c r="E499" s="30"/>
      <c r="F499" s="30"/>
      <c r="G499" s="31"/>
      <c r="H499" s="31"/>
      <c r="I499" s="31"/>
      <c r="J499" s="31">
        <f t="shared" si="134"/>
        <v>0</v>
      </c>
      <c r="S499" s="50"/>
      <c r="W499" s="51"/>
      <c r="X499" s="51"/>
      <c r="Y499" s="51"/>
      <c r="Z499" s="52"/>
      <c r="AA499" s="51"/>
      <c r="AB499" s="52"/>
    </row>
    <row r="500" spans="1:28" outlineLevel="1">
      <c r="A500" s="29" t="s">
        <v>19</v>
      </c>
      <c r="B500" s="30" t="s">
        <v>19</v>
      </c>
      <c r="C500" s="13">
        <f>CHOOSE([2]INPUTS!$C$11,E500,SUM(E500:F500),D500,SUM(D500,J500))</f>
        <v>0</v>
      </c>
      <c r="D500" s="30">
        <f t="shared" si="133"/>
        <v>0</v>
      </c>
      <c r="E500" s="30"/>
      <c r="F500" s="30"/>
      <c r="G500" s="31"/>
      <c r="H500" s="31"/>
      <c r="I500" s="31"/>
      <c r="J500" s="31">
        <f t="shared" si="134"/>
        <v>0</v>
      </c>
      <c r="S500" s="50"/>
      <c r="W500" s="51"/>
      <c r="X500" s="51"/>
      <c r="Y500" s="51"/>
      <c r="Z500" s="52"/>
      <c r="AA500" s="51"/>
      <c r="AB500" s="52"/>
    </row>
    <row r="501" spans="1:28" outlineLevel="1">
      <c r="A501" s="29" t="s">
        <v>19</v>
      </c>
      <c r="B501" s="30" t="s">
        <v>19</v>
      </c>
      <c r="C501" s="13">
        <f>CHOOSE([2]INPUTS!$C$11,E501,SUM(E501:F501),D501,SUM(D501,J501))</f>
        <v>0</v>
      </c>
      <c r="D501" s="30">
        <f t="shared" si="133"/>
        <v>0</v>
      </c>
      <c r="E501" s="30"/>
      <c r="F501" s="30"/>
      <c r="G501" s="31"/>
      <c r="H501" s="31"/>
      <c r="I501" s="31"/>
      <c r="J501" s="31">
        <f t="shared" si="134"/>
        <v>0</v>
      </c>
      <c r="S501" s="50"/>
      <c r="W501" s="51"/>
      <c r="X501" s="51"/>
      <c r="Y501" s="51"/>
      <c r="Z501" s="52"/>
      <c r="AA501" s="51"/>
      <c r="AB501" s="52"/>
    </row>
    <row r="502" spans="1:28" outlineLevel="1">
      <c r="A502" s="29" t="s">
        <v>19</v>
      </c>
      <c r="B502" s="30" t="s">
        <v>19</v>
      </c>
      <c r="C502" s="14">
        <f ca="1">SUM(C492:C501)</f>
        <v>3097498.0083721993</v>
      </c>
      <c r="D502" s="30">
        <f t="shared" si="133"/>
        <v>0</v>
      </c>
      <c r="E502" s="30"/>
      <c r="F502" s="30"/>
      <c r="G502" s="31"/>
      <c r="H502" s="31"/>
      <c r="I502" s="31"/>
      <c r="J502" s="31">
        <f t="shared" si="134"/>
        <v>0</v>
      </c>
      <c r="S502" s="50"/>
      <c r="W502" s="51"/>
      <c r="X502" s="51"/>
      <c r="Y502" s="51"/>
      <c r="Z502" s="52"/>
      <c r="AA502" s="51"/>
      <c r="AB502" s="52"/>
    </row>
    <row r="503" spans="1:28" outlineLevel="1">
      <c r="A503" s="29" t="s">
        <v>19</v>
      </c>
      <c r="B503" s="30" t="s">
        <v>19</v>
      </c>
      <c r="D503" s="30">
        <f t="shared" si="133"/>
        <v>0</v>
      </c>
      <c r="E503" s="30"/>
      <c r="F503" s="30"/>
      <c r="G503" s="31"/>
      <c r="H503" s="31"/>
      <c r="I503" s="31"/>
      <c r="J503" s="31">
        <f t="shared" si="134"/>
        <v>0</v>
      </c>
      <c r="S503" s="50"/>
      <c r="W503" s="51"/>
      <c r="X503" s="51"/>
      <c r="Y503" s="51"/>
      <c r="Z503" s="52"/>
      <c r="AA503" s="51"/>
      <c r="AB503" s="52"/>
    </row>
    <row r="504" spans="1:28" outlineLevel="1">
      <c r="A504" s="29" t="s">
        <v>19</v>
      </c>
      <c r="B504" s="30" t="s">
        <v>19</v>
      </c>
      <c r="D504" s="30">
        <f t="shared" si="133"/>
        <v>0</v>
      </c>
      <c r="E504" s="30"/>
      <c r="F504" s="30"/>
      <c r="G504" s="31"/>
      <c r="H504" s="31"/>
      <c r="I504" s="31"/>
      <c r="J504" s="31">
        <f t="shared" si="134"/>
        <v>0</v>
      </c>
      <c r="S504" s="50"/>
      <c r="W504" s="51"/>
      <c r="X504" s="51"/>
      <c r="Y504" s="51"/>
      <c r="Z504" s="52"/>
      <c r="AA504" s="51"/>
      <c r="AB504" s="52"/>
    </row>
    <row r="505" spans="1:28" s="5" customFormat="1" outlineLevel="1">
      <c r="A505" s="21"/>
      <c r="B505" s="10" t="s">
        <v>13</v>
      </c>
      <c r="C505" s="13">
        <f ca="1">CHOOSE([2]INPUTS!$C$11,E505,SUM(E505:F505),D505,SUM(D505,J505))</f>
        <v>575852.17405306071</v>
      </c>
      <c r="D505" s="10">
        <f t="shared" ref="D505:J505" ca="1" si="135">SUM(D495:D504)</f>
        <v>287926.08702653035</v>
      </c>
      <c r="E505" s="10">
        <f t="shared" ca="1" si="135"/>
        <v>256687.36739587865</v>
      </c>
      <c r="F505" s="10">
        <f t="shared" ca="1" si="135"/>
        <v>0</v>
      </c>
      <c r="G505" s="10">
        <f t="shared" ca="1" si="135"/>
        <v>31238.719630651722</v>
      </c>
      <c r="H505" s="10"/>
      <c r="I505" s="10">
        <f t="shared" si="135"/>
        <v>0</v>
      </c>
      <c r="J505" s="10">
        <f t="shared" ca="1" si="135"/>
        <v>287926.08702653035</v>
      </c>
      <c r="K505" s="14"/>
      <c r="L505" s="14"/>
      <c r="M505" s="14"/>
      <c r="N505" s="14"/>
      <c r="O505" s="14"/>
      <c r="P505" s="14"/>
      <c r="Q505" s="14"/>
      <c r="R505" s="14"/>
      <c r="S505" s="6"/>
      <c r="T505" s="14"/>
      <c r="U505" s="14"/>
      <c r="V505" s="14"/>
      <c r="W505" s="6"/>
      <c r="X505" s="6"/>
      <c r="Y505" s="6"/>
      <c r="Z505" s="52"/>
      <c r="AA505" s="6"/>
      <c r="AB505" s="6"/>
    </row>
    <row r="506" spans="1:28" outlineLevel="1">
      <c r="C506" s="13">
        <f>CHOOSE([2]INPUTS!$C$11,E506,SUM(E506:F506),D506,SUM(D506,J506))</f>
        <v>0</v>
      </c>
      <c r="S506" s="52"/>
      <c r="W506" s="52"/>
      <c r="X506" s="52"/>
      <c r="Y506" s="52"/>
      <c r="Z506" s="52"/>
      <c r="AA506" s="52"/>
      <c r="AB506" s="52"/>
    </row>
    <row r="507" spans="1:28" outlineLevel="1">
      <c r="B507" s="1" t="s">
        <v>206</v>
      </c>
      <c r="C507" s="13">
        <f>CHOOSE([2]INPUTS!$C$11,E507,SUM(E507:F507),D507,SUM(D507,J507))</f>
        <v>0</v>
      </c>
      <c r="S507" s="52"/>
      <c r="W507" s="52"/>
      <c r="X507" s="52"/>
      <c r="Y507" s="52"/>
      <c r="Z507" s="52"/>
      <c r="AA507" s="52"/>
      <c r="AB507" s="52"/>
    </row>
    <row r="508" spans="1:28" outlineLevel="1">
      <c r="A508" s="29">
        <v>912</v>
      </c>
      <c r="B508" s="30" t="s">
        <v>162</v>
      </c>
      <c r="C508" s="13">
        <f ca="1">CHOOSE([2]INPUTS!$C$11,E508,SUM(E508:F508),D508,SUM(D508,J508))</f>
        <v>3471.3591275252584</v>
      </c>
      <c r="D508" s="30">
        <f t="shared" ref="D508:D514" ca="1" si="136">SUM(E508:G508)</f>
        <v>1735.6795637626292</v>
      </c>
      <c r="E508" s="30">
        <f>'[9]Sal by FERC'!$G$213</f>
        <v>1679.4190263789349</v>
      </c>
      <c r="F508" s="30"/>
      <c r="G508" s="30">
        <f>'[9]Sal by FERC'!$N$213</f>
        <v>56.26053738369432</v>
      </c>
      <c r="H508" s="31"/>
      <c r="I508" s="31"/>
      <c r="J508" s="31">
        <f t="shared" ref="J508:J514" ca="1" si="137">D508+I508</f>
        <v>1735.6795637626292</v>
      </c>
      <c r="S508" s="50"/>
      <c r="W508" s="50"/>
      <c r="X508" s="50"/>
      <c r="Y508" s="50"/>
      <c r="Z508" s="52"/>
      <c r="AA508" s="50"/>
      <c r="AB508" s="52"/>
    </row>
    <row r="509" spans="1:28" outlineLevel="1">
      <c r="A509" s="29" t="s">
        <v>19</v>
      </c>
      <c r="B509" s="30" t="s">
        <v>19</v>
      </c>
      <c r="C509" s="13">
        <f>CHOOSE([2]INPUTS!$C$11,E509,SUM(E509:F509),D509,SUM(D509,J509))</f>
        <v>0</v>
      </c>
      <c r="D509" s="30">
        <f t="shared" si="136"/>
        <v>0</v>
      </c>
      <c r="E509" s="30"/>
      <c r="F509" s="30"/>
      <c r="G509" s="31"/>
      <c r="H509" s="31"/>
      <c r="I509" s="31"/>
      <c r="J509" s="31">
        <f t="shared" si="137"/>
        <v>0</v>
      </c>
      <c r="S509" s="50"/>
      <c r="W509" s="51"/>
      <c r="X509" s="51"/>
      <c r="Y509" s="51"/>
      <c r="Z509" s="52"/>
      <c r="AA509" s="51"/>
      <c r="AB509" s="52"/>
    </row>
    <row r="510" spans="1:28" outlineLevel="1">
      <c r="A510" s="29" t="s">
        <v>19</v>
      </c>
      <c r="B510" s="30" t="s">
        <v>19</v>
      </c>
      <c r="C510" s="13">
        <f>CHOOSE([2]INPUTS!$C$11,E510,SUM(E510:F510),D510,SUM(D510,J510))</f>
        <v>0</v>
      </c>
      <c r="D510" s="30">
        <f t="shared" si="136"/>
        <v>0</v>
      </c>
      <c r="E510" s="30"/>
      <c r="F510" s="30"/>
      <c r="G510" s="31"/>
      <c r="H510" s="31"/>
      <c r="I510" s="31"/>
      <c r="J510" s="31">
        <f t="shared" si="137"/>
        <v>0</v>
      </c>
      <c r="S510" s="50"/>
      <c r="W510" s="51"/>
      <c r="X510" s="51"/>
      <c r="Y510" s="51"/>
      <c r="Z510" s="52"/>
      <c r="AA510" s="51"/>
      <c r="AB510" s="52"/>
    </row>
    <row r="511" spans="1:28" outlineLevel="1">
      <c r="A511" s="29" t="s">
        <v>19</v>
      </c>
      <c r="B511" s="30" t="s">
        <v>19</v>
      </c>
      <c r="C511" s="13">
        <f>CHOOSE([2]INPUTS!$C$11,E511,SUM(E511:F511),D511,SUM(D511,J511))</f>
        <v>0</v>
      </c>
      <c r="D511" s="30">
        <f t="shared" si="136"/>
        <v>0</v>
      </c>
      <c r="E511" s="30"/>
      <c r="F511" s="30"/>
      <c r="G511" s="31"/>
      <c r="H511" s="31"/>
      <c r="I511" s="31"/>
      <c r="J511" s="31">
        <f t="shared" si="137"/>
        <v>0</v>
      </c>
      <c r="S511" s="50"/>
      <c r="W511" s="51"/>
      <c r="X511" s="51"/>
      <c r="Y511" s="51"/>
      <c r="Z511" s="52"/>
      <c r="AA511" s="51"/>
      <c r="AB511" s="52"/>
    </row>
    <row r="512" spans="1:28" outlineLevel="1">
      <c r="A512" s="29" t="s">
        <v>19</v>
      </c>
      <c r="B512" s="30" t="s">
        <v>19</v>
      </c>
      <c r="C512" s="14">
        <f ca="1">SUM(C505:C511)</f>
        <v>579323.53318058595</v>
      </c>
      <c r="D512" s="30">
        <f t="shared" si="136"/>
        <v>0</v>
      </c>
      <c r="E512" s="30"/>
      <c r="F512" s="30"/>
      <c r="G512" s="31"/>
      <c r="H512" s="31"/>
      <c r="I512" s="31"/>
      <c r="J512" s="31">
        <f t="shared" si="137"/>
        <v>0</v>
      </c>
      <c r="S512" s="50"/>
      <c r="W512" s="51"/>
      <c r="X512" s="51"/>
      <c r="Y512" s="51"/>
      <c r="Z512" s="52"/>
      <c r="AA512" s="51"/>
      <c r="AB512" s="52"/>
    </row>
    <row r="513" spans="1:28" outlineLevel="1">
      <c r="A513" s="29" t="s">
        <v>19</v>
      </c>
      <c r="B513" s="30" t="s">
        <v>19</v>
      </c>
      <c r="D513" s="30">
        <f t="shared" si="136"/>
        <v>0</v>
      </c>
      <c r="E513" s="30"/>
      <c r="F513" s="30"/>
      <c r="G513" s="31"/>
      <c r="H513" s="31"/>
      <c r="I513" s="31"/>
      <c r="J513" s="31">
        <f t="shared" si="137"/>
        <v>0</v>
      </c>
      <c r="S513" s="50"/>
      <c r="W513" s="51"/>
      <c r="X513" s="51"/>
      <c r="Y513" s="51"/>
      <c r="Z513" s="52"/>
      <c r="AA513" s="51"/>
      <c r="AB513" s="52"/>
    </row>
    <row r="514" spans="1:28" outlineLevel="1">
      <c r="A514" s="29" t="s">
        <v>19</v>
      </c>
      <c r="B514" s="30" t="s">
        <v>19</v>
      </c>
      <c r="D514" s="30">
        <f t="shared" si="136"/>
        <v>0</v>
      </c>
      <c r="E514" s="30"/>
      <c r="F514" s="30"/>
      <c r="G514" s="31"/>
      <c r="H514" s="31"/>
      <c r="I514" s="31"/>
      <c r="J514" s="31">
        <f t="shared" si="137"/>
        <v>0</v>
      </c>
      <c r="S514" s="50"/>
      <c r="W514" s="51"/>
      <c r="X514" s="51"/>
      <c r="Y514" s="51"/>
      <c r="Z514" s="52"/>
      <c r="AA514" s="51"/>
      <c r="AB514" s="52"/>
    </row>
    <row r="515" spans="1:28" s="5" customFormat="1" outlineLevel="1">
      <c r="A515" s="21"/>
      <c r="B515" s="10" t="s">
        <v>13</v>
      </c>
      <c r="C515" s="8">
        <f ca="1" xml:space="preserve"> SUM(C410,C415,C425,C441,C450,C475,C489,C502,C512)</f>
        <v>118225868.30761614</v>
      </c>
      <c r="D515" s="10">
        <f t="shared" ref="D515:J515" ca="1" si="138">SUM(D508:D514)</f>
        <v>1735.6795637626292</v>
      </c>
      <c r="E515" s="10">
        <f t="shared" ca="1" si="138"/>
        <v>1679.4190263789349</v>
      </c>
      <c r="F515" s="10">
        <f t="shared" ca="1" si="138"/>
        <v>0</v>
      </c>
      <c r="G515" s="10">
        <f t="shared" ca="1" si="138"/>
        <v>56.26053738369432</v>
      </c>
      <c r="H515" s="10"/>
      <c r="I515" s="10">
        <f t="shared" si="138"/>
        <v>0</v>
      </c>
      <c r="J515" s="10">
        <f t="shared" ca="1" si="138"/>
        <v>1735.6795637626292</v>
      </c>
      <c r="K515" s="12"/>
      <c r="L515" s="14"/>
      <c r="M515" s="14"/>
      <c r="N515" s="14"/>
      <c r="O515" s="14"/>
      <c r="P515" s="14"/>
      <c r="Q515" s="14"/>
      <c r="R515" s="14"/>
      <c r="S515" s="6"/>
      <c r="T515" s="14"/>
      <c r="U515" s="14"/>
      <c r="V515" s="14"/>
      <c r="W515" s="6"/>
      <c r="X515" s="6"/>
      <c r="Y515" s="6"/>
      <c r="Z515" s="6"/>
      <c r="AA515" s="6"/>
      <c r="AB515" s="6"/>
    </row>
    <row r="516" spans="1:28" outlineLevel="1">
      <c r="B516" s="1"/>
      <c r="S516" s="52"/>
      <c r="W516" s="52"/>
      <c r="X516" s="52"/>
      <c r="Y516" s="52"/>
      <c r="Z516" s="52"/>
      <c r="AA516" s="52"/>
      <c r="AB516" s="52"/>
    </row>
    <row r="517" spans="1:28" outlineLevel="1">
      <c r="B517" s="1"/>
      <c r="S517" s="52"/>
      <c r="W517" s="52"/>
      <c r="X517" s="52"/>
      <c r="Y517" s="52"/>
      <c r="Z517" s="52"/>
      <c r="AA517" s="52"/>
      <c r="AB517" s="52"/>
    </row>
    <row r="518" spans="1:28">
      <c r="B518" s="8" t="s">
        <v>207</v>
      </c>
      <c r="D518" s="8">
        <f t="shared" ref="D518:J518" ca="1" si="139" xml:space="preserve"> SUM(D410,D415,D425,D441,D450,D478,D492,D505,D515)</f>
        <v>30196747.371462505</v>
      </c>
      <c r="E518" s="8">
        <f t="shared" ca="1" si="139"/>
        <v>28269855.96455469</v>
      </c>
      <c r="F518" s="8">
        <f t="shared" ca="1" si="139"/>
        <v>406839.13366334955</v>
      </c>
      <c r="G518" s="8">
        <f t="shared" ca="1" si="139"/>
        <v>1520052.2732444671</v>
      </c>
      <c r="H518" s="8"/>
      <c r="I518" s="8">
        <f xml:space="preserve"> SUM(I410,I415,I425,I441,I450,I478,I492,I505,I515)</f>
        <v>0</v>
      </c>
      <c r="J518" s="8">
        <f t="shared" ca="1" si="139"/>
        <v>30196747.371462505</v>
      </c>
      <c r="S518" s="52"/>
      <c r="W518" s="52"/>
      <c r="X518" s="52"/>
      <c r="Y518" s="52"/>
      <c r="Z518" s="52"/>
      <c r="AA518" s="52"/>
      <c r="AB518" s="52"/>
    </row>
    <row r="519" spans="1:28" s="12" customFormat="1">
      <c r="A519" s="44"/>
      <c r="C519" s="13">
        <f>CHOOSE([2]INPUTS!$C$11,E519,SUM(E519:F519),D519,SUM(D519,J519))</f>
        <v>0</v>
      </c>
      <c r="S519" s="52"/>
      <c r="W519" s="52"/>
      <c r="X519" s="52"/>
      <c r="Y519" s="52"/>
      <c r="Z519" s="52"/>
      <c r="AA519" s="52"/>
      <c r="AB519" s="52"/>
    </row>
    <row r="520" spans="1:28" s="12" customFormat="1">
      <c r="A520" s="44"/>
      <c r="C520" s="13">
        <f>CHOOSE([2]INPUTS!$C$11,E520,SUM(E520:F520),D520,SUM(D520,J520))</f>
        <v>0</v>
      </c>
      <c r="G520" s="15"/>
      <c r="H520" s="15"/>
      <c r="S520" s="52"/>
      <c r="W520" s="52"/>
      <c r="X520" s="52"/>
      <c r="Y520" s="52"/>
      <c r="Z520" s="52"/>
      <c r="AA520" s="52"/>
      <c r="AB520" s="52"/>
    </row>
    <row r="521" spans="1:28" ht="15.75">
      <c r="A521" s="25" t="s">
        <v>208</v>
      </c>
      <c r="C521" s="13">
        <f>CHOOSE([2]INPUTS!$C$11,E521,SUM(E521:F521),D521,SUM(D521,J521))</f>
        <v>0</v>
      </c>
      <c r="S521" s="52"/>
      <c r="W521" s="52"/>
      <c r="X521" s="52"/>
      <c r="Y521" s="52"/>
      <c r="Z521" s="52"/>
      <c r="AA521" s="52"/>
      <c r="AB521" s="52"/>
    </row>
    <row r="522" spans="1:28" outlineLevel="1">
      <c r="A522" s="29">
        <v>403</v>
      </c>
      <c r="B522" s="30" t="s">
        <v>209</v>
      </c>
      <c r="C522" s="13">
        <f>CHOOSE([2]INPUTS!$C$11,E522,SUM(E522:F522),D522,SUM(D522,J522))</f>
        <v>73554.619999999966</v>
      </c>
      <c r="D522" s="30">
        <f t="shared" ref="D522:D538" si="140">SUM(E522:G522)</f>
        <v>36777.309999999983</v>
      </c>
      <c r="E522" s="30">
        <f>'[10]Depr by Category'!$G23</f>
        <v>36777.359999999986</v>
      </c>
      <c r="F522" s="30">
        <f>'[10]Depr by Category'!$I23</f>
        <v>-0.05</v>
      </c>
      <c r="G522" s="30">
        <f>'[10]Depr by Category'!$K23</f>
        <v>0</v>
      </c>
      <c r="H522" s="30"/>
      <c r="I522" s="31"/>
      <c r="J522" s="31">
        <f t="shared" ref="J522:J538" si="141">D522+I522</f>
        <v>36777.309999999983</v>
      </c>
      <c r="S522" s="52"/>
      <c r="W522" s="52"/>
      <c r="X522" s="52"/>
      <c r="Y522" s="52"/>
      <c r="Z522" s="52"/>
      <c r="AA522" s="52"/>
      <c r="AB522" s="52"/>
    </row>
    <row r="523" spans="1:28" outlineLevel="1">
      <c r="A523" s="29">
        <v>403</v>
      </c>
      <c r="B523" s="30" t="s">
        <v>210</v>
      </c>
      <c r="C523" s="13">
        <f>CHOOSE([2]INPUTS!$C$11,E523,SUM(E523:F523),D523,SUM(D523,J523))</f>
        <v>0</v>
      </c>
      <c r="D523" s="30">
        <f t="shared" si="140"/>
        <v>0</v>
      </c>
      <c r="E523" s="30">
        <f>'[10]Depr by Category'!$G24</f>
        <v>0</v>
      </c>
      <c r="F523" s="30">
        <f>'[10]Depr by Category'!$I24</f>
        <v>0</v>
      </c>
      <c r="G523" s="30">
        <f>'[10]Depr by Category'!$K24</f>
        <v>0</v>
      </c>
      <c r="H523" s="30"/>
      <c r="I523" s="31"/>
      <c r="J523" s="31">
        <f t="shared" si="141"/>
        <v>0</v>
      </c>
      <c r="S523" s="52"/>
      <c r="W523" s="52"/>
      <c r="X523" s="52"/>
      <c r="Y523" s="52"/>
      <c r="Z523" s="52"/>
      <c r="AA523" s="52"/>
      <c r="AB523" s="52"/>
    </row>
    <row r="524" spans="1:28" outlineLevel="1">
      <c r="A524" s="29">
        <v>403</v>
      </c>
      <c r="B524" s="30" t="s">
        <v>211</v>
      </c>
      <c r="C524" s="13">
        <f>CHOOSE([2]INPUTS!$C$11,E524,SUM(E524:F524),D524,SUM(D524,J524))</f>
        <v>2299985.7800000003</v>
      </c>
      <c r="D524" s="30">
        <f t="shared" si="140"/>
        <v>1149992.8900000001</v>
      </c>
      <c r="E524" s="30">
        <f>'[10]Depr by Category'!$G25</f>
        <v>1119987.52</v>
      </c>
      <c r="F524" s="30">
        <f>'[10]Depr by Category'!$I25</f>
        <v>30005.370000000006</v>
      </c>
      <c r="G524" s="30">
        <f>'[10]Depr by Category'!$K25</f>
        <v>0</v>
      </c>
      <c r="H524" s="30"/>
      <c r="I524" s="31"/>
      <c r="J524" s="31">
        <f t="shared" si="141"/>
        <v>1149992.8900000001</v>
      </c>
      <c r="S524" s="52"/>
      <c r="W524" s="52"/>
      <c r="X524" s="52"/>
      <c r="Y524" s="52"/>
      <c r="Z524" s="52"/>
      <c r="AA524" s="52"/>
      <c r="AB524" s="52"/>
    </row>
    <row r="525" spans="1:28" outlineLevel="1">
      <c r="A525" s="29">
        <v>403</v>
      </c>
      <c r="B525" s="30" t="s">
        <v>212</v>
      </c>
      <c r="C525" s="13">
        <f>CHOOSE([2]INPUTS!$C$11,E525,SUM(E525:F525),D525,SUM(D525,J525))</f>
        <v>673692.73999999987</v>
      </c>
      <c r="D525" s="30">
        <f t="shared" si="140"/>
        <v>336846.36999999994</v>
      </c>
      <c r="E525" s="30">
        <f>'[10]Depr by Category'!$G26</f>
        <v>336846.23999999993</v>
      </c>
      <c r="F525" s="30">
        <f>'[10]Depr by Category'!$I26</f>
        <v>0.13</v>
      </c>
      <c r="G525" s="30">
        <f>'[10]Depr by Category'!$K26</f>
        <v>0</v>
      </c>
      <c r="H525" s="30"/>
      <c r="I525" s="31"/>
      <c r="J525" s="31">
        <f t="shared" si="141"/>
        <v>336846.36999999994</v>
      </c>
      <c r="S525" s="52"/>
      <c r="W525" s="52"/>
      <c r="X525" s="52"/>
      <c r="Y525" s="52"/>
      <c r="Z525" s="52"/>
      <c r="AA525" s="52"/>
      <c r="AB525" s="52"/>
    </row>
    <row r="526" spans="1:28" outlineLevel="1">
      <c r="A526" s="29">
        <v>403</v>
      </c>
      <c r="B526" s="30" t="s">
        <v>213</v>
      </c>
      <c r="C526" s="13">
        <f>CHOOSE([2]INPUTS!$C$11,E526,SUM(E526:F526),D526,SUM(D526,J526))</f>
        <v>45035.039999999986</v>
      </c>
      <c r="D526" s="30">
        <f t="shared" si="140"/>
        <v>22517.519999999993</v>
      </c>
      <c r="E526" s="30">
        <f>'[10]Depr by Category'!$G27</f>
        <v>22517.519999999993</v>
      </c>
      <c r="F526" s="30">
        <f>'[10]Depr by Category'!$I27</f>
        <v>0</v>
      </c>
      <c r="G526" s="30">
        <f>'[10]Depr by Category'!$K27</f>
        <v>0</v>
      </c>
      <c r="H526" s="30"/>
      <c r="I526" s="31"/>
      <c r="J526" s="31">
        <f t="shared" si="141"/>
        <v>22517.519999999993</v>
      </c>
      <c r="S526" s="52"/>
      <c r="W526" s="52"/>
      <c r="X526" s="52"/>
      <c r="Y526" s="52"/>
      <c r="Z526" s="52"/>
      <c r="AA526" s="52"/>
      <c r="AB526" s="52"/>
    </row>
    <row r="527" spans="1:28" outlineLevel="1">
      <c r="A527" s="29">
        <v>403</v>
      </c>
      <c r="B527" s="30" t="s">
        <v>214</v>
      </c>
      <c r="C527" s="13">
        <f>CHOOSE([2]INPUTS!$C$11,E527,SUM(E527:F527),D527,SUM(D527,J527))</f>
        <v>0</v>
      </c>
      <c r="D527" s="30">
        <f t="shared" si="140"/>
        <v>0</v>
      </c>
      <c r="E527" s="30">
        <f>'[10]Depr by Category'!$G28</f>
        <v>0</v>
      </c>
      <c r="F527" s="30">
        <f>'[10]Depr by Category'!$I28</f>
        <v>0</v>
      </c>
      <c r="G527" s="30">
        <f>'[10]Depr by Category'!$K28</f>
        <v>0</v>
      </c>
      <c r="H527" s="30"/>
      <c r="I527" s="31"/>
      <c r="J527" s="31">
        <f t="shared" si="141"/>
        <v>0</v>
      </c>
      <c r="S527" s="52"/>
      <c r="W527" s="52"/>
      <c r="X527" s="52"/>
      <c r="Y527" s="52"/>
      <c r="Z527" s="52"/>
      <c r="AA527" s="52"/>
      <c r="AB527" s="52"/>
    </row>
    <row r="528" spans="1:28" outlineLevel="1">
      <c r="A528" s="29">
        <v>403</v>
      </c>
      <c r="B528" s="30" t="s">
        <v>215</v>
      </c>
      <c r="C528" s="13">
        <f>CHOOSE([2]INPUTS!$C$11,E528,SUM(E528:F528),D528,SUM(D528,J528))</f>
        <v>214306862.45410794</v>
      </c>
      <c r="D528" s="30">
        <f t="shared" si="140"/>
        <v>107153431.22705397</v>
      </c>
      <c r="E528" s="30">
        <f>'[10]Depr by Category'!$G29</f>
        <v>103609072.55999999</v>
      </c>
      <c r="F528" s="30">
        <f>'[10]Depr by Category'!$I29</f>
        <v>2818839.42</v>
      </c>
      <c r="G528" s="30">
        <f>'[10]Depr by Category'!$K29</f>
        <v>725519.24705398723</v>
      </c>
      <c r="H528" s="30"/>
      <c r="I528" s="31"/>
      <c r="J528" s="31">
        <f t="shared" si="141"/>
        <v>107153431.22705397</v>
      </c>
      <c r="S528" s="52"/>
      <c r="W528" s="52"/>
      <c r="X528" s="52"/>
      <c r="Y528" s="52"/>
      <c r="Z528" s="52"/>
      <c r="AA528" s="52"/>
      <c r="AB528" s="52"/>
    </row>
    <row r="529" spans="1:28" outlineLevel="1">
      <c r="A529" s="29">
        <v>403</v>
      </c>
      <c r="B529" s="30" t="s">
        <v>216</v>
      </c>
      <c r="C529" s="13">
        <f>CHOOSE([2]INPUTS!$C$11,E529,SUM(E529:F529),D529,SUM(D529,J529))</f>
        <v>3716406.8600000003</v>
      </c>
      <c r="D529" s="30">
        <f t="shared" si="140"/>
        <v>1858203.4300000002</v>
      </c>
      <c r="E529" s="30">
        <f>'[10]Depr by Category'!$G30</f>
        <v>1252060.51</v>
      </c>
      <c r="F529" s="30">
        <f>'[10]Depr by Category'!$I30</f>
        <v>606142.92000000016</v>
      </c>
      <c r="G529" s="30">
        <f>'[10]Depr by Category'!$K30</f>
        <v>0</v>
      </c>
      <c r="H529" s="30"/>
      <c r="I529" s="31"/>
      <c r="J529" s="31">
        <f t="shared" si="141"/>
        <v>1858203.4300000002</v>
      </c>
      <c r="S529" s="52"/>
      <c r="W529" s="52"/>
      <c r="X529" s="52"/>
      <c r="Y529" s="52"/>
      <c r="Z529" s="52"/>
      <c r="AA529" s="52"/>
      <c r="AB529" s="52"/>
    </row>
    <row r="530" spans="1:28" outlineLevel="1">
      <c r="A530" s="29">
        <v>403</v>
      </c>
      <c r="B530" s="30" t="s">
        <v>217</v>
      </c>
      <c r="C530" s="13">
        <f>CHOOSE([2]INPUTS!$C$11,E530,SUM(E530:F530),D530,SUM(D530,J530))</f>
        <v>22213073.508313149</v>
      </c>
      <c r="D530" s="30">
        <f t="shared" si="140"/>
        <v>11106536.754156575</v>
      </c>
      <c r="E530" s="30">
        <f>'[10]Depr by Category'!$G31</f>
        <v>10429897.891860018</v>
      </c>
      <c r="F530" s="30">
        <f>'[10]Depr by Category'!$I31</f>
        <v>676638.86229655647</v>
      </c>
      <c r="G530" s="30">
        <f>'[10]Depr by Category'!$K31</f>
        <v>0</v>
      </c>
      <c r="H530" s="30"/>
      <c r="I530" s="31"/>
      <c r="J530" s="31">
        <f t="shared" si="141"/>
        <v>11106536.754156575</v>
      </c>
    </row>
    <row r="531" spans="1:28" outlineLevel="1">
      <c r="A531" s="29" t="s">
        <v>19</v>
      </c>
      <c r="B531" s="30" t="s">
        <v>19</v>
      </c>
      <c r="C531" s="13">
        <f>CHOOSE([2]INPUTS!$C$11,E531,SUM(E531:F531),D531,SUM(D531,J531))</f>
        <v>0</v>
      </c>
      <c r="D531" s="30">
        <f t="shared" si="140"/>
        <v>0</v>
      </c>
      <c r="E531" s="30"/>
      <c r="F531" s="30"/>
      <c r="G531" s="30"/>
      <c r="H531" s="30"/>
      <c r="I531" s="30"/>
      <c r="J531" s="31">
        <f t="shared" si="141"/>
        <v>0</v>
      </c>
    </row>
    <row r="532" spans="1:28" outlineLevel="1">
      <c r="A532" s="29">
        <v>403.1</v>
      </c>
      <c r="B532" s="30" t="s">
        <v>218</v>
      </c>
      <c r="C532" s="13">
        <f ca="1">CHOOSE([2]INPUTS!$C$11,E532,SUM(E532:F532),D532,SUM(D532,J532))</f>
        <v>311799.69279599999</v>
      </c>
      <c r="D532" s="30">
        <f t="shared" ca="1" si="140"/>
        <v>155899.84639799999</v>
      </c>
      <c r="E532" s="30">
        <f ca="1">'[5]GAS 19 Adj Detail'!$C$241</f>
        <v>150570.87</v>
      </c>
      <c r="F532" s="30">
        <f ca="1">'[5]GAS 19 Adj Detail'!$X$241</f>
        <v>5328.9763979999989</v>
      </c>
      <c r="G532" s="30">
        <f ca="1">'[5]GAS 19 Adj Detail'!$AU$241</f>
        <v>0</v>
      </c>
      <c r="H532" s="30"/>
      <c r="I532" s="31"/>
      <c r="J532" s="31">
        <f t="shared" ca="1" si="141"/>
        <v>155899.84639799999</v>
      </c>
    </row>
    <row r="533" spans="1:28" outlineLevel="1">
      <c r="A533" s="29">
        <v>404</v>
      </c>
      <c r="B533" s="30" t="s">
        <v>219</v>
      </c>
      <c r="C533" s="13">
        <f ca="1">CHOOSE([2]INPUTS!$C$11,E533,SUM(E533:F533),D533,SUM(D533,J533))</f>
        <v>74336913.835269198</v>
      </c>
      <c r="D533" s="30">
        <f t="shared" ca="1" si="140"/>
        <v>37168456.917634599</v>
      </c>
      <c r="E533" s="30">
        <f ca="1">'[5]GAS 19 Adj Detail'!$C$244</f>
        <v>25958436.82</v>
      </c>
      <c r="F533" s="30">
        <f ca="1">'[5]GAS 19 Adj Detail'!$X$244</f>
        <v>8180620.0921619842</v>
      </c>
      <c r="G533" s="30">
        <f ca="1">'[5]GAS 19 Adj Detail'!$AU$244</f>
        <v>3029400.0054726158</v>
      </c>
      <c r="H533" s="30"/>
      <c r="I533" s="31"/>
      <c r="J533" s="31">
        <f t="shared" ca="1" si="141"/>
        <v>37168456.917634599</v>
      </c>
    </row>
    <row r="534" spans="1:28" outlineLevel="1">
      <c r="A534" s="29">
        <v>407</v>
      </c>
      <c r="B534" s="30" t="s">
        <v>220</v>
      </c>
      <c r="C534" s="13">
        <f ca="1">CHOOSE([2]INPUTS!$C$11,E534,SUM(E534:F534),D534,SUM(D534,J534))</f>
        <v>0</v>
      </c>
      <c r="D534" s="30">
        <f t="shared" ca="1" si="140"/>
        <v>0</v>
      </c>
      <c r="E534" s="30">
        <f ca="1">'[5]GAS 19 Adj Detail'!$C$249</f>
        <v>0</v>
      </c>
      <c r="F534" s="30">
        <f ca="1">'[5]GAS 19 Adj Detail'!$X$249</f>
        <v>0</v>
      </c>
      <c r="G534" s="30">
        <f ca="1">'[5]GAS 19 Adj Detail'!$AU$249</f>
        <v>0</v>
      </c>
      <c r="H534" s="30"/>
      <c r="I534" s="31"/>
      <c r="J534" s="31">
        <f t="shared" ca="1" si="141"/>
        <v>0</v>
      </c>
    </row>
    <row r="535" spans="1:28" outlineLevel="1">
      <c r="A535" s="29">
        <v>407.3</v>
      </c>
      <c r="B535" s="30" t="s">
        <v>221</v>
      </c>
      <c r="C535" s="13">
        <f ca="1">CHOOSE([2]INPUTS!$C$11,E535,SUM(E535:F535),D535,SUM(D535,J535))</f>
        <v>30239478.026092581</v>
      </c>
      <c r="D535" s="30">
        <f t="shared" ca="1" si="140"/>
        <v>15119739.013046291</v>
      </c>
      <c r="E535" s="30">
        <f ca="1">'[5]GAS 19 Adj Detail'!$C$252</f>
        <v>8653054.5199999996</v>
      </c>
      <c r="F535" s="30">
        <f ca="1">'[5]GAS 19 Adj Detail'!$X$252</f>
        <v>0</v>
      </c>
      <c r="G535" s="30">
        <f ca="1">'[5]GAS 19 Adj Detail'!$AU$252</f>
        <v>6466684.4930462912</v>
      </c>
      <c r="H535" s="30"/>
      <c r="I535" s="31"/>
      <c r="J535" s="31">
        <f t="shared" ca="1" si="141"/>
        <v>15119739.013046291</v>
      </c>
    </row>
    <row r="536" spans="1:28" outlineLevel="1">
      <c r="A536" s="29">
        <v>407.4</v>
      </c>
      <c r="B536" s="30" t="s">
        <v>222</v>
      </c>
      <c r="C536" s="8">
        <f ca="1">SUM(C519:C535)</f>
        <v>348216802.55657887</v>
      </c>
      <c r="D536" s="30">
        <f t="shared" ca="1" si="140"/>
        <v>0</v>
      </c>
      <c r="E536" s="30">
        <f ca="1">'[5]GAS 19 Adj Detail'!$C$253</f>
        <v>0</v>
      </c>
      <c r="F536" s="30">
        <f ca="1">'[5]GAS 19 Adj Detail'!$X$253</f>
        <v>0</v>
      </c>
      <c r="G536" s="30">
        <f ca="1">'[5]GAS 19 Adj Detail'!$AU$253</f>
        <v>0</v>
      </c>
      <c r="H536" s="30"/>
      <c r="I536" s="31"/>
      <c r="J536" s="31">
        <f t="shared" ca="1" si="141"/>
        <v>0</v>
      </c>
    </row>
    <row r="537" spans="1:28" outlineLevel="1">
      <c r="A537" s="29">
        <v>411</v>
      </c>
      <c r="B537" s="30" t="s">
        <v>223</v>
      </c>
      <c r="C537" s="8"/>
      <c r="D537" s="30">
        <f t="shared" ca="1" si="140"/>
        <v>168529.07999999987</v>
      </c>
      <c r="E537" s="30">
        <f ca="1">'[5]GAS 19 Adj Detail'!$C$246</f>
        <v>159133.1399999999</v>
      </c>
      <c r="F537" s="30">
        <f ca="1">'[5]GAS 19 Adj Detail'!$X$246</f>
        <v>9395.9399999999732</v>
      </c>
      <c r="G537" s="30">
        <f ca="1">'[5]GAS 19 Adj Detail'!$AU$246</f>
        <v>0</v>
      </c>
      <c r="H537" s="30"/>
      <c r="I537" s="31"/>
      <c r="J537" s="31">
        <f t="shared" ca="1" si="141"/>
        <v>168529.07999999987</v>
      </c>
    </row>
    <row r="538" spans="1:28" outlineLevel="1">
      <c r="A538" s="29">
        <v>414</v>
      </c>
      <c r="B538" s="30" t="s">
        <v>224</v>
      </c>
      <c r="D538" s="30">
        <f t="shared" ca="1" si="140"/>
        <v>24348.123333333351</v>
      </c>
      <c r="E538" s="30">
        <f ca="1">SUM('[5]GAS 19 Adj Detail'!$C$254:$C$256)</f>
        <v>116306.4</v>
      </c>
      <c r="F538" s="30">
        <f ca="1">SUM('[5]GAS 19 Adj Detail'!$X$254:$X$256)</f>
        <v>0</v>
      </c>
      <c r="G538" s="30">
        <f ca="1">SUM('[5]GAS 19 Adj Detail'!$AU$254:$AU$256)</f>
        <v>-91958.276666666643</v>
      </c>
      <c r="H538" s="30"/>
      <c r="I538" s="31"/>
      <c r="J538" s="31">
        <f t="shared" ca="1" si="141"/>
        <v>24348.123333333351</v>
      </c>
    </row>
    <row r="539" spans="1:28">
      <c r="B539" s="8" t="s">
        <v>225</v>
      </c>
      <c r="C539" s="13">
        <f ca="1">CHOOSE([2]INPUTS!$C$11,E539,SUM(E539:F539),D539,SUM(D539,J539))</f>
        <v>348602556.96324557</v>
      </c>
      <c r="D539" s="8">
        <f t="shared" ref="D539:J539" ca="1" si="142">SUM(D522:D538)</f>
        <v>174301278.48162279</v>
      </c>
      <c r="E539" s="8">
        <f ca="1">SUM(E522:E538)</f>
        <v>151844661.35186002</v>
      </c>
      <c r="F539" s="8">
        <f t="shared" ca="1" si="142"/>
        <v>12326971.660856539</v>
      </c>
      <c r="G539" s="8">
        <f ca="1">SUM(G522:G538)</f>
        <v>10129645.468906227</v>
      </c>
      <c r="H539" s="8"/>
      <c r="I539" s="8">
        <f t="shared" si="142"/>
        <v>0</v>
      </c>
      <c r="J539" s="8">
        <f t="shared" ca="1" si="142"/>
        <v>174301278.48162279</v>
      </c>
    </row>
    <row r="540" spans="1:28">
      <c r="B540" s="8"/>
      <c r="C540" s="13">
        <f>CHOOSE([2]INPUTS!$C$11,E540,SUM(E540:F540),D540,SUM(D540,J540))</f>
        <v>0</v>
      </c>
      <c r="D540" s="8"/>
      <c r="E540" s="8"/>
      <c r="F540" s="8"/>
      <c r="G540" s="16"/>
      <c r="H540" s="16"/>
      <c r="I540" s="8"/>
      <c r="J540" s="8"/>
    </row>
    <row r="541" spans="1:28" ht="15.75">
      <c r="A541" s="25" t="s">
        <v>226</v>
      </c>
      <c r="C541" s="13">
        <f>CHOOSE([2]INPUTS!$C$11,E541,SUM(E541:F541),D541,SUM(D541,J541))</f>
        <v>0</v>
      </c>
    </row>
    <row r="542" spans="1:28" outlineLevel="1">
      <c r="A542" s="29">
        <v>408.1</v>
      </c>
      <c r="B542" s="30" t="s">
        <v>227</v>
      </c>
      <c r="C542" s="13">
        <f>CHOOSE([2]INPUTS!$C$11,E542,SUM(E542:F542),D542,SUM(D542,J542))</f>
        <v>427529.72631794168</v>
      </c>
      <c r="D542" s="30">
        <f t="shared" ref="D542:D550" si="143">SUM(E542:G542)</f>
        <v>213764.86315897084</v>
      </c>
      <c r="E542" s="30">
        <f>'[11]Other Tax by Category'!G12</f>
        <v>213764.86315897084</v>
      </c>
      <c r="F542" s="30">
        <f>'[11]Other Tax by Category'!I12</f>
        <v>0</v>
      </c>
      <c r="G542" s="30">
        <f>'[11]Other Tax by Category'!K12</f>
        <v>0</v>
      </c>
      <c r="H542" s="30"/>
      <c r="I542" s="30"/>
      <c r="J542" s="31">
        <f t="shared" ref="J542:J550" si="144">D542+I542</f>
        <v>213764.86315897084</v>
      </c>
    </row>
    <row r="543" spans="1:28" outlineLevel="1">
      <c r="A543" s="29">
        <v>408.1</v>
      </c>
      <c r="B543" s="30" t="s">
        <v>228</v>
      </c>
      <c r="C543" s="13">
        <f>CHOOSE([2]INPUTS!$C$11,E543,SUM(E543:F543),D543,SUM(D543,J543))</f>
        <v>49423.441361079509</v>
      </c>
      <c r="D543" s="30">
        <f t="shared" si="143"/>
        <v>24711.720680539755</v>
      </c>
      <c r="E543" s="30">
        <f>'[11]Other Tax by Category'!G13</f>
        <v>24711.720680539755</v>
      </c>
      <c r="F543" s="30">
        <f>'[11]Other Tax by Category'!I13</f>
        <v>0</v>
      </c>
      <c r="G543" s="30">
        <f>'[11]Other Tax by Category'!K13</f>
        <v>0</v>
      </c>
      <c r="H543" s="30"/>
      <c r="I543" s="30"/>
      <c r="J543" s="31">
        <f t="shared" si="144"/>
        <v>24711.720680539755</v>
      </c>
    </row>
    <row r="544" spans="1:28" outlineLevel="1">
      <c r="A544" s="29">
        <v>408.1</v>
      </c>
      <c r="B544" s="30" t="s">
        <v>229</v>
      </c>
      <c r="C544" s="13">
        <f>CHOOSE([2]INPUTS!$C$11,E544,SUM(E544:F544),D544,SUM(D544,J544))</f>
        <v>0</v>
      </c>
      <c r="D544" s="30">
        <f t="shared" si="143"/>
        <v>0</v>
      </c>
      <c r="E544" s="30">
        <f>'[11]Other Tax by Category'!G14</f>
        <v>0</v>
      </c>
      <c r="F544" s="30">
        <f>'[11]Other Tax by Category'!I14</f>
        <v>0</v>
      </c>
      <c r="G544" s="30">
        <f>'[11]Other Tax by Category'!K14</f>
        <v>0</v>
      </c>
      <c r="H544" s="30"/>
      <c r="I544" s="30"/>
      <c r="J544" s="31">
        <f t="shared" si="144"/>
        <v>0</v>
      </c>
    </row>
    <row r="545" spans="1:11" outlineLevel="1">
      <c r="A545" s="29">
        <v>408.1</v>
      </c>
      <c r="B545" s="30" t="s">
        <v>230</v>
      </c>
      <c r="C545" s="13">
        <f>CHOOSE([2]INPUTS!$C$11,E545,SUM(E545:F545),D545,SUM(D545,J545))</f>
        <v>51833.425820978802</v>
      </c>
      <c r="D545" s="30">
        <f t="shared" si="143"/>
        <v>25916.712910489401</v>
      </c>
      <c r="E545" s="30">
        <f>'[11]Other Tax by Category'!G15</f>
        <v>25916.712910489401</v>
      </c>
      <c r="F545" s="30">
        <f>'[11]Other Tax by Category'!I15</f>
        <v>0</v>
      </c>
      <c r="G545" s="30">
        <f>'[11]Other Tax by Category'!K15</f>
        <v>0</v>
      </c>
      <c r="H545" s="30"/>
      <c r="I545" s="30"/>
      <c r="J545" s="31">
        <f t="shared" si="144"/>
        <v>25916.712910489401</v>
      </c>
    </row>
    <row r="546" spans="1:11" outlineLevel="1">
      <c r="A546" s="29">
        <v>408.1</v>
      </c>
      <c r="B546" s="30" t="s">
        <v>231</v>
      </c>
      <c r="C546" s="13">
        <f>CHOOSE([2]INPUTS!$C$11,E546,SUM(E546:F546),D546,SUM(D546,J546))</f>
        <v>62568270.692718662</v>
      </c>
      <c r="D546" s="30">
        <f t="shared" si="143"/>
        <v>31284135.346359331</v>
      </c>
      <c r="E546" s="30">
        <f>'[11]Other Tax by Category'!G16</f>
        <v>74667144.980000019</v>
      </c>
      <c r="F546" s="30">
        <f>'[11]Other Tax by Category'!I16</f>
        <v>-44228419.853494957</v>
      </c>
      <c r="G546" s="30">
        <f>'[11]Other Tax by Category'!K16</f>
        <v>845410.21985426953</v>
      </c>
      <c r="H546" s="30">
        <f>-[6]Summary!$E$7</f>
        <v>-11773977.960718222</v>
      </c>
      <c r="I546" s="30"/>
      <c r="J546" s="31">
        <f t="shared" si="144"/>
        <v>31284135.346359331</v>
      </c>
    </row>
    <row r="547" spans="1:11" outlineLevel="1">
      <c r="A547" s="29">
        <v>408.1</v>
      </c>
      <c r="B547" s="30" t="s">
        <v>232</v>
      </c>
      <c r="C547" s="13">
        <f>CHOOSE([2]INPUTS!$C$11,E547,SUM(E547:F547),D547,SUM(D547,J547))</f>
        <v>0</v>
      </c>
      <c r="D547" s="30">
        <f t="shared" si="143"/>
        <v>0</v>
      </c>
      <c r="E547" s="30">
        <f>'[11]Other Tax by Category'!G17</f>
        <v>21844082.600000001</v>
      </c>
      <c r="F547" s="30">
        <f>'[11]Other Tax by Category'!I17</f>
        <v>-21844082.600000001</v>
      </c>
      <c r="G547" s="30">
        <f>'[11]Other Tax by Category'!K17</f>
        <v>0</v>
      </c>
      <c r="H547" s="30"/>
      <c r="I547" s="30"/>
      <c r="J547" s="31">
        <f t="shared" si="144"/>
        <v>0</v>
      </c>
    </row>
    <row r="548" spans="1:11" outlineLevel="1">
      <c r="A548" s="29">
        <v>408.1</v>
      </c>
      <c r="B548" s="30" t="s">
        <v>233</v>
      </c>
      <c r="C548" s="8">
        <f ca="1">SUM(C539:C547)</f>
        <v>411699614.24946427</v>
      </c>
      <c r="D548" s="30">
        <f t="shared" si="143"/>
        <v>4834509.1383993756</v>
      </c>
      <c r="E548" s="30">
        <f>'[11]Other Tax by Category'!G18</f>
        <v>4701675.8932499997</v>
      </c>
      <c r="F548" s="30">
        <f>'[11]Other Tax by Category'!I18</f>
        <v>34984.986923732795</v>
      </c>
      <c r="G548" s="30">
        <f>'[11]Other Tax by Category'!K18</f>
        <v>97848.25822564293</v>
      </c>
      <c r="H548" s="30"/>
      <c r="I548" s="30"/>
      <c r="J548" s="31">
        <f t="shared" si="144"/>
        <v>4834509.1383993756</v>
      </c>
    </row>
    <row r="549" spans="1:11" outlineLevel="1">
      <c r="A549" s="29">
        <v>408.1</v>
      </c>
      <c r="B549" s="30" t="s">
        <v>234</v>
      </c>
      <c r="D549" s="30">
        <f t="shared" si="143"/>
        <v>0</v>
      </c>
      <c r="E549" s="30"/>
      <c r="F549" s="30"/>
      <c r="G549" s="30"/>
      <c r="H549" s="30"/>
      <c r="I549" s="30">
        <f ca="1">[7]Summary!$H$39</f>
        <v>3300696.5654350002</v>
      </c>
      <c r="J549" s="31">
        <f t="shared" ca="1" si="144"/>
        <v>3300695.6456830003</v>
      </c>
    </row>
    <row r="550" spans="1:11" outlineLevel="1">
      <c r="A550" s="29">
        <v>408.1</v>
      </c>
      <c r="B550" s="30" t="s">
        <v>235</v>
      </c>
      <c r="C550" s="8">
        <f ca="1">SUM(C396,C548,C536,)</f>
        <v>1081726697.2588568</v>
      </c>
      <c r="D550" s="30">
        <f t="shared" si="143"/>
        <v>0</v>
      </c>
      <c r="E550" s="30">
        <v>0</v>
      </c>
      <c r="F550" s="30"/>
      <c r="G550" s="31"/>
      <c r="H550" s="31"/>
      <c r="I550" s="31"/>
      <c r="J550" s="31">
        <f t="shared" si="144"/>
        <v>0</v>
      </c>
    </row>
    <row r="551" spans="1:11">
      <c r="B551" s="8" t="s">
        <v>236</v>
      </c>
      <c r="C551" s="15"/>
      <c r="D551" s="8">
        <f t="shared" ref="D551:J551" si="145">SUM(D542:D550)</f>
        <v>36383037.781508707</v>
      </c>
      <c r="E551" s="8">
        <f t="shared" si="145"/>
        <v>101477296.77000003</v>
      </c>
      <c r="F551" s="8">
        <f t="shared" si="145"/>
        <v>-66037517.466571227</v>
      </c>
      <c r="G551" s="8">
        <f t="shared" si="145"/>
        <v>943258.47807991249</v>
      </c>
      <c r="H551" s="8"/>
      <c r="I551" s="8">
        <f t="shared" ca="1" si="145"/>
        <v>3300695.6456830003</v>
      </c>
      <c r="J551" s="8">
        <f t="shared" ca="1" si="145"/>
        <v>39683733.427191705</v>
      </c>
      <c r="K551" s="52"/>
    </row>
    <row r="552" spans="1:11">
      <c r="K552" s="52"/>
    </row>
    <row r="553" spans="1:11">
      <c r="A553" s="20" t="s">
        <v>237</v>
      </c>
      <c r="C553" s="13">
        <f ca="1">CHOOSE([2]INPUTS!$C$11,E553,SUM(E553:F553),D553,SUM(D553,J553))</f>
        <v>746503214.96235967</v>
      </c>
      <c r="D553" s="8">
        <f ca="1">SUM(D396,D551,D539,)</f>
        <v>371294470.57893634</v>
      </c>
      <c r="E553" s="8">
        <f ca="1">SUM(E396,E551,E539,)</f>
        <v>424282484.52353287</v>
      </c>
      <c r="F553" s="8">
        <f ca="1">SUM(F396,F551,F539,)</f>
        <v>-66628874.277714975</v>
      </c>
      <c r="G553" s="8">
        <f ca="1">SUM(G396,G551,G539,)</f>
        <v>13640860.333118344</v>
      </c>
      <c r="H553" s="8"/>
      <c r="I553" s="8">
        <f ca="1">SUM(I396,I551,I539,)</f>
        <v>3914273.8044870002</v>
      </c>
      <c r="J553" s="8">
        <f ca="1">SUM(J396,J551,J539)</f>
        <v>375208744.38342333</v>
      </c>
      <c r="K553" s="52"/>
    </row>
    <row r="554" spans="1:11">
      <c r="C554" s="13">
        <f>CHOOSE([2]INPUTS!$C$11,E554,SUM(E554:F554),D554,SUM(D554,J554))</f>
        <v>0</v>
      </c>
      <c r="K554" s="52"/>
    </row>
    <row r="555" spans="1:11" ht="15.75">
      <c r="A555" s="54" t="s">
        <v>238</v>
      </c>
      <c r="C555" s="13">
        <f>CHOOSE([2]INPUTS!$C$11,E555,SUM(E555:F555),D555,SUM(D555,J555))</f>
        <v>0</v>
      </c>
      <c r="K555" s="52"/>
    </row>
    <row r="556" spans="1:11" outlineLevel="1">
      <c r="A556" s="29">
        <v>410.1</v>
      </c>
      <c r="B556" s="30" t="s">
        <v>239</v>
      </c>
      <c r="C556" s="13">
        <f ca="1">CHOOSE([2]INPUTS!$C$11,E556,SUM(E556:F556),D556,SUM(D556,J556))</f>
        <v>1046639.0373762399</v>
      </c>
      <c r="D556" s="30">
        <f t="shared" ref="D556:D562" ca="1" si="146">SUM(E556:G556)</f>
        <v>523319.51868811995</v>
      </c>
      <c r="E556" s="30">
        <f ca="1">'[5]GAS 19 Adj Detail'!$C$274</f>
        <v>46080716.039999999</v>
      </c>
      <c r="F556" s="30">
        <f ca="1">'[5]GAS 19 Adj Detail'!$X$274</f>
        <v>-45557396.521311879</v>
      </c>
      <c r="G556" s="30">
        <f ca="1">'[5]GAS 19 Adj Detail'!$AU$274</f>
        <v>0</v>
      </c>
      <c r="H556" s="30"/>
      <c r="I556" s="31"/>
      <c r="J556" s="31">
        <f t="shared" ref="J556:J562" ca="1" si="147">D556+I556</f>
        <v>523319.51868811995</v>
      </c>
    </row>
    <row r="557" spans="1:11" outlineLevel="1">
      <c r="A557" s="29">
        <v>411.1</v>
      </c>
      <c r="B557" s="30" t="s">
        <v>240</v>
      </c>
      <c r="C557" s="13">
        <f ca="1">CHOOSE([2]INPUTS!$C$11,E557,SUM(E557:F557),D557,SUM(D557,J557))</f>
        <v>-1445260.755346</v>
      </c>
      <c r="D557" s="30">
        <f t="shared" ca="1" si="146"/>
        <v>-722630.37767299998</v>
      </c>
      <c r="E557" s="30">
        <f ca="1">'[5]GAS 19 Adj Detail'!$C$275</f>
        <v>-55638846.629999995</v>
      </c>
      <c r="F557" s="30">
        <f ca="1">'[5]GAS 19 Adj Detail'!$X$275</f>
        <v>55638846.629999995</v>
      </c>
      <c r="G557" s="30">
        <f ca="1">'[5]GAS 19 Adj Detail'!$AU$275</f>
        <v>-722630.37767299998</v>
      </c>
      <c r="H557" s="30"/>
      <c r="I557" s="31"/>
      <c r="J557" s="31">
        <f t="shared" ca="1" si="147"/>
        <v>-722630.37767299998</v>
      </c>
    </row>
    <row r="558" spans="1:11" outlineLevel="1">
      <c r="A558" s="29">
        <v>411.4</v>
      </c>
      <c r="B558" s="30" t="s">
        <v>241</v>
      </c>
      <c r="C558" s="13">
        <f ca="1">CHOOSE([2]INPUTS!$C$11,E558,SUM(E558:F558),D558,SUM(D558,J558))</f>
        <v>0</v>
      </c>
      <c r="D558" s="30">
        <f t="shared" ca="1" si="146"/>
        <v>0</v>
      </c>
      <c r="E558" s="30">
        <f ca="1">'[5]GAS 19 Adj Detail'!$C$276</f>
        <v>0</v>
      </c>
      <c r="F558" s="30">
        <f ca="1">'[5]GAS 19 Adj Detail'!$X$276</f>
        <v>0</v>
      </c>
      <c r="G558" s="30">
        <f ca="1">'[5]GAS 19 Adj Detail'!$AU$276</f>
        <v>0</v>
      </c>
      <c r="H558" s="30"/>
      <c r="I558" s="31"/>
      <c r="J558" s="31">
        <f t="shared" ca="1" si="147"/>
        <v>0</v>
      </c>
    </row>
    <row r="559" spans="1:11" outlineLevel="1">
      <c r="A559" s="29">
        <v>409.1</v>
      </c>
      <c r="B559" s="30" t="s">
        <v>242</v>
      </c>
      <c r="C559" s="13">
        <f ca="1">CHOOSE([2]INPUTS!$C$11,E559,SUM(E559:F559),D559,SUM(D559,J559))</f>
        <v>3973184.7892234828</v>
      </c>
      <c r="D559" s="30">
        <f t="shared" ca="1" si="146"/>
        <v>1986592.3946117414</v>
      </c>
      <c r="E559" s="30">
        <f ca="1">'[5]GAS 19 Adj Detail'!$C$271</f>
        <v>31944158.879999999</v>
      </c>
      <c r="F559" s="30">
        <f ca="1">'[5]GAS 19 Adj Detail'!$X$271</f>
        <v>-27610540.958286967</v>
      </c>
      <c r="G559" s="30">
        <f ca="1">'[5]GAS 19 Adj Detail'!$AU$271</f>
        <v>-2347030.3273704685</v>
      </c>
      <c r="H559" s="30"/>
      <c r="I559" s="31"/>
      <c r="J559" s="31">
        <f t="shared" ca="1" si="147"/>
        <v>1986592.3946117414</v>
      </c>
    </row>
    <row r="560" spans="1:11" outlineLevel="1">
      <c r="A560" s="29">
        <v>409.1</v>
      </c>
      <c r="B560" s="30" t="s">
        <v>243</v>
      </c>
      <c r="C560" s="9">
        <f ca="1">SUM(C553:C559)</f>
        <v>750077778.03361344</v>
      </c>
      <c r="D560" s="30">
        <f t="shared" si="146"/>
        <v>0</v>
      </c>
      <c r="E560" s="30"/>
      <c r="F560" s="30"/>
      <c r="G560" s="31"/>
      <c r="H560" s="31"/>
      <c r="I560" s="30">
        <f ca="1">[7]Summary!$H$40</f>
        <v>17264943.525320001</v>
      </c>
      <c r="J560" s="31">
        <f t="shared" ca="1" si="147"/>
        <v>17264938.714375999</v>
      </c>
    </row>
    <row r="561" spans="1:10" outlineLevel="1">
      <c r="A561" s="29" t="s">
        <v>19</v>
      </c>
      <c r="B561" s="30" t="s">
        <v>19</v>
      </c>
      <c r="C561" s="9"/>
      <c r="D561" s="30">
        <f t="shared" si="146"/>
        <v>0</v>
      </c>
      <c r="E561" s="30"/>
      <c r="F561" s="30"/>
      <c r="G561" s="31"/>
      <c r="H561" s="31"/>
      <c r="I561" s="31"/>
      <c r="J561" s="31">
        <f t="shared" si="147"/>
        <v>0</v>
      </c>
    </row>
    <row r="562" spans="1:10" outlineLevel="1">
      <c r="A562" s="29" t="s">
        <v>19</v>
      </c>
      <c r="B562" s="30" t="s">
        <v>19</v>
      </c>
      <c r="D562" s="30">
        <f t="shared" si="146"/>
        <v>0</v>
      </c>
      <c r="E562" s="30"/>
      <c r="F562" s="30"/>
      <c r="G562" s="31"/>
      <c r="H562" s="31"/>
      <c r="I562" s="31"/>
      <c r="J562" s="31">
        <f t="shared" si="147"/>
        <v>0</v>
      </c>
    </row>
    <row r="563" spans="1:10">
      <c r="B563" s="8" t="s">
        <v>244</v>
      </c>
      <c r="D563" s="9">
        <f t="shared" ref="D563:J563" ca="1" si="148">SUM(D556:D562)</f>
        <v>1787281.5356268613</v>
      </c>
      <c r="E563" s="9">
        <f t="shared" ca="1" si="148"/>
        <v>22386028.290000003</v>
      </c>
      <c r="F563" s="9">
        <f t="shared" ca="1" si="148"/>
        <v>-17529086.049330059</v>
      </c>
      <c r="G563" s="9">
        <f t="shared" ca="1" si="148"/>
        <v>-3069660.7050430821</v>
      </c>
      <c r="H563" s="9"/>
      <c r="I563" s="9">
        <f t="shared" ca="1" si="148"/>
        <v>17264938.714375999</v>
      </c>
      <c r="J563" s="9">
        <f t="shared" ca="1" si="148"/>
        <v>19052220.250002861</v>
      </c>
    </row>
    <row r="564" spans="1:10">
      <c r="B564" s="8"/>
      <c r="D564" s="9"/>
      <c r="E564" s="9"/>
      <c r="F564" s="9"/>
      <c r="G564" s="9"/>
      <c r="H564" s="9"/>
      <c r="I564" s="9"/>
      <c r="J564" s="9"/>
    </row>
    <row r="565" spans="1:10" s="12" customFormat="1">
      <c r="A565" s="44"/>
      <c r="B565" s="8"/>
      <c r="C565" s="1"/>
      <c r="D565" s="9"/>
      <c r="E565" s="9"/>
      <c r="F565" s="9"/>
      <c r="G565" s="9"/>
      <c r="H565" s="9"/>
      <c r="I565" s="9"/>
      <c r="J565" s="9"/>
    </row>
    <row r="566" spans="1:10" ht="15.75">
      <c r="A566" s="25" t="s">
        <v>245</v>
      </c>
      <c r="C566" s="13">
        <f>CHOOSE([2]INPUTS!$C$11,E566,SUM(E566:F566),D566,SUM(D566,J566))</f>
        <v>0</v>
      </c>
    </row>
    <row r="567" spans="1:10" outlineLevel="1">
      <c r="A567" s="55" t="s">
        <v>246</v>
      </c>
      <c r="B567" s="30" t="s">
        <v>247</v>
      </c>
      <c r="C567" s="13">
        <f>CHOOSE([2]INPUTS!$C$11,E567,SUM(E567:F567),D567,SUM(D567,J567))</f>
        <v>856774787.69300449</v>
      </c>
      <c r="D567" s="30">
        <f t="shared" ref="D567:D579" si="149">SUM(E567:G567)</f>
        <v>428387393.84650224</v>
      </c>
      <c r="E567" s="30">
        <f>[4]EXTERNAL!$D$94</f>
        <v>428387393.84650224</v>
      </c>
      <c r="F567" s="30"/>
      <c r="G567" s="30"/>
      <c r="H567" s="30"/>
      <c r="I567" s="31"/>
      <c r="J567" s="31">
        <f t="shared" ref="J567:J579" si="150">D567+I567</f>
        <v>428387393.84650224</v>
      </c>
    </row>
    <row r="568" spans="1:10" outlineLevel="1">
      <c r="A568" s="29">
        <v>489</v>
      </c>
      <c r="B568" s="30" t="s">
        <v>248</v>
      </c>
      <c r="C568" s="13">
        <f>CHOOSE([2]INPUTS!$C$11,E568,SUM(E568:F568),D568,SUM(D568,J568))</f>
        <v>32825910.688161861</v>
      </c>
      <c r="D568" s="30">
        <f t="shared" si="149"/>
        <v>16412955.344080931</v>
      </c>
      <c r="E568" s="30">
        <f>[4]EXTERNAL!$D$100</f>
        <v>16412955.344080931</v>
      </c>
      <c r="F568" s="30"/>
      <c r="G568" s="30"/>
      <c r="H568" s="30"/>
      <c r="I568" s="31"/>
      <c r="J568" s="31">
        <f t="shared" si="150"/>
        <v>16412955.344080931</v>
      </c>
    </row>
    <row r="569" spans="1:10" outlineLevel="1">
      <c r="A569" s="29"/>
      <c r="B569" s="30" t="s">
        <v>249</v>
      </c>
      <c r="C569" s="13">
        <f ca="1">CHOOSE([2]INPUTS!$C$11,E569,SUM(E569:F569),D569,SUM(D569,J569))</f>
        <v>8260084.620000001</v>
      </c>
      <c r="D569" s="30">
        <f t="shared" ca="1" si="149"/>
        <v>4130042.3100000005</v>
      </c>
      <c r="E569" s="30">
        <f ca="1">'[4]Proforma Rev'!$F$32-E571</f>
        <v>4130042.3100000005</v>
      </c>
      <c r="F569" s="30"/>
      <c r="G569" s="30"/>
      <c r="H569" s="30"/>
      <c r="I569" s="31"/>
      <c r="J569" s="31">
        <f t="shared" ca="1" si="150"/>
        <v>4130042.3100000005</v>
      </c>
    </row>
    <row r="570" spans="1:10" outlineLevel="1">
      <c r="A570" s="29"/>
      <c r="B570" s="30" t="s">
        <v>250</v>
      </c>
      <c r="C570" s="13">
        <f>CHOOSE([2]INPUTS!$C$11,E570,SUM(E570:F570),D570,SUM(D570,J570))</f>
        <v>10620761.379999997</v>
      </c>
      <c r="D570" s="30">
        <f t="shared" si="149"/>
        <v>5310380.6899999985</v>
      </c>
      <c r="E570" s="30">
        <f>'[4]Proforma Rev'!$F$31</f>
        <v>5310380.6899999985</v>
      </c>
      <c r="F570" s="30"/>
      <c r="G570" s="30"/>
      <c r="H570" s="30"/>
      <c r="I570" s="31"/>
      <c r="J570" s="31">
        <f t="shared" si="150"/>
        <v>5310380.6899999985</v>
      </c>
    </row>
    <row r="571" spans="1:10" outlineLevel="1">
      <c r="A571" s="29" t="s">
        <v>19</v>
      </c>
      <c r="B571" s="30" t="s">
        <v>274</v>
      </c>
      <c r="C571" s="13">
        <f ca="1">CHOOSE([2]INPUTS!$C$11,E571,SUM(E571:F571),D571,SUM(D571,J571))</f>
        <v>1819741.94</v>
      </c>
      <c r="D571" s="30">
        <f t="shared" ca="1" si="149"/>
        <v>909870.97</v>
      </c>
      <c r="E571" s="30">
        <f ca="1">'[5]GAS 19 Adj Detail'!$AV$30</f>
        <v>909870.97</v>
      </c>
      <c r="F571" s="31"/>
      <c r="G571" s="31"/>
      <c r="H571" s="31"/>
      <c r="I571" s="31"/>
      <c r="J571" s="31">
        <f t="shared" ca="1" si="150"/>
        <v>909870.97</v>
      </c>
    </row>
    <row r="572" spans="1:10" outlineLevel="1">
      <c r="A572" s="29" t="s">
        <v>19</v>
      </c>
      <c r="B572" s="30" t="s">
        <v>19</v>
      </c>
      <c r="C572" s="13">
        <f>CHOOSE([2]INPUTS!$C$11,E572,SUM(E572:F572),D572,SUM(D572,J572))</f>
        <v>0</v>
      </c>
      <c r="D572" s="30">
        <f t="shared" si="149"/>
        <v>0</v>
      </c>
      <c r="E572" s="30"/>
      <c r="F572" s="30"/>
      <c r="G572" s="30"/>
      <c r="H572" s="30"/>
      <c r="I572" s="31"/>
      <c r="J572" s="31">
        <f t="shared" si="150"/>
        <v>0</v>
      </c>
    </row>
    <row r="573" spans="1:10" outlineLevel="1">
      <c r="A573" s="29" t="s">
        <v>19</v>
      </c>
      <c r="B573" s="30" t="s">
        <v>19</v>
      </c>
      <c r="C573" s="13">
        <f>CHOOSE([2]INPUTS!$C$11,E573,SUM(E573:F573),D573,SUM(D573,J573))</f>
        <v>0</v>
      </c>
      <c r="D573" s="30">
        <f t="shared" si="149"/>
        <v>0</v>
      </c>
      <c r="E573" s="30"/>
      <c r="F573" s="30"/>
      <c r="G573" s="30"/>
      <c r="H573" s="30"/>
      <c r="I573" s="31"/>
      <c r="J573" s="31">
        <f t="shared" si="150"/>
        <v>0</v>
      </c>
    </row>
    <row r="574" spans="1:10" outlineLevel="1">
      <c r="A574" s="29" t="s">
        <v>19</v>
      </c>
      <c r="B574" s="30" t="s">
        <v>19</v>
      </c>
      <c r="C574" s="13">
        <f>CHOOSE([2]INPUTS!$C$11,E574,SUM(E574:F574),D574,SUM(D574,J574))</f>
        <v>0</v>
      </c>
      <c r="D574" s="30">
        <f t="shared" si="149"/>
        <v>0</v>
      </c>
      <c r="E574" s="30"/>
      <c r="F574" s="30"/>
      <c r="G574" s="30"/>
      <c r="H574" s="30"/>
      <c r="I574" s="31"/>
      <c r="J574" s="31">
        <f t="shared" si="150"/>
        <v>0</v>
      </c>
    </row>
    <row r="575" spans="1:10" outlineLevel="1">
      <c r="A575" s="29" t="s">
        <v>19</v>
      </c>
      <c r="B575" s="30" t="s">
        <v>19</v>
      </c>
      <c r="C575" s="13">
        <f>CHOOSE([2]INPUTS!$C$11,E575,SUM(E575:F575),D575,SUM(D575,J575))</f>
        <v>0</v>
      </c>
      <c r="D575" s="30">
        <f t="shared" si="149"/>
        <v>0</v>
      </c>
      <c r="E575" s="30"/>
      <c r="F575" s="30"/>
      <c r="G575" s="30"/>
      <c r="H575" s="30"/>
      <c r="I575" s="31"/>
      <c r="J575" s="31">
        <f t="shared" si="150"/>
        <v>0</v>
      </c>
    </row>
    <row r="576" spans="1:10" outlineLevel="1">
      <c r="A576" s="29" t="s">
        <v>19</v>
      </c>
      <c r="B576" s="30" t="s">
        <v>19</v>
      </c>
      <c r="C576" s="13">
        <f>CHOOSE([2]INPUTS!$C$11,E576,SUM(E576:F576),D576,SUM(D576,J576))</f>
        <v>0</v>
      </c>
      <c r="D576" s="30">
        <f t="shared" si="149"/>
        <v>0</v>
      </c>
      <c r="E576" s="30"/>
      <c r="F576" s="30"/>
      <c r="G576" s="30"/>
      <c r="H576" s="30"/>
      <c r="I576" s="31"/>
      <c r="J576" s="31">
        <f t="shared" si="150"/>
        <v>0</v>
      </c>
    </row>
    <row r="577" spans="1:10" outlineLevel="1">
      <c r="A577" s="29" t="s">
        <v>19</v>
      </c>
      <c r="B577" s="30" t="s">
        <v>19</v>
      </c>
      <c r="C577" s="13">
        <f>CHOOSE([2]INPUTS!$C$11,E577,SUM(E577:F577),D577,SUM(D577,J577))</f>
        <v>0</v>
      </c>
      <c r="D577" s="30">
        <f t="shared" si="149"/>
        <v>0</v>
      </c>
      <c r="E577" s="30"/>
      <c r="F577" s="30"/>
      <c r="G577" s="30"/>
      <c r="H577" s="30"/>
      <c r="I577" s="31"/>
      <c r="J577" s="31">
        <f t="shared" si="150"/>
        <v>0</v>
      </c>
    </row>
    <row r="578" spans="1:10" outlineLevel="1">
      <c r="A578" s="29" t="s">
        <v>19</v>
      </c>
      <c r="B578" s="30" t="s">
        <v>19</v>
      </c>
      <c r="C578" s="13">
        <f>CHOOSE([2]INPUTS!$C$11,E578,SUM(E578:F578),D578,SUM(D578,J578))</f>
        <v>0</v>
      </c>
      <c r="D578" s="30">
        <f t="shared" si="149"/>
        <v>0</v>
      </c>
      <c r="E578" s="31"/>
      <c r="F578" s="31"/>
      <c r="G578" s="31"/>
      <c r="H578" s="31"/>
      <c r="I578" s="31"/>
      <c r="J578" s="31">
        <f t="shared" si="150"/>
        <v>0</v>
      </c>
    </row>
    <row r="579" spans="1:10" outlineLevel="1">
      <c r="A579" s="29" t="s">
        <v>19</v>
      </c>
      <c r="B579" s="30" t="s">
        <v>19</v>
      </c>
      <c r="C579" s="13">
        <f>CHOOSE([2]INPUTS!$C$11,E579,SUM(E579:F579),D579,SUM(D579,J579))</f>
        <v>0</v>
      </c>
      <c r="D579" s="30">
        <f t="shared" si="149"/>
        <v>0</v>
      </c>
      <c r="E579" s="30"/>
      <c r="F579" s="30"/>
      <c r="G579" s="31"/>
      <c r="H579" s="31"/>
      <c r="I579" s="31"/>
      <c r="J579" s="31">
        <f t="shared" si="150"/>
        <v>0</v>
      </c>
    </row>
    <row r="580" spans="1:10">
      <c r="B580" s="8" t="s">
        <v>251</v>
      </c>
      <c r="C580" s="14">
        <f>SUM(C572:C579)</f>
        <v>0</v>
      </c>
      <c r="D580" s="8">
        <f ca="1">SUM(D567:D579)</f>
        <v>455150643.1605832</v>
      </c>
      <c r="E580" s="8">
        <f ca="1">SUM(E567:E579)</f>
        <v>455150643.1605832</v>
      </c>
      <c r="F580" s="8">
        <f>SUM(F567:F579)</f>
        <v>0</v>
      </c>
      <c r="G580" s="8">
        <f>SUM(G567:G579)</f>
        <v>0</v>
      </c>
      <c r="H580" s="8"/>
      <c r="I580" s="8">
        <f>SUM(I567:I579)</f>
        <v>0</v>
      </c>
      <c r="J580" s="8">
        <f ca="1">SUM(J567:J579)</f>
        <v>455150643.1605832</v>
      </c>
    </row>
    <row r="581" spans="1:10">
      <c r="C581" s="52"/>
      <c r="E581" s="15"/>
    </row>
    <row r="582" spans="1:10">
      <c r="C582" s="52"/>
      <c r="E582" s="15"/>
      <c r="I582" s="15"/>
      <c r="J582" s="16"/>
    </row>
    <row r="583" spans="1:10">
      <c r="C583" s="13">
        <f>CHOOSE([2]INPUTS!$C$11,E583,SUM(E583:F583),D583,SUM(D583,J583))</f>
        <v>0</v>
      </c>
      <c r="E583" s="15"/>
      <c r="J583" s="15"/>
    </row>
    <row r="584" spans="1:10">
      <c r="C584" s="13">
        <f>CHOOSE([2]INPUTS!$C$11,E584,SUM(E584:F584),D584,SUM(D584,J584))</f>
        <v>0</v>
      </c>
      <c r="E584" s="15"/>
      <c r="J584" s="15"/>
    </row>
    <row r="585" spans="1:10">
      <c r="C585" s="13">
        <f>CHOOSE([2]INPUTS!$C$11,E585,SUM(E585:F585),D585,SUM(D585,J585))</f>
        <v>0</v>
      </c>
    </row>
    <row r="586" spans="1:10">
      <c r="C586" s="13">
        <f>CHOOSE([2]INPUTS!$C$11,E586,SUM(E586:F586),D586,SUM(D586,J586))</f>
        <v>0</v>
      </c>
    </row>
    <row r="587" spans="1:10">
      <c r="C587" s="13">
        <f>CHOOSE([2]INPUTS!$C$11,E587,SUM(E587:F587),D587,SUM(D587,J587))</f>
        <v>0</v>
      </c>
    </row>
    <row r="588" spans="1:10">
      <c r="C588" s="13">
        <f>CHOOSE([2]INPUTS!$C$11,E588,SUM(E588:F588),D588,SUM(D588,J588))</f>
        <v>0</v>
      </c>
    </row>
    <row r="589" spans="1:10">
      <c r="C589" s="13">
        <f>CHOOSE([2]INPUTS!$C$11,E589,SUM(E589:F589),D589,SUM(D589,J589))</f>
        <v>0</v>
      </c>
    </row>
    <row r="590" spans="1:10">
      <c r="C590" s="13">
        <f>CHOOSE([2]INPUTS!$C$11,E590,SUM(E590:F590),D590,SUM(D590,J590))</f>
        <v>0</v>
      </c>
    </row>
    <row r="591" spans="1:10">
      <c r="C591" s="14">
        <f>SUM(C583:C590)</f>
        <v>0</v>
      </c>
    </row>
    <row r="592" spans="1:10">
      <c r="C592" s="52"/>
    </row>
    <row r="593" spans="3:3">
      <c r="C593" s="52"/>
    </row>
    <row r="594" spans="3:3">
      <c r="C594" s="13">
        <f>CHOOSE([2]INPUTS!$C$11,E594,SUM(E594:F594),D594,SUM(D594,J594))</f>
        <v>0</v>
      </c>
    </row>
    <row r="595" spans="3:3">
      <c r="C595" s="13">
        <f>CHOOSE([2]INPUTS!$C$11,E595,SUM(E595:F595),D595,SUM(D595,J595))</f>
        <v>0</v>
      </c>
    </row>
    <row r="596" spans="3:3">
      <c r="C596" s="14">
        <f>SUM(C594:C595)</f>
        <v>0</v>
      </c>
    </row>
    <row r="597" spans="3:3">
      <c r="C597" s="14"/>
    </row>
    <row r="598" spans="3:3">
      <c r="C598" s="8">
        <f ca="1">C569+C580+C591+C596</f>
        <v>8260084.620000001</v>
      </c>
    </row>
    <row r="599" spans="3:3">
      <c r="C599" s="52"/>
    </row>
    <row r="600" spans="3:3">
      <c r="C600" s="52"/>
    </row>
    <row r="601" spans="3:3">
      <c r="C601" s="52"/>
    </row>
    <row r="602" spans="3:3">
      <c r="C602" s="13">
        <f>CHOOSE([2]INPUTS!$C$11,E602,SUM(E602:F602),D602,SUM(D602,J602))</f>
        <v>0</v>
      </c>
    </row>
    <row r="603" spans="3:3">
      <c r="C603" s="13">
        <f>CHOOSE([2]INPUTS!$C$11,E603,SUM(E603:F603),D603,SUM(D603,J603))</f>
        <v>0</v>
      </c>
    </row>
    <row r="604" spans="3:3">
      <c r="C604" s="13">
        <f>CHOOSE([2]INPUTS!$C$11,E604,SUM(E604:F604),D604,SUM(D604,J604))</f>
        <v>0</v>
      </c>
    </row>
    <row r="605" spans="3:3">
      <c r="C605" s="13">
        <f>CHOOSE([2]INPUTS!$C$11,E605,SUM(E605:F605),D605,SUM(D605,J605))</f>
        <v>0</v>
      </c>
    </row>
    <row r="606" spans="3:3">
      <c r="C606" s="13">
        <f>CHOOSE([2]INPUTS!$C$11,E606,SUM(E606:F606),D606,SUM(D606,J606))</f>
        <v>0</v>
      </c>
    </row>
    <row r="607" spans="3:3">
      <c r="C607" s="13">
        <f>CHOOSE([2]INPUTS!$C$11,E607,SUM(E607:F607),D607,SUM(D607,J607))</f>
        <v>0</v>
      </c>
    </row>
    <row r="608" spans="3:3">
      <c r="C608" s="13">
        <f>CHOOSE([2]INPUTS!$C$11,E608,SUM(E608:F608),D608,SUM(D608,J608))</f>
        <v>0</v>
      </c>
    </row>
    <row r="609" spans="3:3">
      <c r="C609" s="13">
        <f>CHOOSE([2]INPUTS!$C$11,E609,SUM(E609:F609),D609,SUM(D609,J609))</f>
        <v>0</v>
      </c>
    </row>
    <row r="610" spans="3:3">
      <c r="C610" s="13">
        <f>CHOOSE([2]INPUTS!$C$11,E610,SUM(E610:F610),D610,SUM(D610,J610))</f>
        <v>0</v>
      </c>
    </row>
    <row r="611" spans="3:3">
      <c r="C611" s="14">
        <f>SUM(C602:C610)</f>
        <v>0</v>
      </c>
    </row>
    <row r="612" spans="3:3">
      <c r="C612" s="52"/>
    </row>
    <row r="613" spans="3:3">
      <c r="C613" s="52"/>
    </row>
    <row r="614" spans="3:3">
      <c r="C614" s="13">
        <f>CHOOSE([2]INPUTS!$C$11,E614,SUM(E614:F614),D614,SUM(D614,J614))</f>
        <v>0</v>
      </c>
    </row>
    <row r="615" spans="3:3">
      <c r="C615" s="13">
        <f>CHOOSE([2]INPUTS!$C$11,E615,SUM(E615:F615),D615,SUM(D615,J615))</f>
        <v>0</v>
      </c>
    </row>
    <row r="616" spans="3:3">
      <c r="C616" s="13">
        <f>CHOOSE([2]INPUTS!$C$11,E616,SUM(E616:F616),D616,SUM(D616,J616))</f>
        <v>0</v>
      </c>
    </row>
    <row r="617" spans="3:3">
      <c r="C617" s="13">
        <f>CHOOSE([2]INPUTS!$C$11,E617,SUM(E617:F617),D617,SUM(D617,J617))</f>
        <v>0</v>
      </c>
    </row>
    <row r="618" spans="3:3">
      <c r="C618" s="13">
        <f>CHOOSE([2]INPUTS!$C$11,E618,SUM(E618:F618),D618,SUM(D618,J618))</f>
        <v>0</v>
      </c>
    </row>
    <row r="619" spans="3:3">
      <c r="C619" s="14">
        <f>SUM(C614:C618)</f>
        <v>0</v>
      </c>
    </row>
    <row r="620" spans="3:3">
      <c r="C620" s="52"/>
    </row>
    <row r="621" spans="3:3">
      <c r="C621" s="52"/>
    </row>
    <row r="622" spans="3:3">
      <c r="C622" s="13">
        <f>CHOOSE([2]INPUTS!$C$11,E622,SUM(E622:F622),D622,SUM(D622,J622))</f>
        <v>0</v>
      </c>
    </row>
    <row r="623" spans="3:3">
      <c r="C623" s="13">
        <f>CHOOSE([2]INPUTS!$C$11,E623,SUM(E623:F623),D623,SUM(D623,J623))</f>
        <v>0</v>
      </c>
    </row>
    <row r="624" spans="3:3">
      <c r="C624" s="13">
        <f>CHOOSE([2]INPUTS!$C$11,E624,SUM(E624:F624),D624,SUM(D624,J624))</f>
        <v>0</v>
      </c>
    </row>
    <row r="625" spans="3:3">
      <c r="C625" s="13">
        <f>CHOOSE([2]INPUTS!$C$11,E625,SUM(E625:F625),D625,SUM(D625,J625))</f>
        <v>0</v>
      </c>
    </row>
    <row r="626" spans="3:3">
      <c r="C626" s="13">
        <f>CHOOSE([2]INPUTS!$C$11,E626,SUM(E626:F626),D626,SUM(D626,J626))</f>
        <v>0</v>
      </c>
    </row>
    <row r="627" spans="3:3">
      <c r="C627" s="13">
        <f>CHOOSE([2]INPUTS!$C$11,E627,SUM(E627:F627),D627,SUM(D627,J627))</f>
        <v>0</v>
      </c>
    </row>
    <row r="628" spans="3:3">
      <c r="C628" s="13">
        <f>CHOOSE([2]INPUTS!$C$11,E628,SUM(E628:F628),D628,SUM(D628,J628))</f>
        <v>0</v>
      </c>
    </row>
    <row r="629" spans="3:3">
      <c r="C629" s="14">
        <f>SUM(C622:C628)</f>
        <v>0</v>
      </c>
    </row>
    <row r="631" spans="3:3">
      <c r="C631" s="8">
        <f>C611+C619+C629</f>
        <v>0</v>
      </c>
    </row>
    <row r="632" spans="3:3">
      <c r="C632" s="56"/>
    </row>
    <row r="633" spans="3:3">
      <c r="C633" s="8">
        <f ca="1">C598+C631</f>
        <v>8260084.620000001</v>
      </c>
    </row>
    <row r="634" spans="3:3">
      <c r="C634" s="9"/>
    </row>
    <row r="636" spans="3:3">
      <c r="C636" s="13">
        <f>CHOOSE([2]INPUTS!$C$11,E636,SUM(E636:F636),D636,SUM(D636,J636))</f>
        <v>0</v>
      </c>
    </row>
    <row r="637" spans="3:3">
      <c r="C637" s="13">
        <f>CHOOSE([2]INPUTS!$C$11,E637,SUM(E637:F637),D637,SUM(D637,J637))</f>
        <v>0</v>
      </c>
    </row>
    <row r="638" spans="3:3">
      <c r="C638" s="13">
        <f>CHOOSE([2]INPUTS!$C$11,E638,SUM(E638:F638),D638,SUM(D638,J638))</f>
        <v>0</v>
      </c>
    </row>
    <row r="639" spans="3:3">
      <c r="C639" s="13">
        <f>CHOOSE([2]INPUTS!$C$11,E639,SUM(E639:F639),D639,SUM(D639,J639))</f>
        <v>0</v>
      </c>
    </row>
    <row r="640" spans="3:3">
      <c r="C640" s="13">
        <f>CHOOSE([2]INPUTS!$C$11,E640,SUM(E640:F640),D640,SUM(D640,J640))</f>
        <v>0</v>
      </c>
    </row>
    <row r="641" spans="2:8">
      <c r="C641" s="13">
        <f>CHOOSE([2]INPUTS!$C$11,E641,SUM(E641:F641),D641,SUM(D641,J641))</f>
        <v>0</v>
      </c>
    </row>
    <row r="642" spans="2:8">
      <c r="C642" s="13">
        <f>CHOOSE([2]INPUTS!$C$11,E642,SUM(E642:F642),D642,SUM(D642,J642))</f>
        <v>0</v>
      </c>
    </row>
    <row r="643" spans="2:8">
      <c r="C643" s="13">
        <f>CHOOSE([2]INPUTS!$C$11,E643,SUM(E643:F643),D643,SUM(D643,J643))</f>
        <v>0</v>
      </c>
    </row>
    <row r="644" spans="2:8">
      <c r="C644" s="13">
        <f>CHOOSE([2]INPUTS!$C$11,E644,SUM(E644:F644),D644,SUM(D644,J644))</f>
        <v>0</v>
      </c>
    </row>
    <row r="645" spans="2:8">
      <c r="C645" s="13">
        <f>CHOOSE([2]INPUTS!$C$11,E645,SUM(E645:F645),D645,SUM(D645,J645))</f>
        <v>0</v>
      </c>
    </row>
    <row r="646" spans="2:8">
      <c r="C646" s="13">
        <f>CHOOSE([2]INPUTS!$C$11,E646,SUM(E646:F646),D646,SUM(D646,J646))</f>
        <v>0</v>
      </c>
    </row>
    <row r="647" spans="2:8">
      <c r="C647" s="13">
        <f>CHOOSE([2]INPUTS!$C$11,E647,SUM(E647:F647),D647,SUM(D647,J647))</f>
        <v>0</v>
      </c>
    </row>
    <row r="648" spans="2:8">
      <c r="C648" s="13">
        <f>CHOOSE([2]INPUTS!$C$11,E648,SUM(E648:F648),D648,SUM(D648,J648))</f>
        <v>0</v>
      </c>
    </row>
    <row r="649" spans="2:8">
      <c r="C649" s="8">
        <f>SUM(C636:C648)</f>
        <v>0</v>
      </c>
    </row>
    <row r="654" spans="2:8">
      <c r="B654" s="52"/>
      <c r="D654" s="52"/>
      <c r="G654" s="56"/>
      <c r="H654" s="56"/>
    </row>
    <row r="655" spans="2:8">
      <c r="G655" s="52"/>
      <c r="H655" s="52"/>
    </row>
    <row r="656" spans="2:8">
      <c r="G656" s="52"/>
      <c r="H656" s="52"/>
    </row>
    <row r="657" spans="7:8">
      <c r="G657" s="52"/>
      <c r="H657" s="52"/>
    </row>
    <row r="658" spans="7:8">
      <c r="G658" s="52"/>
      <c r="H658" s="52"/>
    </row>
    <row r="659" spans="7:8">
      <c r="G659" s="52"/>
      <c r="H659" s="52"/>
    </row>
    <row r="660" spans="7:8">
      <c r="G660" s="52"/>
      <c r="H660" s="52"/>
    </row>
    <row r="661" spans="7:8">
      <c r="G661" s="52"/>
      <c r="H661" s="52"/>
    </row>
    <row r="662" spans="7:8">
      <c r="G662" s="52"/>
      <c r="H662" s="52"/>
    </row>
    <row r="663" spans="7:8">
      <c r="G663" s="52"/>
      <c r="H663" s="52"/>
    </row>
    <row r="723" spans="3:3">
      <c r="C723" s="52"/>
    </row>
  </sheetData>
  <printOptions horizontalCentered="1"/>
  <pageMargins left="0.25" right="0.25" top="1.25" bottom="0.5" header="0.75" footer="0.5"/>
  <pageSetup scale="53" firstPageNumber="66" orientation="landscape" blackAndWhite="1" horizontalDpi="4294967295" r:id="rId1"/>
  <headerFooter alignWithMargins="0">
    <oddHeader>&amp;C&amp;"Arial,Bold"&amp;12Puget Sound Energy
2019 Gas Cost of Service Study
Account Inputs&amp;RPage &amp;P of &amp;N</oddHeader>
  </headerFooter>
  <rowBreaks count="12" manualBreakCount="12">
    <brk id="60" min="2" max="9" man="1"/>
    <brk id="109" min="2" max="9" man="1"/>
    <brk id="166" min="2" max="9" man="1"/>
    <brk id="216" min="2" max="9" man="1"/>
    <brk id="229" min="2" max="9" man="1"/>
    <brk id="282" max="16383" man="1"/>
    <brk id="306" min="2" max="9" man="1"/>
    <brk id="348" max="16383" man="1"/>
    <brk id="396" min="2" max="9" man="1"/>
    <brk id="450" min="2" max="9" man="1"/>
    <brk id="518" max="16383" man="1"/>
    <brk id="564" max="16383" man="1"/>
  </rowBreaks>
  <colBreaks count="1" manualBreakCount="1">
    <brk id="10" min="5" max="63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BEAB279-E11D-4381-A0C0-1EB8CA2DB746}"/>
</file>

<file path=customXml/itemProps2.xml><?xml version="1.0" encoding="utf-8"?>
<ds:datastoreItem xmlns:ds="http://schemas.openxmlformats.org/officeDocument/2006/customXml" ds:itemID="{0059CD31-1B73-4553-8CB0-3C0114E1F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055FE6-F9F6-4D6B-8111-3AA87547EA81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77452AE-C84F-4AC9-AA9C-5347A84639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ACCOUNTS</vt:lpstr>
      <vt:lpstr>JP_Bal</vt:lpstr>
      <vt:lpstr>Load_Factor</vt:lpstr>
      <vt:lpstr>ACCOUNTS!Print_Area</vt:lpstr>
      <vt:lpstr>ACCOUNTS!Print_Titles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Paul Schmidt</cp:lastModifiedBy>
  <cp:lastPrinted>2019-06-24T01:51:57Z</cp:lastPrinted>
  <dcterms:created xsi:type="dcterms:W3CDTF">2017-12-08T22:35:59Z</dcterms:created>
  <dcterms:modified xsi:type="dcterms:W3CDTF">2019-06-24T01:52:10Z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{F4472676-DEBF-452C-9BC1-BE3A5B1FE507}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