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drawings/drawing3.xml" ContentType="application/vnd.openxmlformats-officedocument.drawing+xml"/>
  <Override PartName="/xl/pivotTables/pivotTable2.xml" ContentType="application/vnd.openxmlformats-officedocument.spreadsheetml.pivotTable+xml"/>
  <Override PartName="/xl/pivotTables/pivotTable4.xml" ContentType="application/vnd.openxmlformats-officedocument.spreadsheetml.pivotTable+xml"/>
  <Override PartName="/xl/drawings/drawing4.xml" ContentType="application/vnd.openxmlformats-officedocument.drawing+xml"/>
  <Override PartName="/xl/pivotTables/pivotTable3.xml" ContentType="application/vnd.openxmlformats-officedocument.spreadsheetml.pivotTabl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omments1.xml" ContentType="application/vnd.openxmlformats-officedocument.spreadsheetml.comments+xml"/>
  <Override PartName="/xl/comments2.xml" ContentType="application/vnd.openxmlformats-officedocument.spreadsheetml.comment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24226"/>
  <mc:AlternateContent xmlns:mc="http://schemas.openxmlformats.org/markup-compatibility/2006">
    <mc:Choice Requires="x15">
      <x15ac:absPath xmlns:x15ac="http://schemas.microsoft.com/office/spreadsheetml/2010/11/ac" url="M:\2020\2020 WA Elec and Gas GRC\Adjustments\3.11-3.15 Pro Forma 2020 Major Capital Additions\"/>
    </mc:Choice>
  </mc:AlternateContent>
  <xr:revisionPtr revIDLastSave="0" documentId="13_ncr:1_{4007D8A1-E4B3-42FC-B3DC-57A11362D902}" xr6:coauthVersionLast="44" xr6:coauthVersionMax="44" xr10:uidLastSave="{00000000-0000-0000-0000-000000000000}"/>
  <bookViews>
    <workbookView xWindow="28680" yWindow="-120" windowWidth="29040" windowHeight="15840" xr2:uid="{4D281985-DED1-4E0B-BBD6-B4531FEA1CE0}"/>
  </bookViews>
  <sheets>
    <sheet name="E-CAP SUMMARY" sheetId="46" r:id="rId1"/>
    <sheet name="G-CAP SUMMARY" sheetId="47" r:id="rId2"/>
    <sheet name="E-CAP 20 - Depr" sheetId="45" r:id="rId3"/>
    <sheet name="E-CAP 20.1 - Depreciation" sheetId="44" r:id="rId4"/>
    <sheet name="G-CAP 20 - Depr" sheetId="15" r:id="rId5"/>
    <sheet name="G-CAP 20.1 - Depreciation" sheetId="24" r:id="rId6"/>
    <sheet name="CAP 20.6 - O&amp;M Offsets" sheetId="57" r:id="rId7"/>
    <sheet name="CAP 20.2 - 2020 Forecasted TTP" sheetId="25" r:id="rId8"/>
    <sheet name="CAP 20.3 - ER Level Summary" sheetId="56" r:id="rId9"/>
    <sheet name="CAP 20.4 - Retirements" sheetId="42" r:id="rId10"/>
    <sheet name="CAP 20.5 - Ret Allocation" sheetId="55" r:id="rId11"/>
  </sheets>
  <externalReferences>
    <externalReference r:id="rId12"/>
    <externalReference r:id="rId13"/>
    <externalReference r:id="rId14"/>
    <externalReference r:id="rId15"/>
  </externalReferences>
  <definedNames>
    <definedName name="_xlnm._FilterDatabase" localSheetId="7" hidden="1">'CAP 20.2 - 2020 Forecasted TTP'!$A$4:$CV$202</definedName>
    <definedName name="_xlnm._FilterDatabase" localSheetId="2" hidden="1">'E-CAP 20 - Depr'!$A$13:$A$13</definedName>
    <definedName name="_xlnm._FilterDatabase" localSheetId="4" hidden="1">'G-CAP 20 - Depr'!$A$13:$A$13</definedName>
    <definedName name="a">#REF!,#REF!</definedName>
    <definedName name="Allocation_Categories">OFFSET('[1]Allocation Factors'!$A$4,0,0,COUNTA('[1]Allocation Factors'!$A:$A)-COUNTA('[1]Allocation Factors'!$A$1:$A$3),1)</definedName>
    <definedName name="Allocators">'[2]OR-ALL'!$C$8:$J$97</definedName>
    <definedName name="_xlnm.Auto_Open" localSheetId="2">#REF!</definedName>
    <definedName name="_xlnm.Auto_Open" localSheetId="4">#REF!</definedName>
    <definedName name="_xlnm.Auto_Open">#REF!</definedName>
    <definedName name="C_">#REF!,#REF!</definedName>
    <definedName name="C_AAM_Titles">#REF!,#REF!</definedName>
    <definedName name="C_ADP_Titles">#REF!,#REF!</definedName>
    <definedName name="C_DTX_Titles">#REF!,#REF!</definedName>
    <definedName name="C_GPL_Titles">#REF!,#REF!</definedName>
    <definedName name="C_IPL_Titles">#REF!,#REF!</definedName>
    <definedName name="_xlnm.Database">[3]!_xlnm.Database</definedName>
    <definedName name="E_903_Titles">#REF!,#REF!</definedName>
    <definedName name="E_908_Titles">#REF!,#REF!</definedName>
    <definedName name="E_928_Titles">#REF!,#REF!</definedName>
    <definedName name="E_ADP_Titles">#REF!,#REF!</definedName>
    <definedName name="E_ALL_Titles">#REF!,#REF!</definedName>
    <definedName name="E_APL_Titles">#REF!,#REF!</definedName>
    <definedName name="E_CAM_Titles">#REF!,#REF!</definedName>
    <definedName name="E_DTE_Titles">#REF!,#REF!</definedName>
    <definedName name="E_FIT_Titles">#REF!,#REF!</definedName>
    <definedName name="E_OPS_Titles">#REF!,#REF!</definedName>
    <definedName name="E_OTX_Titles">#REF!,#REF!</definedName>
    <definedName name="E_PLT_Titles">#REF!,#REF!</definedName>
    <definedName name="E_ROR_Titles">#REF!,#REF!</definedName>
    <definedName name="E_SCM_Titles">#REF!,#REF!</definedName>
    <definedName name="G_804_Titles">#REF!,#REF!</definedName>
    <definedName name="G_807_Titles">#REF!,#REF!</definedName>
    <definedName name="G_928_Titles">#REF!,#REF!</definedName>
    <definedName name="G_ADP_Titles">#REF!,#REF!</definedName>
    <definedName name="G_ALL_Titles">#REF!,#REF!</definedName>
    <definedName name="G_APL_Titles">#REF!,#REF!</definedName>
    <definedName name="G_CAM_Titles">#REF!,#REF!</definedName>
    <definedName name="G_DTE_Titles">#REF!,#REF!</definedName>
    <definedName name="G_FIT_Titles">#REF!,#REF!</definedName>
    <definedName name="G_OPS_Titles">#REF!,#REF!</definedName>
    <definedName name="G_OTX_Titles">#REF!,#REF!</definedName>
    <definedName name="G_PLT_Titles">#REF!,#REF!</definedName>
    <definedName name="G_ROR_Titles">#REF!,#REF!</definedName>
    <definedName name="G_SCM_Titles">#REF!,#REF!</definedName>
    <definedName name="ID_Elec">#REF!</definedName>
    <definedName name="ID_Gas">'[4]DEBT CALC'!#REF!</definedName>
    <definedName name="Macro1" localSheetId="2">#REF!</definedName>
    <definedName name="Macro1" localSheetId="4">#REF!</definedName>
    <definedName name="Macro1">#REF!</definedName>
    <definedName name="Macro2" localSheetId="2">#REF!</definedName>
    <definedName name="Macro2" localSheetId="4">#REF!</definedName>
    <definedName name="Macro2">#REF!</definedName>
    <definedName name="Macro3" localSheetId="2">#REF!</definedName>
    <definedName name="Macro3" localSheetId="4">#REF!</definedName>
    <definedName name="Macro3">#REF!</definedName>
    <definedName name="Macro4" localSheetId="2">#REF!</definedName>
    <definedName name="Macro4" localSheetId="4">#REF!</definedName>
    <definedName name="Macro4">#REF!</definedName>
    <definedName name="Macro5" localSheetId="2">#REF!</definedName>
    <definedName name="Macro5" localSheetId="4">#REF!</definedName>
    <definedName name="Macro5">#REF!</definedName>
    <definedName name="Macro6" localSheetId="2">#REF!</definedName>
    <definedName name="Macro6" localSheetId="4">#REF!</definedName>
    <definedName name="Macro6">#REF!</definedName>
    <definedName name="Macro7" localSheetId="2">#REF!</definedName>
    <definedName name="Macro7" localSheetId="4">#REF!</definedName>
    <definedName name="Macro7">#REF!</definedName>
    <definedName name="Macro8" localSheetId="2">#REF!</definedName>
    <definedName name="Macro8" localSheetId="4">#REF!</definedName>
    <definedName name="Macro8">#REF!</definedName>
    <definedName name="months">[2]DATA!$H$2</definedName>
    <definedName name="_xlnm.Print_Area" localSheetId="7">'CAP 20.2 - 2020 Forecasted TTP'!$A$4:$CV$243</definedName>
    <definedName name="_xlnm.Print_Area" localSheetId="8">'CAP 20.3 - ER Level Summary'!$B$1:$G$75</definedName>
    <definedName name="_xlnm.Print_Area" localSheetId="10">'CAP 20.5 - Ret Allocation'!$B$4:$N$17</definedName>
    <definedName name="_xlnm.Print_Area" localSheetId="2">'E-CAP 20 - Depr'!$A$1:$Y$41</definedName>
    <definedName name="_xlnm.Print_Area" localSheetId="3">'E-CAP 20.1 - Depreciation'!$A$1:$X$88</definedName>
    <definedName name="_xlnm.Print_Area" localSheetId="0">'E-CAP SUMMARY'!$A$2:$H$56</definedName>
    <definedName name="_xlnm.Print_Area" localSheetId="4">'G-CAP 20 - Depr'!$A$1:$Y$35</definedName>
    <definedName name="_xlnm.Print_Area" localSheetId="5">'G-CAP 20.1 - Depreciation'!$A$1:$X$84</definedName>
    <definedName name="_xlnm.Print_Area" localSheetId="1">'G-CAP SUMMARY'!$A$2:$H$33</definedName>
    <definedName name="Print_for_Checking">'[4]ADJ SUMMARY'!#REF!:'[4]ADJ SUMMARY'!#REF!</definedName>
    <definedName name="_xlnm.Print_Titles" localSheetId="7">'CAP 20.2 - 2020 Forecasted TTP'!$F:$F,'CAP 20.2 - 2020 Forecasted TTP'!$4:$4</definedName>
    <definedName name="_xlnm.Print_Titles" localSheetId="9">'CAP 20.4 - Retirements'!$A:$A</definedName>
    <definedName name="_xlnm.Print_Titles" localSheetId="0">'E-CAP SUMMARY'!$A:$D,'E-CAP SUMMARY'!$2:$7</definedName>
    <definedName name="_xlnm.Print_Titles" localSheetId="1">'G-CAP SUMMARY'!$A:$D,'G-CAP SUMMARY'!$2:$7</definedName>
    <definedName name="rbcalc">[2]DATA!$H$3</definedName>
    <definedName name="rbcalc_heading">[2]DATA!$H$5</definedName>
    <definedName name="Recover" localSheetId="2">#REF!</definedName>
    <definedName name="Recover" localSheetId="4">#REF!</definedName>
    <definedName name="Recover">#REF!</definedName>
    <definedName name="RRC_Adjustment_Print">#REF!</definedName>
    <definedName name="RRC_Rate_Print">#REF!</definedName>
    <definedName name="Summary">#REF!</definedName>
    <definedName name="TableName">"Dummy"</definedName>
    <definedName name="tp_heading">[2]DATA!$H$4</definedName>
    <definedName name="W_804_Titles">#REF!,#REF!</definedName>
    <definedName name="W_805_Titles">#REF!,#REF!</definedName>
    <definedName name="W_807_Titles">#REF!,#REF!</definedName>
    <definedName name="W_808_Titles">#REF!,#REF!</definedName>
    <definedName name="W_903">#REF!</definedName>
    <definedName name="W_903_Area">#REF!</definedName>
    <definedName name="W_903_Titles">#REF!,#REF!</definedName>
    <definedName name="W_928_Titles">#REF!,#REF!</definedName>
    <definedName name="W_ALL_Titles">#REF!,#REF!</definedName>
    <definedName name="W_APL_Titles">#REF!,#REF!</definedName>
    <definedName name="W_ARR_Titles">#REF!,#REF!</definedName>
    <definedName name="W_DTE_Titles">#REF!,#REF!</definedName>
    <definedName name="W_FIT_Titles">#REF!,#REF!</definedName>
    <definedName name="W_OPS">#REF!</definedName>
    <definedName name="W_OPS_Area">#REF!</definedName>
    <definedName name="W_OPS_Titles">#REF!,#REF!</definedName>
    <definedName name="W_OTX_Titles">#REF!,#REF!</definedName>
    <definedName name="W_PLT">#REF!</definedName>
    <definedName name="W_PLT_Titles">#REF!,#REF!</definedName>
    <definedName name="W_ROR_Titles">#REF!,#REF!</definedName>
    <definedName name="W_SCM_Titles">#REF!,#REF!</definedName>
    <definedName name="WA_Elec">#REF!</definedName>
    <definedName name="WA_Gas">'[4]DEBT CALC'!#REF!</definedName>
    <definedName name="wrn.All._.Sheets." hidden="1">{"IncSt",#N/A,FALSE,"IS";"BalSht",#N/A,FALSE,"BS";"IntCash",#N/A,FALSE,"Int. Cash";"Stats",#N/A,FALSE,"Stats"}</definedName>
    <definedName name="Z_6E1B8C45_B07F_11D2_B0DC_0000832CDFF0_.wvu.Cols" localSheetId="0" hidden="1">'E-CAP SUMMARY'!#REF!,'E-CAP SUMMARY'!#REF!</definedName>
    <definedName name="Z_6E1B8C45_B07F_11D2_B0DC_0000832CDFF0_.wvu.Cols" localSheetId="1" hidden="1">'G-CAP SUMMARY'!#REF!,'G-CAP SUMMARY'!#REF!</definedName>
    <definedName name="Z_6E1B8C45_B07F_11D2_B0DC_0000832CDFF0_.wvu.PrintArea" localSheetId="0" hidden="1">'E-CAP SUMMARY'!#REF!</definedName>
    <definedName name="Z_6E1B8C45_B07F_11D2_B0DC_0000832CDFF0_.wvu.PrintArea" localSheetId="1" hidden="1">'G-CAP SUMMARY'!#REF!</definedName>
    <definedName name="Z_6E1B8C45_B07F_11D2_B0DC_0000832CDFF0_.wvu.PrintTitles" localSheetId="0" hidden="1">'E-CAP SUMMARY'!$A:$D,'E-CAP SUMMARY'!$2:$7</definedName>
    <definedName name="Z_6E1B8C45_B07F_11D2_B0DC_0000832CDFF0_.wvu.PrintTitles" localSheetId="1" hidden="1">'G-CAP SUMMARY'!$A:$D,'G-CAP SUMMARY'!$2:$7</definedName>
    <definedName name="Z_A15D1962_B049_11D2_8670_0000832CEEE8_.wvu.Cols" localSheetId="0" hidden="1">'E-CAP SUMMARY'!#REF!</definedName>
    <definedName name="Z_A15D1962_B049_11D2_8670_0000832CEEE8_.wvu.Cols" localSheetId="1" hidden="1">'G-CAP SUMMARY'!#REF!</definedName>
  </definedNames>
  <calcPr calcId="191029"/>
  <pivotCaches>
    <pivotCache cacheId="3" r:id="rId16"/>
    <pivotCache cacheId="4" r:id="rId17"/>
    <pivotCache cacheId="5" r:id="rId18"/>
  </pivotCache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T14" i="42" l="1"/>
  <c r="AS14" i="42"/>
  <c r="AR14" i="42"/>
  <c r="AQ14" i="42"/>
  <c r="AP14" i="42"/>
  <c r="AH14" i="42"/>
  <c r="AG14" i="42"/>
  <c r="AF14" i="42"/>
  <c r="AE14" i="42"/>
  <c r="AD14" i="42"/>
  <c r="AT10" i="42"/>
  <c r="AS10" i="42"/>
  <c r="AR10" i="42"/>
  <c r="AQ10" i="42"/>
  <c r="AP10" i="42"/>
  <c r="AH10" i="42"/>
  <c r="AG10" i="42"/>
  <c r="AF10" i="42"/>
  <c r="AE10" i="42"/>
  <c r="AD10" i="42"/>
  <c r="D9" i="42"/>
  <c r="L15" i="57"/>
  <c r="J15" i="57"/>
  <c r="L14" i="57"/>
  <c r="H13" i="57"/>
  <c r="H16" i="57" s="1"/>
  <c r="H19" i="57" s="1"/>
  <c r="Q9" i="42" l="1"/>
  <c r="P9" i="42"/>
  <c r="N9" i="42"/>
  <c r="N10" i="42" s="1"/>
  <c r="E9" i="42"/>
  <c r="T9" i="42" s="1"/>
  <c r="M9" i="42"/>
  <c r="Y9" i="42"/>
  <c r="O9" i="42"/>
  <c r="B10" i="42"/>
  <c r="J13" i="57"/>
  <c r="J16" i="57" s="1"/>
  <c r="J19" i="57" s="1"/>
  <c r="G13" i="46" s="1"/>
  <c r="L13" i="57"/>
  <c r="L16" i="57" s="1"/>
  <c r="L19" i="57" s="1"/>
  <c r="Y16" i="45"/>
  <c r="X16" i="45"/>
  <c r="AK9" i="42" l="1"/>
  <c r="R9" i="42"/>
  <c r="V9" i="42"/>
  <c r="V10" i="42" s="1"/>
  <c r="S9" i="42"/>
  <c r="S10" i="42" s="1"/>
  <c r="U9" i="42"/>
  <c r="U10" i="42" s="1"/>
  <c r="CV239" i="25"/>
  <c r="CU239" i="25"/>
  <c r="CT239" i="25"/>
  <c r="CS239" i="25"/>
  <c r="CR239" i="25"/>
  <c r="CQ239" i="25"/>
  <c r="CP239" i="25"/>
  <c r="CO239" i="25"/>
  <c r="CN239" i="25"/>
  <c r="CM239" i="25"/>
  <c r="CL239" i="25"/>
  <c r="CK239" i="25"/>
  <c r="CJ239" i="25"/>
  <c r="CV237" i="25"/>
  <c r="CU237" i="25"/>
  <c r="CT237" i="25"/>
  <c r="CS237" i="25"/>
  <c r="CR237" i="25"/>
  <c r="CQ237" i="25"/>
  <c r="CP237" i="25"/>
  <c r="CO237" i="25"/>
  <c r="CN237" i="25"/>
  <c r="CM237" i="25"/>
  <c r="CL237" i="25"/>
  <c r="CK237" i="25"/>
  <c r="CJ237" i="25"/>
  <c r="CV227" i="25"/>
  <c r="CU227" i="25"/>
  <c r="CT227" i="25"/>
  <c r="CS227" i="25"/>
  <c r="CR227" i="25"/>
  <c r="CQ227" i="25"/>
  <c r="CP227" i="25"/>
  <c r="CO227" i="25"/>
  <c r="CN227" i="25"/>
  <c r="CM227" i="25"/>
  <c r="CL227" i="25"/>
  <c r="CK227" i="25"/>
  <c r="CJ227" i="25"/>
  <c r="CV226" i="25"/>
  <c r="CU226" i="25"/>
  <c r="CT226" i="25"/>
  <c r="CS226" i="25"/>
  <c r="CR226" i="25"/>
  <c r="CQ226" i="25"/>
  <c r="CP226" i="25"/>
  <c r="CO226" i="25"/>
  <c r="CN226" i="25"/>
  <c r="CM226" i="25"/>
  <c r="CL226" i="25"/>
  <c r="CK226" i="25"/>
  <c r="CJ226" i="25"/>
  <c r="CV212" i="25"/>
  <c r="CU212" i="25"/>
  <c r="CT212" i="25"/>
  <c r="CS212" i="25"/>
  <c r="CR212" i="25"/>
  <c r="CQ212" i="25"/>
  <c r="CP212" i="25"/>
  <c r="CO212" i="25"/>
  <c r="CN212" i="25"/>
  <c r="CM212" i="25"/>
  <c r="CL212" i="25"/>
  <c r="CK212" i="25"/>
  <c r="CJ212" i="25"/>
  <c r="CH239" i="25"/>
  <c r="CG239" i="25"/>
  <c r="CF239" i="25"/>
  <c r="CE239" i="25"/>
  <c r="CD239" i="25"/>
  <c r="CC239" i="25"/>
  <c r="CB239" i="25"/>
  <c r="CA239" i="25"/>
  <c r="BZ239" i="25"/>
  <c r="BY239" i="25"/>
  <c r="BX239" i="25"/>
  <c r="BW239" i="25"/>
  <c r="BV239" i="25"/>
  <c r="CH237" i="25"/>
  <c r="CG237" i="25"/>
  <c r="CF237" i="25"/>
  <c r="CE237" i="25"/>
  <c r="CD237" i="25"/>
  <c r="CC237" i="25"/>
  <c r="CB237" i="25"/>
  <c r="CA237" i="25"/>
  <c r="BZ237" i="25"/>
  <c r="BY237" i="25"/>
  <c r="BX237" i="25"/>
  <c r="BW237" i="25"/>
  <c r="BV237" i="25"/>
  <c r="CH227" i="25"/>
  <c r="CG227" i="25"/>
  <c r="CF227" i="25"/>
  <c r="CE227" i="25"/>
  <c r="CD227" i="25"/>
  <c r="CC227" i="25"/>
  <c r="CB227" i="25"/>
  <c r="CA227" i="25"/>
  <c r="BZ227" i="25"/>
  <c r="BY227" i="25"/>
  <c r="BX227" i="25"/>
  <c r="BW227" i="25"/>
  <c r="BV227" i="25"/>
  <c r="CH226" i="25"/>
  <c r="CG226" i="25"/>
  <c r="CF226" i="25"/>
  <c r="CE226" i="25"/>
  <c r="CD226" i="25"/>
  <c r="CC226" i="25"/>
  <c r="CB226" i="25"/>
  <c r="CA226" i="25"/>
  <c r="BZ226" i="25"/>
  <c r="BY226" i="25"/>
  <c r="BX226" i="25"/>
  <c r="BW226" i="25"/>
  <c r="BV226" i="25"/>
  <c r="CH212" i="25"/>
  <c r="CG212" i="25"/>
  <c r="CF212" i="25"/>
  <c r="CE212" i="25"/>
  <c r="CD212" i="25"/>
  <c r="CC212" i="25"/>
  <c r="CB212" i="25"/>
  <c r="CA212" i="25"/>
  <c r="BZ212" i="25"/>
  <c r="BY212" i="25"/>
  <c r="BX212" i="25"/>
  <c r="BW212" i="25"/>
  <c r="BV212" i="25"/>
  <c r="BT239" i="25"/>
  <c r="BS239" i="25"/>
  <c r="BR239" i="25"/>
  <c r="BQ239" i="25"/>
  <c r="BP239" i="25"/>
  <c r="BO239" i="25"/>
  <c r="BN239" i="25"/>
  <c r="BM239" i="25"/>
  <c r="BL239" i="25"/>
  <c r="BK239" i="25"/>
  <c r="BJ239" i="25"/>
  <c r="BI239" i="25"/>
  <c r="BH239" i="25"/>
  <c r="BT237" i="25"/>
  <c r="BS237" i="25"/>
  <c r="BR237" i="25"/>
  <c r="BQ237" i="25"/>
  <c r="BP237" i="25"/>
  <c r="BO237" i="25"/>
  <c r="BN237" i="25"/>
  <c r="BM237" i="25"/>
  <c r="BL237" i="25"/>
  <c r="BK237" i="25"/>
  <c r="BJ237" i="25"/>
  <c r="BI237" i="25"/>
  <c r="BH237" i="25"/>
  <c r="BT227" i="25"/>
  <c r="BS227" i="25"/>
  <c r="BR227" i="25"/>
  <c r="BQ227" i="25"/>
  <c r="BP227" i="25"/>
  <c r="BO227" i="25"/>
  <c r="BN227" i="25"/>
  <c r="BM227" i="25"/>
  <c r="BL227" i="25"/>
  <c r="BK227" i="25"/>
  <c r="BJ227" i="25"/>
  <c r="BI227" i="25"/>
  <c r="BH227" i="25"/>
  <c r="BT226" i="25"/>
  <c r="BS226" i="25"/>
  <c r="BR226" i="25"/>
  <c r="BQ226" i="25"/>
  <c r="BP226" i="25"/>
  <c r="BO226" i="25"/>
  <c r="BN226" i="25"/>
  <c r="BM226" i="25"/>
  <c r="BL226" i="25"/>
  <c r="BK226" i="25"/>
  <c r="BJ226" i="25"/>
  <c r="BI226" i="25"/>
  <c r="BH226" i="25"/>
  <c r="BT212" i="25"/>
  <c r="BS212" i="25"/>
  <c r="BR212" i="25"/>
  <c r="BQ212" i="25"/>
  <c r="BP212" i="25"/>
  <c r="BO212" i="25"/>
  <c r="BN212" i="25"/>
  <c r="BM212" i="25"/>
  <c r="BL212" i="25"/>
  <c r="BK212" i="25"/>
  <c r="BJ212" i="25"/>
  <c r="BI212" i="25"/>
  <c r="BH212" i="25"/>
  <c r="BF239" i="25"/>
  <c r="BE239" i="25"/>
  <c r="BD239" i="25"/>
  <c r="BC239" i="25"/>
  <c r="BB239" i="25"/>
  <c r="BA239" i="25"/>
  <c r="AZ239" i="25"/>
  <c r="AY239" i="25"/>
  <c r="AX239" i="25"/>
  <c r="AW239" i="25"/>
  <c r="AV239" i="25"/>
  <c r="AU239" i="25"/>
  <c r="AT239" i="25"/>
  <c r="BF237" i="25"/>
  <c r="BE237" i="25"/>
  <c r="BD237" i="25"/>
  <c r="BC237" i="25"/>
  <c r="BB237" i="25"/>
  <c r="BA237" i="25"/>
  <c r="AZ237" i="25"/>
  <c r="AY237" i="25"/>
  <c r="AX237" i="25"/>
  <c r="AW237" i="25"/>
  <c r="AV237" i="25"/>
  <c r="AU237" i="25"/>
  <c r="AT237" i="25"/>
  <c r="BF227" i="25"/>
  <c r="BE227" i="25"/>
  <c r="BD227" i="25"/>
  <c r="BC227" i="25"/>
  <c r="BB227" i="25"/>
  <c r="BA227" i="25"/>
  <c r="AZ227" i="25"/>
  <c r="AY227" i="25"/>
  <c r="AX227" i="25"/>
  <c r="AW227" i="25"/>
  <c r="AV227" i="25"/>
  <c r="AU227" i="25"/>
  <c r="AT227" i="25"/>
  <c r="BF226" i="25"/>
  <c r="BE226" i="25"/>
  <c r="BD226" i="25"/>
  <c r="BC226" i="25"/>
  <c r="BB226" i="25"/>
  <c r="BA226" i="25"/>
  <c r="AZ226" i="25"/>
  <c r="AY226" i="25"/>
  <c r="AX226" i="25"/>
  <c r="AW226" i="25"/>
  <c r="AV226" i="25"/>
  <c r="AU226" i="25"/>
  <c r="AT226" i="25"/>
  <c r="BF212" i="25"/>
  <c r="BE212" i="25"/>
  <c r="BD212" i="25"/>
  <c r="BC212" i="25"/>
  <c r="BB212" i="25"/>
  <c r="BA212" i="25"/>
  <c r="AZ212" i="25"/>
  <c r="AY212" i="25"/>
  <c r="AX212" i="25"/>
  <c r="AW212" i="25"/>
  <c r="AV212" i="25"/>
  <c r="AU212" i="25"/>
  <c r="AT212" i="25"/>
  <c r="AR239" i="25"/>
  <c r="AQ239" i="25"/>
  <c r="AP239" i="25"/>
  <c r="AO239" i="25"/>
  <c r="AN239" i="25"/>
  <c r="AM239" i="25"/>
  <c r="AL239" i="25"/>
  <c r="AK239" i="25"/>
  <c r="AJ239" i="25"/>
  <c r="AI239" i="25"/>
  <c r="AH239" i="25"/>
  <c r="AG239" i="25"/>
  <c r="AF239" i="25"/>
  <c r="AR237" i="25"/>
  <c r="AQ237" i="25"/>
  <c r="AP237" i="25"/>
  <c r="AO237" i="25"/>
  <c r="AN237" i="25"/>
  <c r="AM237" i="25"/>
  <c r="AL237" i="25"/>
  <c r="AK237" i="25"/>
  <c r="AJ237" i="25"/>
  <c r="AI237" i="25"/>
  <c r="AH237" i="25"/>
  <c r="AG237" i="25"/>
  <c r="AF237" i="25"/>
  <c r="AR227" i="25"/>
  <c r="AQ227" i="25"/>
  <c r="AP227" i="25"/>
  <c r="AO227" i="25"/>
  <c r="AN227" i="25"/>
  <c r="AM227" i="25"/>
  <c r="AL227" i="25"/>
  <c r="AK227" i="25"/>
  <c r="AJ227" i="25"/>
  <c r="AI227" i="25"/>
  <c r="AH227" i="25"/>
  <c r="AG227" i="25"/>
  <c r="AF227" i="25"/>
  <c r="AR226" i="25"/>
  <c r="AQ226" i="25"/>
  <c r="AP226" i="25"/>
  <c r="AO226" i="25"/>
  <c r="AN226" i="25"/>
  <c r="AM226" i="25"/>
  <c r="AL226" i="25"/>
  <c r="AK226" i="25"/>
  <c r="AJ226" i="25"/>
  <c r="AI226" i="25"/>
  <c r="AH226" i="25"/>
  <c r="AG226" i="25"/>
  <c r="AF226" i="25"/>
  <c r="AR212" i="25"/>
  <c r="AQ212" i="25"/>
  <c r="AP212" i="25"/>
  <c r="AO212" i="25"/>
  <c r="AN212" i="25"/>
  <c r="AM212" i="25"/>
  <c r="AL212" i="25"/>
  <c r="AK212" i="25"/>
  <c r="AJ212" i="25"/>
  <c r="AI212" i="25"/>
  <c r="AH212" i="25"/>
  <c r="AG212" i="25"/>
  <c r="AF212" i="25"/>
  <c r="S206" i="25"/>
  <c r="T206" i="25"/>
  <c r="U206" i="25"/>
  <c r="V206" i="25"/>
  <c r="W206" i="25"/>
  <c r="X206" i="25"/>
  <c r="Y206" i="25"/>
  <c r="Z206" i="25"/>
  <c r="AA206" i="25"/>
  <c r="AB206" i="25"/>
  <c r="AC206" i="25"/>
  <c r="S207" i="25"/>
  <c r="T207" i="25"/>
  <c r="U207" i="25"/>
  <c r="V207" i="25"/>
  <c r="W207" i="25"/>
  <c r="X207" i="25"/>
  <c r="Y207" i="25"/>
  <c r="Z207" i="25"/>
  <c r="AA207" i="25"/>
  <c r="AB207" i="25"/>
  <c r="AC207" i="25"/>
  <c r="S208" i="25"/>
  <c r="T208" i="25"/>
  <c r="U208" i="25"/>
  <c r="V208" i="25"/>
  <c r="W208" i="25"/>
  <c r="X208" i="25"/>
  <c r="Y208" i="25"/>
  <c r="Z208" i="25"/>
  <c r="AA208" i="25"/>
  <c r="AB208" i="25"/>
  <c r="AC208" i="25"/>
  <c r="S209" i="25"/>
  <c r="T209" i="25"/>
  <c r="U209" i="25"/>
  <c r="V209" i="25"/>
  <c r="W209" i="25"/>
  <c r="X209" i="25"/>
  <c r="Y209" i="25"/>
  <c r="Z209" i="25"/>
  <c r="AA209" i="25"/>
  <c r="AB209" i="25"/>
  <c r="AC209" i="25"/>
  <c r="S210" i="25"/>
  <c r="T210" i="25"/>
  <c r="U210" i="25"/>
  <c r="V210" i="25"/>
  <c r="W210" i="25"/>
  <c r="X210" i="25"/>
  <c r="Y210" i="25"/>
  <c r="Z210" i="25"/>
  <c r="AA210" i="25"/>
  <c r="AB210" i="25"/>
  <c r="AC210" i="25"/>
  <c r="S211" i="25"/>
  <c r="T211" i="25"/>
  <c r="U211" i="25"/>
  <c r="V211" i="25"/>
  <c r="W211" i="25"/>
  <c r="X211" i="25"/>
  <c r="Y211" i="25"/>
  <c r="Z211" i="25"/>
  <c r="AA211" i="25"/>
  <c r="AB211" i="25"/>
  <c r="AC211" i="25"/>
  <c r="S212" i="25"/>
  <c r="T212" i="25"/>
  <c r="U212" i="25"/>
  <c r="V212" i="25"/>
  <c r="W212" i="25"/>
  <c r="X212" i="25"/>
  <c r="Y212" i="25"/>
  <c r="Z212" i="25"/>
  <c r="AA212" i="25"/>
  <c r="AB212" i="25"/>
  <c r="AC212" i="25"/>
  <c r="AD212" i="25"/>
  <c r="S213" i="25"/>
  <c r="T213" i="25"/>
  <c r="U213" i="25"/>
  <c r="V213" i="25"/>
  <c r="W213" i="25"/>
  <c r="X213" i="25"/>
  <c r="Y213" i="25"/>
  <c r="Z213" i="25"/>
  <c r="AA213" i="25"/>
  <c r="AB213" i="25"/>
  <c r="AC213" i="25"/>
  <c r="S214" i="25"/>
  <c r="T214" i="25"/>
  <c r="U214" i="25"/>
  <c r="V214" i="25"/>
  <c r="W214" i="25"/>
  <c r="X214" i="25"/>
  <c r="Y214" i="25"/>
  <c r="Z214" i="25"/>
  <c r="AA214" i="25"/>
  <c r="AB214" i="25"/>
  <c r="AC214" i="25"/>
  <c r="S215" i="25"/>
  <c r="T215" i="25"/>
  <c r="U215" i="25"/>
  <c r="V215" i="25"/>
  <c r="W215" i="25"/>
  <c r="X215" i="25"/>
  <c r="Y215" i="25"/>
  <c r="Z215" i="25"/>
  <c r="AA215" i="25"/>
  <c r="AB215" i="25"/>
  <c r="AC215" i="25"/>
  <c r="S216" i="25"/>
  <c r="T216" i="25"/>
  <c r="U216" i="25"/>
  <c r="V216" i="25"/>
  <c r="W216" i="25"/>
  <c r="X216" i="25"/>
  <c r="Y216" i="25"/>
  <c r="Z216" i="25"/>
  <c r="AA216" i="25"/>
  <c r="AB216" i="25"/>
  <c r="AC216" i="25"/>
  <c r="S222" i="25"/>
  <c r="T222" i="25"/>
  <c r="U222" i="25"/>
  <c r="V222" i="25"/>
  <c r="W222" i="25"/>
  <c r="X222" i="25"/>
  <c r="Y222" i="25"/>
  <c r="Z222" i="25"/>
  <c r="AA222" i="25"/>
  <c r="AB222" i="25"/>
  <c r="AC222" i="25"/>
  <c r="S223" i="25"/>
  <c r="T223" i="25"/>
  <c r="U223" i="25"/>
  <c r="V223" i="25"/>
  <c r="W223" i="25"/>
  <c r="X223" i="25"/>
  <c r="Y223" i="25"/>
  <c r="Z223" i="25"/>
  <c r="AA223" i="25"/>
  <c r="AB223" i="25"/>
  <c r="AC223" i="25"/>
  <c r="S224" i="25"/>
  <c r="T224" i="25"/>
  <c r="U224" i="25"/>
  <c r="V224" i="25"/>
  <c r="W224" i="25"/>
  <c r="X224" i="25"/>
  <c r="Y224" i="25"/>
  <c r="Z224" i="25"/>
  <c r="AA224" i="25"/>
  <c r="AB224" i="25"/>
  <c r="AC224" i="25"/>
  <c r="S225" i="25"/>
  <c r="T225" i="25"/>
  <c r="U225" i="25"/>
  <c r="V225" i="25"/>
  <c r="W225" i="25"/>
  <c r="X225" i="25"/>
  <c r="Y225" i="25"/>
  <c r="Z225" i="25"/>
  <c r="AA225" i="25"/>
  <c r="AB225" i="25"/>
  <c r="AC225" i="25"/>
  <c r="S226" i="25"/>
  <c r="T226" i="25"/>
  <c r="U226" i="25"/>
  <c r="V226" i="25"/>
  <c r="W226" i="25"/>
  <c r="X226" i="25"/>
  <c r="Y226" i="25"/>
  <c r="Z226" i="25"/>
  <c r="AA226" i="25"/>
  <c r="AB226" i="25"/>
  <c r="AC226" i="25"/>
  <c r="AD226" i="25"/>
  <c r="S227" i="25"/>
  <c r="T227" i="25"/>
  <c r="U227" i="25"/>
  <c r="V227" i="25"/>
  <c r="W227" i="25"/>
  <c r="X227" i="25"/>
  <c r="Y227" i="25"/>
  <c r="Z227" i="25"/>
  <c r="AA227" i="25"/>
  <c r="AB227" i="25"/>
  <c r="AC227" i="25"/>
  <c r="AD227" i="25"/>
  <c r="S228" i="25"/>
  <c r="T228" i="25"/>
  <c r="U228" i="25"/>
  <c r="V228" i="25"/>
  <c r="W228" i="25"/>
  <c r="X228" i="25"/>
  <c r="Y228" i="25"/>
  <c r="Z228" i="25"/>
  <c r="AA228" i="25"/>
  <c r="AB228" i="25"/>
  <c r="AC228" i="25"/>
  <c r="S235" i="25"/>
  <c r="T235" i="25"/>
  <c r="U235" i="25"/>
  <c r="V235" i="25"/>
  <c r="W235" i="25"/>
  <c r="X235" i="25"/>
  <c r="Y235" i="25"/>
  <c r="Z235" i="25"/>
  <c r="AA235" i="25"/>
  <c r="AB235" i="25"/>
  <c r="AC235" i="25"/>
  <c r="S236" i="25"/>
  <c r="T236" i="25"/>
  <c r="U236" i="25"/>
  <c r="V236" i="25"/>
  <c r="W236" i="25"/>
  <c r="X236" i="25"/>
  <c r="Y236" i="25"/>
  <c r="Z236" i="25"/>
  <c r="AA236" i="25"/>
  <c r="AB236" i="25"/>
  <c r="AC236" i="25"/>
  <c r="S237" i="25"/>
  <c r="T237" i="25"/>
  <c r="U237" i="25"/>
  <c r="V237" i="25"/>
  <c r="W237" i="25"/>
  <c r="X237" i="25"/>
  <c r="Y237" i="25"/>
  <c r="Z237" i="25"/>
  <c r="AA237" i="25"/>
  <c r="AB237" i="25"/>
  <c r="AC237" i="25"/>
  <c r="AD237" i="25"/>
  <c r="S238" i="25"/>
  <c r="T238" i="25"/>
  <c r="U238" i="25"/>
  <c r="V238" i="25"/>
  <c r="W238" i="25"/>
  <c r="X238" i="25"/>
  <c r="Y238" i="25"/>
  <c r="Z238" i="25"/>
  <c r="AA238" i="25"/>
  <c r="AB238" i="25"/>
  <c r="AC238" i="25"/>
  <c r="S239" i="25"/>
  <c r="T239" i="25"/>
  <c r="U239" i="25"/>
  <c r="V239" i="25"/>
  <c r="W239" i="25"/>
  <c r="X239" i="25"/>
  <c r="Y239" i="25"/>
  <c r="Z239" i="25"/>
  <c r="AA239" i="25"/>
  <c r="AB239" i="25"/>
  <c r="AC239" i="25"/>
  <c r="AD239" i="25"/>
  <c r="R236" i="25"/>
  <c r="R237" i="25"/>
  <c r="R238" i="25"/>
  <c r="R239" i="25"/>
  <c r="R235" i="25"/>
  <c r="R223" i="25"/>
  <c r="R224" i="25"/>
  <c r="R225" i="25"/>
  <c r="R226" i="25"/>
  <c r="R227" i="25"/>
  <c r="R228" i="25"/>
  <c r="R222" i="25"/>
  <c r="R208" i="25"/>
  <c r="R209" i="25"/>
  <c r="R210" i="25"/>
  <c r="R211" i="25"/>
  <c r="R212" i="25"/>
  <c r="R213" i="25"/>
  <c r="R214" i="25"/>
  <c r="R215" i="25"/>
  <c r="R216" i="25"/>
  <c r="R207" i="25"/>
  <c r="R206" i="25"/>
  <c r="G28" i="47"/>
  <c r="G22" i="47"/>
  <c r="G14" i="47"/>
  <c r="G56" i="46"/>
  <c r="G50" i="46"/>
  <c r="G44" i="46"/>
  <c r="G32" i="46"/>
  <c r="G25" i="46"/>
  <c r="G15" i="46"/>
  <c r="H7" i="47"/>
  <c r="E6" i="47"/>
  <c r="G29" i="47" l="1"/>
  <c r="G33" i="47" s="1"/>
  <c r="G33" i="46"/>
  <c r="G37" i="46" s="1"/>
  <c r="U240" i="25"/>
  <c r="U242" i="25" s="1"/>
  <c r="W229" i="25"/>
  <c r="W231" i="25" s="1"/>
  <c r="S229" i="25"/>
  <c r="S231" i="25" s="1"/>
  <c r="Y229" i="25"/>
  <c r="Y231" i="25" s="1"/>
  <c r="AB217" i="25"/>
  <c r="AB219" i="25" s="1"/>
  <c r="X217" i="25"/>
  <c r="X219" i="25" s="1"/>
  <c r="T217" i="25"/>
  <c r="T219" i="25" s="1"/>
  <c r="U229" i="25"/>
  <c r="U231" i="25" s="1"/>
  <c r="W217" i="25"/>
  <c r="W219" i="25" s="1"/>
  <c r="S217" i="25"/>
  <c r="S219" i="25" s="1"/>
  <c r="V217" i="25"/>
  <c r="V219" i="25" s="1"/>
  <c r="X229" i="25"/>
  <c r="X231" i="25" s="1"/>
  <c r="T229" i="25"/>
  <c r="T231" i="25" s="1"/>
  <c r="Y217" i="25"/>
  <c r="Y219" i="25" s="1"/>
  <c r="U217" i="25"/>
  <c r="U219" i="25" s="1"/>
  <c r="AB240" i="25"/>
  <c r="AB242" i="25" s="1"/>
  <c r="X240" i="25"/>
  <c r="X242" i="25" s="1"/>
  <c r="T240" i="25"/>
  <c r="T242" i="25" s="1"/>
  <c r="W240" i="25"/>
  <c r="W242" i="25" s="1"/>
  <c r="S240" i="25"/>
  <c r="S242" i="25" s="1"/>
  <c r="V229" i="25"/>
  <c r="V231" i="25" s="1"/>
  <c r="AC240" i="25"/>
  <c r="AC242" i="25" s="1"/>
  <c r="AA217" i="25"/>
  <c r="AA219" i="25" s="1"/>
  <c r="Z229" i="25"/>
  <c r="Z231" i="25" s="1"/>
  <c r="AB229" i="25"/>
  <c r="AB231" i="25" s="1"/>
  <c r="Z217" i="25"/>
  <c r="Z219" i="25" s="1"/>
  <c r="AA229" i="25"/>
  <c r="AA231" i="25" s="1"/>
  <c r="Z240" i="25"/>
  <c r="Z242" i="25" s="1"/>
  <c r="Y240" i="25"/>
  <c r="Y242" i="25" s="1"/>
  <c r="AC217" i="25"/>
  <c r="AC219" i="25" s="1"/>
  <c r="V240" i="25"/>
  <c r="V242" i="25" s="1"/>
  <c r="AA240" i="25"/>
  <c r="AA242" i="25" s="1"/>
  <c r="AC229" i="25"/>
  <c r="AC231" i="25" s="1"/>
  <c r="AQ22" i="42"/>
  <c r="AR22" i="42"/>
  <c r="AS22" i="42"/>
  <c r="AT22" i="42"/>
  <c r="AP22" i="42"/>
  <c r="AQ20" i="42"/>
  <c r="AR20" i="42"/>
  <c r="AS20" i="42"/>
  <c r="Y28" i="15" s="1"/>
  <c r="Y29" i="15" s="1"/>
  <c r="AT20" i="42"/>
  <c r="AP20" i="42"/>
  <c r="AK22" i="42"/>
  <c r="AL22" i="42"/>
  <c r="AM22" i="42"/>
  <c r="AN22" i="42"/>
  <c r="AJ22" i="42"/>
  <c r="AN20" i="42"/>
  <c r="AM20" i="42"/>
  <c r="Y34" i="45" s="1"/>
  <c r="AL20" i="42"/>
  <c r="AK20" i="42"/>
  <c r="AJ20" i="42"/>
  <c r="AE22" i="42"/>
  <c r="AF22" i="42"/>
  <c r="AG22" i="42"/>
  <c r="AH22" i="42"/>
  <c r="AD22" i="42"/>
  <c r="AE20" i="42"/>
  <c r="AF20" i="42"/>
  <c r="AG20" i="42"/>
  <c r="X28" i="15" s="1"/>
  <c r="AH20" i="42"/>
  <c r="AD20" i="42"/>
  <c r="Y22" i="42"/>
  <c r="Z22" i="42"/>
  <c r="AA22" i="42"/>
  <c r="AB22" i="42"/>
  <c r="X22" i="42"/>
  <c r="Y20" i="42"/>
  <c r="Z20" i="42"/>
  <c r="AA20" i="42"/>
  <c r="X34" i="45" s="1"/>
  <c r="X35" i="45" s="1"/>
  <c r="AB20" i="42"/>
  <c r="X20" i="42"/>
  <c r="R240" i="25" l="1"/>
  <c r="R242" i="25" s="1"/>
  <c r="BV201" i="25" l="1"/>
  <c r="CJ201" i="25" s="1"/>
  <c r="BW201" i="25"/>
  <c r="BX201" i="25"/>
  <c r="BY201" i="25"/>
  <c r="BZ201" i="25"/>
  <c r="CA201" i="25"/>
  <c r="CB201" i="25"/>
  <c r="CC201" i="25"/>
  <c r="CD201" i="25"/>
  <c r="CE201" i="25"/>
  <c r="CF201" i="25"/>
  <c r="CG201" i="25"/>
  <c r="BV202" i="25"/>
  <c r="BW202" i="25"/>
  <c r="BX202" i="25"/>
  <c r="BY202" i="25"/>
  <c r="BZ202" i="25"/>
  <c r="CA202" i="25"/>
  <c r="CB202" i="25"/>
  <c r="CC202" i="25"/>
  <c r="CD202" i="25"/>
  <c r="CE202" i="25"/>
  <c r="CF202" i="25"/>
  <c r="CG202" i="25"/>
  <c r="BE201" i="25"/>
  <c r="BE202" i="25"/>
  <c r="AT201" i="25"/>
  <c r="AU201" i="25"/>
  <c r="AV201" i="25"/>
  <c r="AW201" i="25"/>
  <c r="AX201" i="25"/>
  <c r="AY201" i="25"/>
  <c r="AZ201" i="25"/>
  <c r="BA201" i="25"/>
  <c r="BB201" i="25"/>
  <c r="BC201" i="25"/>
  <c r="BD201" i="25"/>
  <c r="AT202" i="25"/>
  <c r="AU202" i="25"/>
  <c r="AV202" i="25"/>
  <c r="AW202" i="25"/>
  <c r="AX202" i="25"/>
  <c r="AY202" i="25"/>
  <c r="AZ202" i="25"/>
  <c r="BA202" i="25"/>
  <c r="BB202" i="25"/>
  <c r="BC202" i="25"/>
  <c r="BD202" i="25"/>
  <c r="AP201" i="25"/>
  <c r="AQ201" i="25"/>
  <c r="AF202" i="25"/>
  <c r="AG202" i="25"/>
  <c r="AH202" i="25"/>
  <c r="AI202" i="25"/>
  <c r="AJ202" i="25"/>
  <c r="AK202" i="25"/>
  <c r="AL202" i="25"/>
  <c r="AM202" i="25"/>
  <c r="AN202" i="25"/>
  <c r="AO202" i="25"/>
  <c r="AP202" i="25"/>
  <c r="AQ202" i="25"/>
  <c r="AF201" i="25"/>
  <c r="AG201" i="25"/>
  <c r="AH201" i="25"/>
  <c r="AI201" i="25"/>
  <c r="AJ201" i="25"/>
  <c r="AK201" i="25"/>
  <c r="AL201" i="25"/>
  <c r="AM201" i="25"/>
  <c r="AN201" i="25"/>
  <c r="AO201" i="25"/>
  <c r="AD202" i="25"/>
  <c r="AD201" i="25"/>
  <c r="P201" i="25" s="1"/>
  <c r="M202" i="25"/>
  <c r="M201" i="25"/>
  <c r="P202" i="25" l="1"/>
  <c r="CJ202" i="25"/>
  <c r="BK202" i="25"/>
  <c r="AR202" i="25"/>
  <c r="CM202" i="25"/>
  <c r="CM201" i="25"/>
  <c r="BN202" i="25"/>
  <c r="BK201" i="25"/>
  <c r="CP202" i="25"/>
  <c r="CL201" i="25"/>
  <c r="CH202" i="25"/>
  <c r="BR202" i="25"/>
  <c r="BJ202" i="25"/>
  <c r="BN201" i="25"/>
  <c r="CQ202" i="25"/>
  <c r="CU201" i="25"/>
  <c r="CQ201" i="25"/>
  <c r="BQ202" i="25"/>
  <c r="BI202" i="25"/>
  <c r="BM201" i="25"/>
  <c r="CL202" i="25"/>
  <c r="BH202" i="25"/>
  <c r="CK201" i="25"/>
  <c r="BR201" i="25"/>
  <c r="BJ201" i="25"/>
  <c r="CU202" i="25"/>
  <c r="BF202" i="25"/>
  <c r="BM202" i="25"/>
  <c r="BQ201" i="25"/>
  <c r="BI201" i="25"/>
  <c r="CT202" i="25"/>
  <c r="CT201" i="25"/>
  <c r="CP201" i="25"/>
  <c r="Q202" i="25"/>
  <c r="BP202" i="25"/>
  <c r="BL202" i="25"/>
  <c r="BP201" i="25"/>
  <c r="BL201" i="25"/>
  <c r="BH201" i="25"/>
  <c r="CH201" i="25"/>
  <c r="CS202" i="25"/>
  <c r="CO202" i="25"/>
  <c r="CK202" i="25"/>
  <c r="CS201" i="25"/>
  <c r="CO201" i="25"/>
  <c r="BF201" i="25"/>
  <c r="BS202" i="25"/>
  <c r="BO202" i="25"/>
  <c r="BS201" i="25"/>
  <c r="BO201" i="25"/>
  <c r="CR202" i="25"/>
  <c r="CN202" i="25"/>
  <c r="CR201" i="25"/>
  <c r="CN201" i="25"/>
  <c r="AR201" i="25"/>
  <c r="Q201" i="25"/>
  <c r="BT202" i="25" l="1"/>
  <c r="BT201" i="25"/>
  <c r="CV202" i="25"/>
  <c r="CV201" i="25"/>
  <c r="F85" i="44" l="1"/>
  <c r="G85" i="44"/>
  <c r="J85" i="44" s="1"/>
  <c r="K85" i="44"/>
  <c r="N85" i="44" s="1"/>
  <c r="F86" i="44"/>
  <c r="F87" i="44"/>
  <c r="F81" i="24"/>
  <c r="F82" i="24"/>
  <c r="M85" i="44" l="1"/>
  <c r="I85" i="44"/>
  <c r="L85" i="44"/>
  <c r="H85" i="44"/>
  <c r="R217" i="25" l="1"/>
  <c r="R219" i="25" s="1"/>
  <c r="AG5" i="25" l="1"/>
  <c r="AF5" i="25"/>
  <c r="AD5" i="25"/>
  <c r="F25" i="45" l="1"/>
  <c r="V13" i="45"/>
  <c r="U13" i="45"/>
  <c r="T13" i="45"/>
  <c r="F20" i="44"/>
  <c r="E26" i="45" s="1"/>
  <c r="I26" i="45" s="1"/>
  <c r="F19" i="44"/>
  <c r="E25" i="45" s="1"/>
  <c r="F9" i="44"/>
  <c r="E16" i="45" s="1"/>
  <c r="I16" i="45" s="1"/>
  <c r="D20" i="44"/>
  <c r="C26" i="45" s="1"/>
  <c r="N26" i="45" s="1"/>
  <c r="R26" i="45" s="1"/>
  <c r="D19" i="44"/>
  <c r="C25" i="45" s="1"/>
  <c r="G25" i="45" s="1"/>
  <c r="D9" i="44"/>
  <c r="C16" i="45" s="1"/>
  <c r="E20" i="46" l="1"/>
  <c r="E27" i="46" s="1"/>
  <c r="F47" i="46"/>
  <c r="F53" i="46"/>
  <c r="Y35" i="45"/>
  <c r="E10" i="46"/>
  <c r="N16" i="45"/>
  <c r="O16" i="45" s="1"/>
  <c r="G16" i="45"/>
  <c r="I25" i="45"/>
  <c r="J25" i="45" s="1"/>
  <c r="K25" i="45" s="1"/>
  <c r="G26" i="45"/>
  <c r="J26" i="45" s="1"/>
  <c r="K26" i="45" s="1"/>
  <c r="N25" i="45"/>
  <c r="O25" i="45" s="1"/>
  <c r="P25" i="45" s="1"/>
  <c r="Q26" i="45"/>
  <c r="O26" i="45"/>
  <c r="P26" i="45" s="1"/>
  <c r="T26" i="45" s="1"/>
  <c r="F84" i="44"/>
  <c r="F83" i="44"/>
  <c r="F82" i="44"/>
  <c r="F81" i="44"/>
  <c r="F80" i="44"/>
  <c r="F79" i="44"/>
  <c r="F78" i="44"/>
  <c r="F77" i="44"/>
  <c r="F76" i="44"/>
  <c r="F75" i="44"/>
  <c r="F74" i="44"/>
  <c r="F73" i="44"/>
  <c r="F72" i="44"/>
  <c r="F71" i="44"/>
  <c r="F70" i="44"/>
  <c r="F69" i="44"/>
  <c r="F68" i="44"/>
  <c r="F67" i="44"/>
  <c r="F66" i="44"/>
  <c r="F65" i="44"/>
  <c r="F64" i="44"/>
  <c r="F63" i="44"/>
  <c r="F62" i="44"/>
  <c r="F61" i="44"/>
  <c r="F60" i="44"/>
  <c r="F59" i="44"/>
  <c r="F58" i="44"/>
  <c r="F57" i="44"/>
  <c r="F56" i="44"/>
  <c r="F55" i="44"/>
  <c r="F54" i="44"/>
  <c r="F53" i="44"/>
  <c r="F52" i="44"/>
  <c r="F51" i="44"/>
  <c r="F50" i="44"/>
  <c r="F49" i="44"/>
  <c r="F48" i="44"/>
  <c r="F47" i="44"/>
  <c r="F46" i="44"/>
  <c r="F45" i="44"/>
  <c r="F44" i="44"/>
  <c r="F43" i="44"/>
  <c r="F42" i="44"/>
  <c r="F41" i="46" l="1"/>
  <c r="R16" i="45"/>
  <c r="Q16" i="45"/>
  <c r="R25" i="45"/>
  <c r="U26" i="45"/>
  <c r="V26" i="45" s="1"/>
  <c r="P16" i="45"/>
  <c r="T25" i="45"/>
  <c r="Q25" i="45"/>
  <c r="J16" i="45"/>
  <c r="U25" i="45" l="1"/>
  <c r="V25" i="45" s="1"/>
  <c r="T16" i="45"/>
  <c r="K16" i="45"/>
  <c r="U16" i="45" l="1"/>
  <c r="V16" i="45" l="1"/>
  <c r="F38" i="24" l="1"/>
  <c r="F39" i="24"/>
  <c r="F40" i="24"/>
  <c r="F41" i="24"/>
  <c r="F42" i="24"/>
  <c r="F43" i="24"/>
  <c r="F44" i="24"/>
  <c r="F45" i="24"/>
  <c r="F46" i="24"/>
  <c r="F47" i="24"/>
  <c r="F48" i="24"/>
  <c r="F49" i="24"/>
  <c r="F50" i="24"/>
  <c r="F51" i="24"/>
  <c r="F52" i="24"/>
  <c r="F53" i="24"/>
  <c r="F54" i="24"/>
  <c r="F55" i="24"/>
  <c r="F56" i="24"/>
  <c r="F57" i="24"/>
  <c r="F58" i="24"/>
  <c r="F59" i="24"/>
  <c r="F60" i="24"/>
  <c r="F61" i="24"/>
  <c r="F62" i="24"/>
  <c r="F63" i="24"/>
  <c r="F64" i="24"/>
  <c r="F65" i="24"/>
  <c r="F66" i="24"/>
  <c r="F67" i="24"/>
  <c r="F68" i="24"/>
  <c r="F69" i="24"/>
  <c r="F70" i="24"/>
  <c r="F71" i="24"/>
  <c r="F72" i="24"/>
  <c r="F73" i="24"/>
  <c r="F74" i="24"/>
  <c r="F75" i="24"/>
  <c r="F76" i="24"/>
  <c r="F77" i="24"/>
  <c r="F78" i="24"/>
  <c r="F79" i="24"/>
  <c r="F80" i="24"/>
  <c r="F37" i="24"/>
  <c r="F13" i="24" l="1"/>
  <c r="F12" i="24"/>
  <c r="D13" i="24"/>
  <c r="D12" i="24"/>
  <c r="Q24" i="42"/>
  <c r="P24" i="42"/>
  <c r="O24" i="42"/>
  <c r="N24" i="42"/>
  <c r="M24" i="42"/>
  <c r="E24" i="42"/>
  <c r="U24" i="42" s="1"/>
  <c r="Q23" i="42"/>
  <c r="P23" i="42"/>
  <c r="O23" i="42"/>
  <c r="N23" i="42"/>
  <c r="M23" i="42"/>
  <c r="E23" i="42"/>
  <c r="V23" i="42" s="1"/>
  <c r="Q18" i="42"/>
  <c r="P18" i="42"/>
  <c r="O18" i="42"/>
  <c r="N18" i="42"/>
  <c r="M18" i="42"/>
  <c r="E18" i="42"/>
  <c r="S18" i="42" s="1"/>
  <c r="Q16" i="42"/>
  <c r="P16" i="42"/>
  <c r="O16" i="42"/>
  <c r="N16" i="42"/>
  <c r="M16" i="42"/>
  <c r="E16" i="42"/>
  <c r="T16" i="42" s="1"/>
  <c r="Q12" i="42"/>
  <c r="P12" i="42"/>
  <c r="O12" i="42"/>
  <c r="N12" i="42"/>
  <c r="M12" i="42"/>
  <c r="E12" i="42"/>
  <c r="U12" i="42" s="1"/>
  <c r="Q8" i="42"/>
  <c r="P8" i="42"/>
  <c r="O8" i="42"/>
  <c r="O10" i="42" s="1"/>
  <c r="N8" i="42"/>
  <c r="M8" i="42"/>
  <c r="E8" i="42"/>
  <c r="Q6" i="42"/>
  <c r="P6" i="42"/>
  <c r="O6" i="42"/>
  <c r="N6" i="42"/>
  <c r="M6" i="42"/>
  <c r="E6" i="42"/>
  <c r="U6" i="42" s="1"/>
  <c r="Q5" i="42"/>
  <c r="P5" i="42"/>
  <c r="O5" i="42"/>
  <c r="N5" i="42"/>
  <c r="M5" i="42"/>
  <c r="E5" i="42"/>
  <c r="V5" i="42" s="1"/>
  <c r="Q4" i="42"/>
  <c r="P4" i="42"/>
  <c r="O4" i="42"/>
  <c r="N4" i="42"/>
  <c r="M4" i="42"/>
  <c r="Y4" i="42" s="1"/>
  <c r="E4" i="42"/>
  <c r="CE5" i="25"/>
  <c r="BV6" i="25"/>
  <c r="BW6" i="25"/>
  <c r="BX6" i="25"/>
  <c r="BY6" i="25"/>
  <c r="BZ6" i="25"/>
  <c r="CA6" i="25"/>
  <c r="CB6" i="25"/>
  <c r="CC6" i="25"/>
  <c r="CD6" i="25"/>
  <c r="CE6" i="25"/>
  <c r="CF6" i="25"/>
  <c r="CG6" i="25"/>
  <c r="BV7" i="25"/>
  <c r="CJ7" i="25" s="1"/>
  <c r="BW7" i="25"/>
  <c r="BX7" i="25"/>
  <c r="BY7" i="25"/>
  <c r="BZ7" i="25"/>
  <c r="CA7" i="25"/>
  <c r="CB7" i="25"/>
  <c r="CC7" i="25"/>
  <c r="CD7" i="25"/>
  <c r="CE7" i="25"/>
  <c r="CF7" i="25"/>
  <c r="CG7" i="25"/>
  <c r="BV8" i="25"/>
  <c r="CJ8" i="25" s="1"/>
  <c r="BW8" i="25"/>
  <c r="BX8" i="25"/>
  <c r="BY8" i="25"/>
  <c r="BZ8" i="25"/>
  <c r="CA8" i="25"/>
  <c r="CB8" i="25"/>
  <c r="CC8" i="25"/>
  <c r="CD8" i="25"/>
  <c r="CE8" i="25"/>
  <c r="CF8" i="25"/>
  <c r="CG8" i="25"/>
  <c r="BV9" i="25"/>
  <c r="CJ9" i="25" s="1"/>
  <c r="BW9" i="25"/>
  <c r="BX9" i="25"/>
  <c r="BY9" i="25"/>
  <c r="BZ9" i="25"/>
  <c r="CA9" i="25"/>
  <c r="CB9" i="25"/>
  <c r="CC9" i="25"/>
  <c r="CD9" i="25"/>
  <c r="CE9" i="25"/>
  <c r="CF9" i="25"/>
  <c r="CG9" i="25"/>
  <c r="BV10" i="25"/>
  <c r="CJ10" i="25" s="1"/>
  <c r="BW10" i="25"/>
  <c r="BX10" i="25"/>
  <c r="BY10" i="25"/>
  <c r="BZ10" i="25"/>
  <c r="CA10" i="25"/>
  <c r="CB10" i="25"/>
  <c r="CC10" i="25"/>
  <c r="CD10" i="25"/>
  <c r="CE10" i="25"/>
  <c r="CF10" i="25"/>
  <c r="CG10" i="25"/>
  <c r="BV11" i="25"/>
  <c r="CJ11" i="25" s="1"/>
  <c r="BW11" i="25"/>
  <c r="BX11" i="25"/>
  <c r="BY11" i="25"/>
  <c r="BZ11" i="25"/>
  <c r="CA11" i="25"/>
  <c r="CB11" i="25"/>
  <c r="CC11" i="25"/>
  <c r="CD11" i="25"/>
  <c r="CE11" i="25"/>
  <c r="CF11" i="25"/>
  <c r="CG11" i="25"/>
  <c r="BV12" i="25"/>
  <c r="BW12" i="25"/>
  <c r="BX12" i="25"/>
  <c r="BY12" i="25"/>
  <c r="BZ12" i="25"/>
  <c r="CA12" i="25"/>
  <c r="CB12" i="25"/>
  <c r="CC12" i="25"/>
  <c r="CD12" i="25"/>
  <c r="CE12" i="25"/>
  <c r="CF12" i="25"/>
  <c r="CG12" i="25"/>
  <c r="BV13" i="25"/>
  <c r="CJ13" i="25" s="1"/>
  <c r="BW13" i="25"/>
  <c r="BX13" i="25"/>
  <c r="BY13" i="25"/>
  <c r="BZ13" i="25"/>
  <c r="CA13" i="25"/>
  <c r="CB13" i="25"/>
  <c r="CC13" i="25"/>
  <c r="CD13" i="25"/>
  <c r="CE13" i="25"/>
  <c r="CF13" i="25"/>
  <c r="CG13" i="25"/>
  <c r="BV14" i="25"/>
  <c r="CJ14" i="25" s="1"/>
  <c r="BW14" i="25"/>
  <c r="BX14" i="25"/>
  <c r="BY14" i="25"/>
  <c r="BZ14" i="25"/>
  <c r="CA14" i="25"/>
  <c r="CB14" i="25"/>
  <c r="CC14" i="25"/>
  <c r="CD14" i="25"/>
  <c r="CE14" i="25"/>
  <c r="CF14" i="25"/>
  <c r="CG14" i="25"/>
  <c r="BV15" i="25"/>
  <c r="CJ15" i="25" s="1"/>
  <c r="BW15" i="25"/>
  <c r="BX15" i="25"/>
  <c r="BY15" i="25"/>
  <c r="BZ15" i="25"/>
  <c r="CA15" i="25"/>
  <c r="CB15" i="25"/>
  <c r="CC15" i="25"/>
  <c r="CD15" i="25"/>
  <c r="CE15" i="25"/>
  <c r="CF15" i="25"/>
  <c r="CG15" i="25"/>
  <c r="BV16" i="25"/>
  <c r="CJ16" i="25" s="1"/>
  <c r="BW16" i="25"/>
  <c r="BX16" i="25"/>
  <c r="BY16" i="25"/>
  <c r="BZ16" i="25"/>
  <c r="CA16" i="25"/>
  <c r="CB16" i="25"/>
  <c r="CC16" i="25"/>
  <c r="CD16" i="25"/>
  <c r="CE16" i="25"/>
  <c r="CF16" i="25"/>
  <c r="CG16" i="25"/>
  <c r="BV17" i="25"/>
  <c r="CJ17" i="25" s="1"/>
  <c r="BW17" i="25"/>
  <c r="BX17" i="25"/>
  <c r="BY17" i="25"/>
  <c r="BZ17" i="25"/>
  <c r="CA17" i="25"/>
  <c r="CB17" i="25"/>
  <c r="CC17" i="25"/>
  <c r="CD17" i="25"/>
  <c r="CE17" i="25"/>
  <c r="CF17" i="25"/>
  <c r="CG17" i="25"/>
  <c r="BV18" i="25"/>
  <c r="BW18" i="25"/>
  <c r="BX18" i="25"/>
  <c r="BY18" i="25"/>
  <c r="BZ18" i="25"/>
  <c r="CA18" i="25"/>
  <c r="CB18" i="25"/>
  <c r="CC18" i="25"/>
  <c r="CD18" i="25"/>
  <c r="CE18" i="25"/>
  <c r="CF18" i="25"/>
  <c r="CG18" i="25"/>
  <c r="BV19" i="25"/>
  <c r="CJ19" i="25" s="1"/>
  <c r="BW19" i="25"/>
  <c r="BX19" i="25"/>
  <c r="BY19" i="25"/>
  <c r="BZ19" i="25"/>
  <c r="CA19" i="25"/>
  <c r="CB19" i="25"/>
  <c r="CC19" i="25"/>
  <c r="CD19" i="25"/>
  <c r="CE19" i="25"/>
  <c r="CF19" i="25"/>
  <c r="CG19" i="25"/>
  <c r="BV20" i="25"/>
  <c r="CJ20" i="25" s="1"/>
  <c r="BW20" i="25"/>
  <c r="BX20" i="25"/>
  <c r="BY20" i="25"/>
  <c r="BZ20" i="25"/>
  <c r="CA20" i="25"/>
  <c r="CB20" i="25"/>
  <c r="CC20" i="25"/>
  <c r="CD20" i="25"/>
  <c r="CE20" i="25"/>
  <c r="CF20" i="25"/>
  <c r="CG20" i="25"/>
  <c r="BV21" i="25"/>
  <c r="CJ21" i="25" s="1"/>
  <c r="BW21" i="25"/>
  <c r="BX21" i="25"/>
  <c r="BY21" i="25"/>
  <c r="BZ21" i="25"/>
  <c r="CA21" i="25"/>
  <c r="CB21" i="25"/>
  <c r="CC21" i="25"/>
  <c r="CD21" i="25"/>
  <c r="CE21" i="25"/>
  <c r="CF21" i="25"/>
  <c r="CG21" i="25"/>
  <c r="BV22" i="25"/>
  <c r="CJ22" i="25" s="1"/>
  <c r="BW22" i="25"/>
  <c r="BX22" i="25"/>
  <c r="BY22" i="25"/>
  <c r="BZ22" i="25"/>
  <c r="CA22" i="25"/>
  <c r="CB22" i="25"/>
  <c r="CC22" i="25"/>
  <c r="CD22" i="25"/>
  <c r="CE22" i="25"/>
  <c r="CF22" i="25"/>
  <c r="CG22" i="25"/>
  <c r="BV23" i="25"/>
  <c r="BW23" i="25"/>
  <c r="BX23" i="25"/>
  <c r="BY23" i="25"/>
  <c r="BZ23" i="25"/>
  <c r="CA23" i="25"/>
  <c r="CB23" i="25"/>
  <c r="CC23" i="25"/>
  <c r="CD23" i="25"/>
  <c r="CE23" i="25"/>
  <c r="CF23" i="25"/>
  <c r="CG23" i="25"/>
  <c r="BV24" i="25"/>
  <c r="CJ24" i="25" s="1"/>
  <c r="BW24" i="25"/>
  <c r="BX24" i="25"/>
  <c r="BY24" i="25"/>
  <c r="BZ24" i="25"/>
  <c r="CA24" i="25"/>
  <c r="CB24" i="25"/>
  <c r="CC24" i="25"/>
  <c r="CD24" i="25"/>
  <c r="CE24" i="25"/>
  <c r="CF24" i="25"/>
  <c r="CG24" i="25"/>
  <c r="BV25" i="25"/>
  <c r="CJ25" i="25" s="1"/>
  <c r="BW25" i="25"/>
  <c r="BX25" i="25"/>
  <c r="BY25" i="25"/>
  <c r="BZ25" i="25"/>
  <c r="CA25" i="25"/>
  <c r="CB25" i="25"/>
  <c r="CC25" i="25"/>
  <c r="CD25" i="25"/>
  <c r="CE25" i="25"/>
  <c r="CF25" i="25"/>
  <c r="CG25" i="25"/>
  <c r="BV26" i="25"/>
  <c r="CJ26" i="25" s="1"/>
  <c r="BW26" i="25"/>
  <c r="BX26" i="25"/>
  <c r="BY26" i="25"/>
  <c r="BZ26" i="25"/>
  <c r="CA26" i="25"/>
  <c r="CB26" i="25"/>
  <c r="CC26" i="25"/>
  <c r="CD26" i="25"/>
  <c r="CE26" i="25"/>
  <c r="CF26" i="25"/>
  <c r="CG26" i="25"/>
  <c r="BV27" i="25"/>
  <c r="CJ27" i="25" s="1"/>
  <c r="BW27" i="25"/>
  <c r="BX27" i="25"/>
  <c r="BY27" i="25"/>
  <c r="BZ27" i="25"/>
  <c r="CA27" i="25"/>
  <c r="CB27" i="25"/>
  <c r="CC27" i="25"/>
  <c r="CD27" i="25"/>
  <c r="CE27" i="25"/>
  <c r="CF27" i="25"/>
  <c r="CG27" i="25"/>
  <c r="BV28" i="25"/>
  <c r="BW28" i="25"/>
  <c r="BX28" i="25"/>
  <c r="BY28" i="25"/>
  <c r="BZ28" i="25"/>
  <c r="CA28" i="25"/>
  <c r="CB28" i="25"/>
  <c r="CC28" i="25"/>
  <c r="CD28" i="25"/>
  <c r="CE28" i="25"/>
  <c r="CF28" i="25"/>
  <c r="CG28" i="25"/>
  <c r="BV29" i="25"/>
  <c r="CJ29" i="25" s="1"/>
  <c r="BW29" i="25"/>
  <c r="BX29" i="25"/>
  <c r="BY29" i="25"/>
  <c r="BZ29" i="25"/>
  <c r="CA29" i="25"/>
  <c r="CB29" i="25"/>
  <c r="CC29" i="25"/>
  <c r="CD29" i="25"/>
  <c r="CE29" i="25"/>
  <c r="CF29" i="25"/>
  <c r="CG29" i="25"/>
  <c r="BV30" i="25"/>
  <c r="CJ30" i="25" s="1"/>
  <c r="BW30" i="25"/>
  <c r="BX30" i="25"/>
  <c r="BY30" i="25"/>
  <c r="BZ30" i="25"/>
  <c r="CA30" i="25"/>
  <c r="CB30" i="25"/>
  <c r="CC30" i="25"/>
  <c r="CD30" i="25"/>
  <c r="CE30" i="25"/>
  <c r="CF30" i="25"/>
  <c r="CG30" i="25"/>
  <c r="BV31" i="25"/>
  <c r="CJ31" i="25" s="1"/>
  <c r="BW31" i="25"/>
  <c r="BX31" i="25"/>
  <c r="BY31" i="25"/>
  <c r="BZ31" i="25"/>
  <c r="CA31" i="25"/>
  <c r="CB31" i="25"/>
  <c r="CC31" i="25"/>
  <c r="CD31" i="25"/>
  <c r="CE31" i="25"/>
  <c r="CF31" i="25"/>
  <c r="CG31" i="25"/>
  <c r="BV32" i="25"/>
  <c r="CJ32" i="25" s="1"/>
  <c r="BW32" i="25"/>
  <c r="BX32" i="25"/>
  <c r="BY32" i="25"/>
  <c r="BZ32" i="25"/>
  <c r="CA32" i="25"/>
  <c r="CB32" i="25"/>
  <c r="CC32" i="25"/>
  <c r="CD32" i="25"/>
  <c r="CE32" i="25"/>
  <c r="CF32" i="25"/>
  <c r="CG32" i="25"/>
  <c r="BV33" i="25"/>
  <c r="CJ33" i="25" s="1"/>
  <c r="BW33" i="25"/>
  <c r="BX33" i="25"/>
  <c r="BY33" i="25"/>
  <c r="BZ33" i="25"/>
  <c r="CA33" i="25"/>
  <c r="CB33" i="25"/>
  <c r="CC33" i="25"/>
  <c r="CD33" i="25"/>
  <c r="CE33" i="25"/>
  <c r="CF33" i="25"/>
  <c r="CG33" i="25"/>
  <c r="BV34" i="25"/>
  <c r="CJ34" i="25" s="1"/>
  <c r="BW34" i="25"/>
  <c r="BX34" i="25"/>
  <c r="BY34" i="25"/>
  <c r="BZ34" i="25"/>
  <c r="CA34" i="25"/>
  <c r="CB34" i="25"/>
  <c r="CC34" i="25"/>
  <c r="CD34" i="25"/>
  <c r="CE34" i="25"/>
  <c r="CF34" i="25"/>
  <c r="CG34" i="25"/>
  <c r="BV35" i="25"/>
  <c r="CJ35" i="25" s="1"/>
  <c r="BW35" i="25"/>
  <c r="BX35" i="25"/>
  <c r="BY35" i="25"/>
  <c r="BZ35" i="25"/>
  <c r="CA35" i="25"/>
  <c r="CB35" i="25"/>
  <c r="CC35" i="25"/>
  <c r="CD35" i="25"/>
  <c r="CE35" i="25"/>
  <c r="CF35" i="25"/>
  <c r="CG35" i="25"/>
  <c r="BV36" i="25"/>
  <c r="BW36" i="25"/>
  <c r="BX36" i="25"/>
  <c r="BY36" i="25"/>
  <c r="BZ36" i="25"/>
  <c r="CA36" i="25"/>
  <c r="CB36" i="25"/>
  <c r="CC36" i="25"/>
  <c r="CD36" i="25"/>
  <c r="CE36" i="25"/>
  <c r="CF36" i="25"/>
  <c r="CG36" i="25"/>
  <c r="BV37" i="25"/>
  <c r="CJ37" i="25" s="1"/>
  <c r="BW37" i="25"/>
  <c r="BX37" i="25"/>
  <c r="BY37" i="25"/>
  <c r="BZ37" i="25"/>
  <c r="CA37" i="25"/>
  <c r="CB37" i="25"/>
  <c r="CC37" i="25"/>
  <c r="CD37" i="25"/>
  <c r="CE37" i="25"/>
  <c r="CF37" i="25"/>
  <c r="CG37" i="25"/>
  <c r="BV38" i="25"/>
  <c r="CJ38" i="25" s="1"/>
  <c r="BW38" i="25"/>
  <c r="BX38" i="25"/>
  <c r="BY38" i="25"/>
  <c r="BZ38" i="25"/>
  <c r="CA38" i="25"/>
  <c r="CB38" i="25"/>
  <c r="CC38" i="25"/>
  <c r="CD38" i="25"/>
  <c r="CE38" i="25"/>
  <c r="CF38" i="25"/>
  <c r="CG38" i="25"/>
  <c r="BV39" i="25"/>
  <c r="CJ39" i="25" s="1"/>
  <c r="BW39" i="25"/>
  <c r="BX39" i="25"/>
  <c r="BY39" i="25"/>
  <c r="BZ39" i="25"/>
  <c r="CA39" i="25"/>
  <c r="CB39" i="25"/>
  <c r="CC39" i="25"/>
  <c r="CD39" i="25"/>
  <c r="CE39" i="25"/>
  <c r="CF39" i="25"/>
  <c r="CG39" i="25"/>
  <c r="BV40" i="25"/>
  <c r="CJ40" i="25" s="1"/>
  <c r="BW40" i="25"/>
  <c r="BX40" i="25"/>
  <c r="BY40" i="25"/>
  <c r="BZ40" i="25"/>
  <c r="CA40" i="25"/>
  <c r="CB40" i="25"/>
  <c r="CC40" i="25"/>
  <c r="CD40" i="25"/>
  <c r="CE40" i="25"/>
  <c r="CF40" i="25"/>
  <c r="CG40" i="25"/>
  <c r="BV41" i="25"/>
  <c r="BW41" i="25"/>
  <c r="BX41" i="25"/>
  <c r="BY41" i="25"/>
  <c r="BZ41" i="25"/>
  <c r="CA41" i="25"/>
  <c r="CB41" i="25"/>
  <c r="CC41" i="25"/>
  <c r="CD41" i="25"/>
  <c r="CE41" i="25"/>
  <c r="CF41" i="25"/>
  <c r="CG41" i="25"/>
  <c r="BV42" i="25"/>
  <c r="CJ42" i="25" s="1"/>
  <c r="BW42" i="25"/>
  <c r="BX42" i="25"/>
  <c r="BY42" i="25"/>
  <c r="BZ42" i="25"/>
  <c r="CA42" i="25"/>
  <c r="CB42" i="25"/>
  <c r="CC42" i="25"/>
  <c r="CD42" i="25"/>
  <c r="CE42" i="25"/>
  <c r="CF42" i="25"/>
  <c r="CG42" i="25"/>
  <c r="BV43" i="25"/>
  <c r="CJ43" i="25" s="1"/>
  <c r="BW43" i="25"/>
  <c r="BX43" i="25"/>
  <c r="BY43" i="25"/>
  <c r="BZ43" i="25"/>
  <c r="CA43" i="25"/>
  <c r="CB43" i="25"/>
  <c r="CC43" i="25"/>
  <c r="CD43" i="25"/>
  <c r="CE43" i="25"/>
  <c r="CF43" i="25"/>
  <c r="CG43" i="25"/>
  <c r="BV44" i="25"/>
  <c r="CJ44" i="25" s="1"/>
  <c r="BW44" i="25"/>
  <c r="BX44" i="25"/>
  <c r="BY44" i="25"/>
  <c r="BZ44" i="25"/>
  <c r="CA44" i="25"/>
  <c r="CB44" i="25"/>
  <c r="CC44" i="25"/>
  <c r="CD44" i="25"/>
  <c r="CE44" i="25"/>
  <c r="CF44" i="25"/>
  <c r="CG44" i="25"/>
  <c r="BV45" i="25"/>
  <c r="CJ45" i="25" s="1"/>
  <c r="BW45" i="25"/>
  <c r="BX45" i="25"/>
  <c r="BY45" i="25"/>
  <c r="BZ45" i="25"/>
  <c r="CA45" i="25"/>
  <c r="CB45" i="25"/>
  <c r="CC45" i="25"/>
  <c r="CD45" i="25"/>
  <c r="CE45" i="25"/>
  <c r="CF45" i="25"/>
  <c r="CG45" i="25"/>
  <c r="BV46" i="25"/>
  <c r="CJ46" i="25" s="1"/>
  <c r="BW46" i="25"/>
  <c r="BX46" i="25"/>
  <c r="BY46" i="25"/>
  <c r="BZ46" i="25"/>
  <c r="CA46" i="25"/>
  <c r="CB46" i="25"/>
  <c r="CC46" i="25"/>
  <c r="CD46" i="25"/>
  <c r="CE46" i="25"/>
  <c r="CF46" i="25"/>
  <c r="CG46" i="25"/>
  <c r="BV47" i="25"/>
  <c r="CJ47" i="25" s="1"/>
  <c r="BW47" i="25"/>
  <c r="BX47" i="25"/>
  <c r="BY47" i="25"/>
  <c r="BZ47" i="25"/>
  <c r="CA47" i="25"/>
  <c r="CB47" i="25"/>
  <c r="CC47" i="25"/>
  <c r="CD47" i="25"/>
  <c r="CE47" i="25"/>
  <c r="CF47" i="25"/>
  <c r="CG47" i="25"/>
  <c r="BV48" i="25"/>
  <c r="CJ48" i="25" s="1"/>
  <c r="BW48" i="25"/>
  <c r="BX48" i="25"/>
  <c r="BY48" i="25"/>
  <c r="BZ48" i="25"/>
  <c r="CA48" i="25"/>
  <c r="CB48" i="25"/>
  <c r="CC48" i="25"/>
  <c r="CD48" i="25"/>
  <c r="CE48" i="25"/>
  <c r="CF48" i="25"/>
  <c r="CG48" i="25"/>
  <c r="BV49" i="25"/>
  <c r="CJ49" i="25" s="1"/>
  <c r="BW49" i="25"/>
  <c r="BX49" i="25"/>
  <c r="BY49" i="25"/>
  <c r="BZ49" i="25"/>
  <c r="CA49" i="25"/>
  <c r="CB49" i="25"/>
  <c r="CC49" i="25"/>
  <c r="CD49" i="25"/>
  <c r="CE49" i="25"/>
  <c r="CF49" i="25"/>
  <c r="CG49" i="25"/>
  <c r="BV50" i="25"/>
  <c r="BW50" i="25"/>
  <c r="BX50" i="25"/>
  <c r="BY50" i="25"/>
  <c r="BZ50" i="25"/>
  <c r="CA50" i="25"/>
  <c r="CB50" i="25"/>
  <c r="CC50" i="25"/>
  <c r="CD50" i="25"/>
  <c r="CE50" i="25"/>
  <c r="CF50" i="25"/>
  <c r="CG50" i="25"/>
  <c r="BV51" i="25"/>
  <c r="CJ51" i="25" s="1"/>
  <c r="BW51" i="25"/>
  <c r="BX51" i="25"/>
  <c r="BY51" i="25"/>
  <c r="BZ51" i="25"/>
  <c r="CA51" i="25"/>
  <c r="CB51" i="25"/>
  <c r="CC51" i="25"/>
  <c r="CD51" i="25"/>
  <c r="CE51" i="25"/>
  <c r="CF51" i="25"/>
  <c r="CG51" i="25"/>
  <c r="BV52" i="25"/>
  <c r="CJ52" i="25" s="1"/>
  <c r="BW52" i="25"/>
  <c r="BX52" i="25"/>
  <c r="BY52" i="25"/>
  <c r="BZ52" i="25"/>
  <c r="CA52" i="25"/>
  <c r="CB52" i="25"/>
  <c r="CC52" i="25"/>
  <c r="CD52" i="25"/>
  <c r="CE52" i="25"/>
  <c r="CF52" i="25"/>
  <c r="CG52" i="25"/>
  <c r="BV53" i="25"/>
  <c r="BW53" i="25"/>
  <c r="BX53" i="25"/>
  <c r="BY53" i="25"/>
  <c r="BZ53" i="25"/>
  <c r="CA53" i="25"/>
  <c r="CB53" i="25"/>
  <c r="CC53" i="25"/>
  <c r="CD53" i="25"/>
  <c r="CE53" i="25"/>
  <c r="CF53" i="25"/>
  <c r="CG53" i="25"/>
  <c r="BV54" i="25"/>
  <c r="CJ54" i="25" s="1"/>
  <c r="BW54" i="25"/>
  <c r="BX54" i="25"/>
  <c r="BY54" i="25"/>
  <c r="BZ54" i="25"/>
  <c r="CA54" i="25"/>
  <c r="CB54" i="25"/>
  <c r="CC54" i="25"/>
  <c r="CD54" i="25"/>
  <c r="CE54" i="25"/>
  <c r="CF54" i="25"/>
  <c r="CG54" i="25"/>
  <c r="BV55" i="25"/>
  <c r="BW55" i="25"/>
  <c r="BX55" i="25"/>
  <c r="BY55" i="25"/>
  <c r="BZ55" i="25"/>
  <c r="CA55" i="25"/>
  <c r="CB55" i="25"/>
  <c r="CC55" i="25"/>
  <c r="CD55" i="25"/>
  <c r="CE55" i="25"/>
  <c r="CF55" i="25"/>
  <c r="CG55" i="25"/>
  <c r="BV56" i="25"/>
  <c r="CJ56" i="25" s="1"/>
  <c r="BW56" i="25"/>
  <c r="BX56" i="25"/>
  <c r="BY56" i="25"/>
  <c r="BZ56" i="25"/>
  <c r="CA56" i="25"/>
  <c r="CB56" i="25"/>
  <c r="CC56" i="25"/>
  <c r="CD56" i="25"/>
  <c r="CE56" i="25"/>
  <c r="CF56" i="25"/>
  <c r="CG56" i="25"/>
  <c r="BV57" i="25"/>
  <c r="CJ57" i="25" s="1"/>
  <c r="BW57" i="25"/>
  <c r="BX57" i="25"/>
  <c r="BY57" i="25"/>
  <c r="BZ57" i="25"/>
  <c r="CA57" i="25"/>
  <c r="CB57" i="25"/>
  <c r="CC57" i="25"/>
  <c r="CD57" i="25"/>
  <c r="CE57" i="25"/>
  <c r="CF57" i="25"/>
  <c r="CG57" i="25"/>
  <c r="BV58" i="25"/>
  <c r="CJ58" i="25" s="1"/>
  <c r="BW58" i="25"/>
  <c r="BX58" i="25"/>
  <c r="BY58" i="25"/>
  <c r="BZ58" i="25"/>
  <c r="CA58" i="25"/>
  <c r="CB58" i="25"/>
  <c r="CC58" i="25"/>
  <c r="CD58" i="25"/>
  <c r="CE58" i="25"/>
  <c r="CF58" i="25"/>
  <c r="CG58" i="25"/>
  <c r="BV59" i="25"/>
  <c r="CJ59" i="25" s="1"/>
  <c r="BW59" i="25"/>
  <c r="BX59" i="25"/>
  <c r="BY59" i="25"/>
  <c r="BZ59" i="25"/>
  <c r="CA59" i="25"/>
  <c r="CB59" i="25"/>
  <c r="CC59" i="25"/>
  <c r="CD59" i="25"/>
  <c r="CE59" i="25"/>
  <c r="CF59" i="25"/>
  <c r="CG59" i="25"/>
  <c r="BV60" i="25"/>
  <c r="BW60" i="25"/>
  <c r="BX60" i="25"/>
  <c r="BY60" i="25"/>
  <c r="BZ60" i="25"/>
  <c r="CA60" i="25"/>
  <c r="CB60" i="25"/>
  <c r="CC60" i="25"/>
  <c r="CD60" i="25"/>
  <c r="CE60" i="25"/>
  <c r="CF60" i="25"/>
  <c r="CG60" i="25"/>
  <c r="BV61" i="25"/>
  <c r="CJ61" i="25" s="1"/>
  <c r="BW61" i="25"/>
  <c r="BX61" i="25"/>
  <c r="BY61" i="25"/>
  <c r="BZ61" i="25"/>
  <c r="CA61" i="25"/>
  <c r="CB61" i="25"/>
  <c r="CC61" i="25"/>
  <c r="CD61" i="25"/>
  <c r="CE61" i="25"/>
  <c r="CF61" i="25"/>
  <c r="CG61" i="25"/>
  <c r="BV62" i="25"/>
  <c r="CJ62" i="25" s="1"/>
  <c r="BW62" i="25"/>
  <c r="BX62" i="25"/>
  <c r="BY62" i="25"/>
  <c r="BZ62" i="25"/>
  <c r="CA62" i="25"/>
  <c r="CB62" i="25"/>
  <c r="CC62" i="25"/>
  <c r="CD62" i="25"/>
  <c r="CE62" i="25"/>
  <c r="CF62" i="25"/>
  <c r="CG62" i="25"/>
  <c r="BV63" i="25"/>
  <c r="CJ63" i="25" s="1"/>
  <c r="BW63" i="25"/>
  <c r="BX63" i="25"/>
  <c r="BY63" i="25"/>
  <c r="BZ63" i="25"/>
  <c r="CA63" i="25"/>
  <c r="CB63" i="25"/>
  <c r="CC63" i="25"/>
  <c r="CD63" i="25"/>
  <c r="CE63" i="25"/>
  <c r="CF63" i="25"/>
  <c r="CG63" i="25"/>
  <c r="BV64" i="25"/>
  <c r="BW64" i="25"/>
  <c r="BX64" i="25"/>
  <c r="BY64" i="25"/>
  <c r="BZ64" i="25"/>
  <c r="CA64" i="25"/>
  <c r="CB64" i="25"/>
  <c r="CC64" i="25"/>
  <c r="CD64" i="25"/>
  <c r="CE64" i="25"/>
  <c r="CF64" i="25"/>
  <c r="CG64" i="25"/>
  <c r="BV65" i="25"/>
  <c r="CJ65" i="25" s="1"/>
  <c r="BW65" i="25"/>
  <c r="BX65" i="25"/>
  <c r="BY65" i="25"/>
  <c r="BZ65" i="25"/>
  <c r="CA65" i="25"/>
  <c r="CB65" i="25"/>
  <c r="CC65" i="25"/>
  <c r="CD65" i="25"/>
  <c r="CE65" i="25"/>
  <c r="CF65" i="25"/>
  <c r="CG65" i="25"/>
  <c r="BV66" i="25"/>
  <c r="CJ66" i="25" s="1"/>
  <c r="BW66" i="25"/>
  <c r="BX66" i="25"/>
  <c r="BY66" i="25"/>
  <c r="BZ66" i="25"/>
  <c r="CA66" i="25"/>
  <c r="CB66" i="25"/>
  <c r="CC66" i="25"/>
  <c r="CD66" i="25"/>
  <c r="CE66" i="25"/>
  <c r="CF66" i="25"/>
  <c r="CG66" i="25"/>
  <c r="BV67" i="25"/>
  <c r="CJ67" i="25" s="1"/>
  <c r="BW67" i="25"/>
  <c r="BX67" i="25"/>
  <c r="BY67" i="25"/>
  <c r="BZ67" i="25"/>
  <c r="CA67" i="25"/>
  <c r="CB67" i="25"/>
  <c r="CC67" i="25"/>
  <c r="CD67" i="25"/>
  <c r="CE67" i="25"/>
  <c r="CF67" i="25"/>
  <c r="CG67" i="25"/>
  <c r="BV68" i="25"/>
  <c r="CJ68" i="25" s="1"/>
  <c r="BW68" i="25"/>
  <c r="BX68" i="25"/>
  <c r="BY68" i="25"/>
  <c r="BZ68" i="25"/>
  <c r="CA68" i="25"/>
  <c r="CB68" i="25"/>
  <c r="CC68" i="25"/>
  <c r="CD68" i="25"/>
  <c r="CE68" i="25"/>
  <c r="CF68" i="25"/>
  <c r="CG68" i="25"/>
  <c r="BV69" i="25"/>
  <c r="BW69" i="25"/>
  <c r="BX69" i="25"/>
  <c r="BY69" i="25"/>
  <c r="BZ69" i="25"/>
  <c r="CA69" i="25"/>
  <c r="CB69" i="25"/>
  <c r="CC69" i="25"/>
  <c r="CD69" i="25"/>
  <c r="CE69" i="25"/>
  <c r="CF69" i="25"/>
  <c r="CG69" i="25"/>
  <c r="BV70" i="25"/>
  <c r="CJ70" i="25" s="1"/>
  <c r="BW70" i="25"/>
  <c r="BX70" i="25"/>
  <c r="BY70" i="25"/>
  <c r="BZ70" i="25"/>
  <c r="CA70" i="25"/>
  <c r="CB70" i="25"/>
  <c r="CC70" i="25"/>
  <c r="CD70" i="25"/>
  <c r="CE70" i="25"/>
  <c r="CF70" i="25"/>
  <c r="CG70" i="25"/>
  <c r="BV71" i="25"/>
  <c r="CJ71" i="25" s="1"/>
  <c r="BW71" i="25"/>
  <c r="BX71" i="25"/>
  <c r="BY71" i="25"/>
  <c r="BZ71" i="25"/>
  <c r="CA71" i="25"/>
  <c r="CB71" i="25"/>
  <c r="CC71" i="25"/>
  <c r="CD71" i="25"/>
  <c r="CE71" i="25"/>
  <c r="CF71" i="25"/>
  <c r="CG71" i="25"/>
  <c r="BV72" i="25"/>
  <c r="CJ72" i="25" s="1"/>
  <c r="BW72" i="25"/>
  <c r="BX72" i="25"/>
  <c r="BY72" i="25"/>
  <c r="BZ72" i="25"/>
  <c r="CA72" i="25"/>
  <c r="CB72" i="25"/>
  <c r="CC72" i="25"/>
  <c r="CD72" i="25"/>
  <c r="CE72" i="25"/>
  <c r="CF72" i="25"/>
  <c r="CG72" i="25"/>
  <c r="BV73" i="25"/>
  <c r="CJ73" i="25" s="1"/>
  <c r="BW73" i="25"/>
  <c r="BX73" i="25"/>
  <c r="BY73" i="25"/>
  <c r="BZ73" i="25"/>
  <c r="CA73" i="25"/>
  <c r="CB73" i="25"/>
  <c r="CC73" i="25"/>
  <c r="CD73" i="25"/>
  <c r="CE73" i="25"/>
  <c r="CF73" i="25"/>
  <c r="CG73" i="25"/>
  <c r="BV74" i="25"/>
  <c r="CJ74" i="25" s="1"/>
  <c r="BW74" i="25"/>
  <c r="BX74" i="25"/>
  <c r="BY74" i="25"/>
  <c r="BZ74" i="25"/>
  <c r="CA74" i="25"/>
  <c r="CB74" i="25"/>
  <c r="CC74" i="25"/>
  <c r="CD74" i="25"/>
  <c r="CE74" i="25"/>
  <c r="CF74" i="25"/>
  <c r="CG74" i="25"/>
  <c r="BV75" i="25"/>
  <c r="BW75" i="25"/>
  <c r="BX75" i="25"/>
  <c r="BY75" i="25"/>
  <c r="BZ75" i="25"/>
  <c r="CA75" i="25"/>
  <c r="CB75" i="25"/>
  <c r="CC75" i="25"/>
  <c r="CD75" i="25"/>
  <c r="CE75" i="25"/>
  <c r="CF75" i="25"/>
  <c r="CG75" i="25"/>
  <c r="BV76" i="25"/>
  <c r="CJ76" i="25" s="1"/>
  <c r="BW76" i="25"/>
  <c r="BX76" i="25"/>
  <c r="BY76" i="25"/>
  <c r="BZ76" i="25"/>
  <c r="CA76" i="25"/>
  <c r="CB76" i="25"/>
  <c r="CC76" i="25"/>
  <c r="CD76" i="25"/>
  <c r="CE76" i="25"/>
  <c r="CF76" i="25"/>
  <c r="CG76" i="25"/>
  <c r="BV77" i="25"/>
  <c r="CJ77" i="25" s="1"/>
  <c r="BW77" i="25"/>
  <c r="BX77" i="25"/>
  <c r="BY77" i="25"/>
  <c r="BZ77" i="25"/>
  <c r="CA77" i="25"/>
  <c r="CB77" i="25"/>
  <c r="CC77" i="25"/>
  <c r="CD77" i="25"/>
  <c r="CE77" i="25"/>
  <c r="CF77" i="25"/>
  <c r="CG77" i="25"/>
  <c r="BV78" i="25"/>
  <c r="CJ78" i="25" s="1"/>
  <c r="BW78" i="25"/>
  <c r="BX78" i="25"/>
  <c r="BY78" i="25"/>
  <c r="BZ78" i="25"/>
  <c r="CA78" i="25"/>
  <c r="CB78" i="25"/>
  <c r="CC78" i="25"/>
  <c r="CD78" i="25"/>
  <c r="CE78" i="25"/>
  <c r="CF78" i="25"/>
  <c r="CG78" i="25"/>
  <c r="BV79" i="25"/>
  <c r="BW79" i="25"/>
  <c r="BX79" i="25"/>
  <c r="BY79" i="25"/>
  <c r="BZ79" i="25"/>
  <c r="CA79" i="25"/>
  <c r="CB79" i="25"/>
  <c r="CC79" i="25"/>
  <c r="CD79" i="25"/>
  <c r="CE79" i="25"/>
  <c r="CF79" i="25"/>
  <c r="CG79" i="25"/>
  <c r="BV80" i="25"/>
  <c r="CJ80" i="25" s="1"/>
  <c r="BW80" i="25"/>
  <c r="BX80" i="25"/>
  <c r="BY80" i="25"/>
  <c r="BZ80" i="25"/>
  <c r="CA80" i="25"/>
  <c r="CB80" i="25"/>
  <c r="CC80" i="25"/>
  <c r="CD80" i="25"/>
  <c r="CE80" i="25"/>
  <c r="CF80" i="25"/>
  <c r="CG80" i="25"/>
  <c r="BV81" i="25"/>
  <c r="CJ81" i="25" s="1"/>
  <c r="BW81" i="25"/>
  <c r="BX81" i="25"/>
  <c r="BY81" i="25"/>
  <c r="BZ81" i="25"/>
  <c r="CA81" i="25"/>
  <c r="CB81" i="25"/>
  <c r="CC81" i="25"/>
  <c r="CD81" i="25"/>
  <c r="CE81" i="25"/>
  <c r="CF81" i="25"/>
  <c r="CG81" i="25"/>
  <c r="BV82" i="25"/>
  <c r="CJ82" i="25" s="1"/>
  <c r="BW82" i="25"/>
  <c r="BX82" i="25"/>
  <c r="BY82" i="25"/>
  <c r="BZ82" i="25"/>
  <c r="CA82" i="25"/>
  <c r="CB82" i="25"/>
  <c r="CC82" i="25"/>
  <c r="CD82" i="25"/>
  <c r="CE82" i="25"/>
  <c r="CF82" i="25"/>
  <c r="CG82" i="25"/>
  <c r="BV83" i="25"/>
  <c r="CJ83" i="25" s="1"/>
  <c r="BW83" i="25"/>
  <c r="BX83" i="25"/>
  <c r="BY83" i="25"/>
  <c r="BZ83" i="25"/>
  <c r="CA83" i="25"/>
  <c r="CB83" i="25"/>
  <c r="CC83" i="25"/>
  <c r="CD83" i="25"/>
  <c r="CE83" i="25"/>
  <c r="CF83" i="25"/>
  <c r="CG83" i="25"/>
  <c r="BV84" i="25"/>
  <c r="CJ84" i="25" s="1"/>
  <c r="BW84" i="25"/>
  <c r="BX84" i="25"/>
  <c r="BY84" i="25"/>
  <c r="BZ84" i="25"/>
  <c r="CA84" i="25"/>
  <c r="CB84" i="25"/>
  <c r="CC84" i="25"/>
  <c r="CD84" i="25"/>
  <c r="CE84" i="25"/>
  <c r="CF84" i="25"/>
  <c r="CG84" i="25"/>
  <c r="BV85" i="25"/>
  <c r="BW85" i="25"/>
  <c r="BX85" i="25"/>
  <c r="BY85" i="25"/>
  <c r="BZ85" i="25"/>
  <c r="CA85" i="25"/>
  <c r="CB85" i="25"/>
  <c r="CC85" i="25"/>
  <c r="CD85" i="25"/>
  <c r="CE85" i="25"/>
  <c r="CF85" i="25"/>
  <c r="CG85" i="25"/>
  <c r="BV86" i="25"/>
  <c r="CJ86" i="25" s="1"/>
  <c r="BW86" i="25"/>
  <c r="BX86" i="25"/>
  <c r="BY86" i="25"/>
  <c r="BZ86" i="25"/>
  <c r="CA86" i="25"/>
  <c r="CB86" i="25"/>
  <c r="CC86" i="25"/>
  <c r="CD86" i="25"/>
  <c r="CE86" i="25"/>
  <c r="CF86" i="25"/>
  <c r="CG86" i="25"/>
  <c r="BV87" i="25"/>
  <c r="CJ87" i="25" s="1"/>
  <c r="BW87" i="25"/>
  <c r="BX87" i="25"/>
  <c r="BY87" i="25"/>
  <c r="BZ87" i="25"/>
  <c r="CA87" i="25"/>
  <c r="CB87" i="25"/>
  <c r="CC87" i="25"/>
  <c r="CD87" i="25"/>
  <c r="CE87" i="25"/>
  <c r="CF87" i="25"/>
  <c r="CG87" i="25"/>
  <c r="BV88" i="25"/>
  <c r="CJ88" i="25" s="1"/>
  <c r="BW88" i="25"/>
  <c r="BX88" i="25"/>
  <c r="BY88" i="25"/>
  <c r="BZ88" i="25"/>
  <c r="CA88" i="25"/>
  <c r="CB88" i="25"/>
  <c r="CC88" i="25"/>
  <c r="CD88" i="25"/>
  <c r="CE88" i="25"/>
  <c r="CF88" i="25"/>
  <c r="CG88" i="25"/>
  <c r="BV89" i="25"/>
  <c r="CJ89" i="25" s="1"/>
  <c r="BW89" i="25"/>
  <c r="BX89" i="25"/>
  <c r="BY89" i="25"/>
  <c r="BZ89" i="25"/>
  <c r="CA89" i="25"/>
  <c r="CB89" i="25"/>
  <c r="CC89" i="25"/>
  <c r="CD89" i="25"/>
  <c r="CE89" i="25"/>
  <c r="CF89" i="25"/>
  <c r="CG89" i="25"/>
  <c r="BV90" i="25"/>
  <c r="CK90" i="25" s="1"/>
  <c r="BW90" i="25"/>
  <c r="BX90" i="25"/>
  <c r="BY90" i="25"/>
  <c r="BZ90" i="25"/>
  <c r="CA90" i="25"/>
  <c r="CB90" i="25"/>
  <c r="CC90" i="25"/>
  <c r="CD90" i="25"/>
  <c r="CE90" i="25"/>
  <c r="CF90" i="25"/>
  <c r="CG90" i="25"/>
  <c r="BV91" i="25"/>
  <c r="CJ91" i="25" s="1"/>
  <c r="BW91" i="25"/>
  <c r="BX91" i="25"/>
  <c r="BY91" i="25"/>
  <c r="BZ91" i="25"/>
  <c r="CA91" i="25"/>
  <c r="CB91" i="25"/>
  <c r="CC91" i="25"/>
  <c r="CD91" i="25"/>
  <c r="CE91" i="25"/>
  <c r="CF91" i="25"/>
  <c r="CG91" i="25"/>
  <c r="BV92" i="25"/>
  <c r="CJ92" i="25" s="1"/>
  <c r="BW92" i="25"/>
  <c r="BX92" i="25"/>
  <c r="BY92" i="25"/>
  <c r="BZ92" i="25"/>
  <c r="CA92" i="25"/>
  <c r="CB92" i="25"/>
  <c r="CC92" i="25"/>
  <c r="CD92" i="25"/>
  <c r="CE92" i="25"/>
  <c r="CF92" i="25"/>
  <c r="CG92" i="25"/>
  <c r="BV93" i="25"/>
  <c r="BW93" i="25"/>
  <c r="BX93" i="25"/>
  <c r="BY93" i="25"/>
  <c r="BZ93" i="25"/>
  <c r="CA93" i="25"/>
  <c r="CB93" i="25"/>
  <c r="CC93" i="25"/>
  <c r="CD93" i="25"/>
  <c r="CE93" i="25"/>
  <c r="CF93" i="25"/>
  <c r="CG93" i="25"/>
  <c r="BV94" i="25"/>
  <c r="CJ94" i="25" s="1"/>
  <c r="BW94" i="25"/>
  <c r="BX94" i="25"/>
  <c r="BY94" i="25"/>
  <c r="BZ94" i="25"/>
  <c r="CA94" i="25"/>
  <c r="CB94" i="25"/>
  <c r="CC94" i="25"/>
  <c r="CD94" i="25"/>
  <c r="CE94" i="25"/>
  <c r="CF94" i="25"/>
  <c r="CG94" i="25"/>
  <c r="BV95" i="25"/>
  <c r="BW95" i="25"/>
  <c r="BX95" i="25"/>
  <c r="BY95" i="25"/>
  <c r="BZ95" i="25"/>
  <c r="CA95" i="25"/>
  <c r="CB95" i="25"/>
  <c r="CC95" i="25"/>
  <c r="CD95" i="25"/>
  <c r="CE95" i="25"/>
  <c r="CF95" i="25"/>
  <c r="CG95" i="25"/>
  <c r="BV96" i="25"/>
  <c r="CJ96" i="25" s="1"/>
  <c r="BW96" i="25"/>
  <c r="BX96" i="25"/>
  <c r="BY96" i="25"/>
  <c r="BZ96" i="25"/>
  <c r="CA96" i="25"/>
  <c r="CB96" i="25"/>
  <c r="CC96" i="25"/>
  <c r="CD96" i="25"/>
  <c r="CE96" i="25"/>
  <c r="CF96" i="25"/>
  <c r="CG96" i="25"/>
  <c r="BV97" i="25"/>
  <c r="CJ97" i="25" s="1"/>
  <c r="BW97" i="25"/>
  <c r="BX97" i="25"/>
  <c r="BY97" i="25"/>
  <c r="BZ97" i="25"/>
  <c r="CA97" i="25"/>
  <c r="CB97" i="25"/>
  <c r="CC97" i="25"/>
  <c r="CD97" i="25"/>
  <c r="CE97" i="25"/>
  <c r="CF97" i="25"/>
  <c r="CG97" i="25"/>
  <c r="BV98" i="25"/>
  <c r="CJ98" i="25" s="1"/>
  <c r="BW98" i="25"/>
  <c r="BX98" i="25"/>
  <c r="BY98" i="25"/>
  <c r="BZ98" i="25"/>
  <c r="CA98" i="25"/>
  <c r="CB98" i="25"/>
  <c r="CC98" i="25"/>
  <c r="CD98" i="25"/>
  <c r="CE98" i="25"/>
  <c r="CF98" i="25"/>
  <c r="CG98" i="25"/>
  <c r="BV99" i="25"/>
  <c r="CJ99" i="25" s="1"/>
  <c r="BW99" i="25"/>
  <c r="BX99" i="25"/>
  <c r="BY99" i="25"/>
  <c r="BZ99" i="25"/>
  <c r="CA99" i="25"/>
  <c r="CB99" i="25"/>
  <c r="CC99" i="25"/>
  <c r="CD99" i="25"/>
  <c r="CE99" i="25"/>
  <c r="CF99" i="25"/>
  <c r="CG99" i="25"/>
  <c r="BV100" i="25"/>
  <c r="BW100" i="25"/>
  <c r="BX100" i="25"/>
  <c r="BY100" i="25"/>
  <c r="BZ100" i="25"/>
  <c r="CA100" i="25"/>
  <c r="CB100" i="25"/>
  <c r="CC100" i="25"/>
  <c r="CD100" i="25"/>
  <c r="CE100" i="25"/>
  <c r="CF100" i="25"/>
  <c r="CG100" i="25"/>
  <c r="BV101" i="25"/>
  <c r="CJ101" i="25" s="1"/>
  <c r="BW101" i="25"/>
  <c r="BX101" i="25"/>
  <c r="BY101" i="25"/>
  <c r="BZ101" i="25"/>
  <c r="CA101" i="25"/>
  <c r="CB101" i="25"/>
  <c r="CC101" i="25"/>
  <c r="CD101" i="25"/>
  <c r="CE101" i="25"/>
  <c r="CF101" i="25"/>
  <c r="CG101" i="25"/>
  <c r="BV102" i="25"/>
  <c r="CJ102" i="25" s="1"/>
  <c r="BW102" i="25"/>
  <c r="BX102" i="25"/>
  <c r="BY102" i="25"/>
  <c r="BZ102" i="25"/>
  <c r="CA102" i="25"/>
  <c r="CB102" i="25"/>
  <c r="CC102" i="25"/>
  <c r="CD102" i="25"/>
  <c r="CE102" i="25"/>
  <c r="CF102" i="25"/>
  <c r="CG102" i="25"/>
  <c r="BV103" i="25"/>
  <c r="CJ103" i="25" s="1"/>
  <c r="BW103" i="25"/>
  <c r="BX103" i="25"/>
  <c r="BY103" i="25"/>
  <c r="BZ103" i="25"/>
  <c r="CA103" i="25"/>
  <c r="CB103" i="25"/>
  <c r="CC103" i="25"/>
  <c r="CD103" i="25"/>
  <c r="CE103" i="25"/>
  <c r="CF103" i="25"/>
  <c r="CG103" i="25"/>
  <c r="BV104" i="25"/>
  <c r="CJ104" i="25" s="1"/>
  <c r="BW104" i="25"/>
  <c r="BX104" i="25"/>
  <c r="BY104" i="25"/>
  <c r="BZ104" i="25"/>
  <c r="CA104" i="25"/>
  <c r="CB104" i="25"/>
  <c r="CC104" i="25"/>
  <c r="CD104" i="25"/>
  <c r="CE104" i="25"/>
  <c r="CF104" i="25"/>
  <c r="CG104" i="25"/>
  <c r="BV105" i="25"/>
  <c r="CJ105" i="25" s="1"/>
  <c r="BW105" i="25"/>
  <c r="BX105" i="25"/>
  <c r="BY105" i="25"/>
  <c r="BZ105" i="25"/>
  <c r="CA105" i="25"/>
  <c r="CB105" i="25"/>
  <c r="CC105" i="25"/>
  <c r="CD105" i="25"/>
  <c r="CE105" i="25"/>
  <c r="CF105" i="25"/>
  <c r="CG105" i="25"/>
  <c r="BV106" i="25"/>
  <c r="CJ106" i="25" s="1"/>
  <c r="BW106" i="25"/>
  <c r="BX106" i="25"/>
  <c r="BY106" i="25"/>
  <c r="BZ106" i="25"/>
  <c r="CA106" i="25"/>
  <c r="CB106" i="25"/>
  <c r="CC106" i="25"/>
  <c r="CD106" i="25"/>
  <c r="CE106" i="25"/>
  <c r="CF106" i="25"/>
  <c r="CG106" i="25"/>
  <c r="BV107" i="25"/>
  <c r="BW107" i="25"/>
  <c r="BX107" i="25"/>
  <c r="BY107" i="25"/>
  <c r="BZ107" i="25"/>
  <c r="CA107" i="25"/>
  <c r="CB107" i="25"/>
  <c r="CC107" i="25"/>
  <c r="CD107" i="25"/>
  <c r="CE107" i="25"/>
  <c r="CF107" i="25"/>
  <c r="CG107" i="25"/>
  <c r="BV108" i="25"/>
  <c r="CJ108" i="25" s="1"/>
  <c r="BW108" i="25"/>
  <c r="BX108" i="25"/>
  <c r="BY108" i="25"/>
  <c r="BZ108" i="25"/>
  <c r="CA108" i="25"/>
  <c r="CB108" i="25"/>
  <c r="CC108" i="25"/>
  <c r="CD108" i="25"/>
  <c r="CE108" i="25"/>
  <c r="CF108" i="25"/>
  <c r="CG108" i="25"/>
  <c r="BV109" i="25"/>
  <c r="CJ109" i="25" s="1"/>
  <c r="BW109" i="25"/>
  <c r="BX109" i="25"/>
  <c r="BY109" i="25"/>
  <c r="BZ109" i="25"/>
  <c r="CA109" i="25"/>
  <c r="CB109" i="25"/>
  <c r="CC109" i="25"/>
  <c r="CD109" i="25"/>
  <c r="CE109" i="25"/>
  <c r="CF109" i="25"/>
  <c r="CG109" i="25"/>
  <c r="BV110" i="25"/>
  <c r="CJ110" i="25" s="1"/>
  <c r="BW110" i="25"/>
  <c r="BX110" i="25"/>
  <c r="BY110" i="25"/>
  <c r="BZ110" i="25"/>
  <c r="CA110" i="25"/>
  <c r="CB110" i="25"/>
  <c r="CC110" i="25"/>
  <c r="CD110" i="25"/>
  <c r="CE110" i="25"/>
  <c r="CF110" i="25"/>
  <c r="CG110" i="25"/>
  <c r="BV111" i="25"/>
  <c r="CJ111" i="25" s="1"/>
  <c r="BW111" i="25"/>
  <c r="BX111" i="25"/>
  <c r="BY111" i="25"/>
  <c r="BZ111" i="25"/>
  <c r="CA111" i="25"/>
  <c r="CB111" i="25"/>
  <c r="CC111" i="25"/>
  <c r="CD111" i="25"/>
  <c r="CE111" i="25"/>
  <c r="CF111" i="25"/>
  <c r="CG111" i="25"/>
  <c r="BV112" i="25"/>
  <c r="CJ112" i="25" s="1"/>
  <c r="BW112" i="25"/>
  <c r="BX112" i="25"/>
  <c r="BY112" i="25"/>
  <c r="BZ112" i="25"/>
  <c r="CA112" i="25"/>
  <c r="CB112" i="25"/>
  <c r="CC112" i="25"/>
  <c r="CD112" i="25"/>
  <c r="CE112" i="25"/>
  <c r="CF112" i="25"/>
  <c r="CG112" i="25"/>
  <c r="BV113" i="25"/>
  <c r="BW113" i="25"/>
  <c r="BX113" i="25"/>
  <c r="BY113" i="25"/>
  <c r="BZ113" i="25"/>
  <c r="CA113" i="25"/>
  <c r="CB113" i="25"/>
  <c r="CC113" i="25"/>
  <c r="CD113" i="25"/>
  <c r="CE113" i="25"/>
  <c r="CF113" i="25"/>
  <c r="CG113" i="25"/>
  <c r="BV114" i="25"/>
  <c r="CJ114" i="25" s="1"/>
  <c r="BW114" i="25"/>
  <c r="BX114" i="25"/>
  <c r="BY114" i="25"/>
  <c r="BZ114" i="25"/>
  <c r="CA114" i="25"/>
  <c r="CB114" i="25"/>
  <c r="CC114" i="25"/>
  <c r="CD114" i="25"/>
  <c r="CE114" i="25"/>
  <c r="CF114" i="25"/>
  <c r="CG114" i="25"/>
  <c r="BV115" i="25"/>
  <c r="CJ115" i="25" s="1"/>
  <c r="BW115" i="25"/>
  <c r="BX115" i="25"/>
  <c r="BY115" i="25"/>
  <c r="BZ115" i="25"/>
  <c r="CA115" i="25"/>
  <c r="CB115" i="25"/>
  <c r="CC115" i="25"/>
  <c r="CD115" i="25"/>
  <c r="CE115" i="25"/>
  <c r="CF115" i="25"/>
  <c r="CG115" i="25"/>
  <c r="BV116" i="25"/>
  <c r="CJ116" i="25" s="1"/>
  <c r="BW116" i="25"/>
  <c r="BX116" i="25"/>
  <c r="BY116" i="25"/>
  <c r="BZ116" i="25"/>
  <c r="CA116" i="25"/>
  <c r="CB116" i="25"/>
  <c r="CC116" i="25"/>
  <c r="CD116" i="25"/>
  <c r="CE116" i="25"/>
  <c r="CF116" i="25"/>
  <c r="CG116" i="25"/>
  <c r="BV117" i="25"/>
  <c r="CJ117" i="25" s="1"/>
  <c r="BW117" i="25"/>
  <c r="BX117" i="25"/>
  <c r="BY117" i="25"/>
  <c r="BZ117" i="25"/>
  <c r="CA117" i="25"/>
  <c r="CB117" i="25"/>
  <c r="CC117" i="25"/>
  <c r="CD117" i="25"/>
  <c r="CE117" i="25"/>
  <c r="CF117" i="25"/>
  <c r="CG117" i="25"/>
  <c r="BV118" i="25"/>
  <c r="CJ118" i="25" s="1"/>
  <c r="BW118" i="25"/>
  <c r="BX118" i="25"/>
  <c r="BY118" i="25"/>
  <c r="BZ118" i="25"/>
  <c r="CA118" i="25"/>
  <c r="CB118" i="25"/>
  <c r="CC118" i="25"/>
  <c r="CD118" i="25"/>
  <c r="CE118" i="25"/>
  <c r="CF118" i="25"/>
  <c r="CG118" i="25"/>
  <c r="BV119" i="25"/>
  <c r="BW119" i="25"/>
  <c r="BX119" i="25"/>
  <c r="BY119" i="25"/>
  <c r="BZ119" i="25"/>
  <c r="CA119" i="25"/>
  <c r="CB119" i="25"/>
  <c r="CC119" i="25"/>
  <c r="CD119" i="25"/>
  <c r="CE119" i="25"/>
  <c r="CF119" i="25"/>
  <c r="CG119" i="25"/>
  <c r="BV120" i="25"/>
  <c r="CJ120" i="25" s="1"/>
  <c r="BW120" i="25"/>
  <c r="BX120" i="25"/>
  <c r="BY120" i="25"/>
  <c r="BZ120" i="25"/>
  <c r="CA120" i="25"/>
  <c r="CB120" i="25"/>
  <c r="CC120" i="25"/>
  <c r="CD120" i="25"/>
  <c r="CE120" i="25"/>
  <c r="CF120" i="25"/>
  <c r="CG120" i="25"/>
  <c r="BV121" i="25"/>
  <c r="BW121" i="25"/>
  <c r="BX121" i="25"/>
  <c r="BY121" i="25"/>
  <c r="BZ121" i="25"/>
  <c r="CA121" i="25"/>
  <c r="CB121" i="25"/>
  <c r="CC121" i="25"/>
  <c r="CD121" i="25"/>
  <c r="CE121" i="25"/>
  <c r="CF121" i="25"/>
  <c r="CG121" i="25"/>
  <c r="BV122" i="25"/>
  <c r="CJ122" i="25" s="1"/>
  <c r="BW122" i="25"/>
  <c r="BX122" i="25"/>
  <c r="BY122" i="25"/>
  <c r="BZ122" i="25"/>
  <c r="CA122" i="25"/>
  <c r="CB122" i="25"/>
  <c r="CC122" i="25"/>
  <c r="CD122" i="25"/>
  <c r="CE122" i="25"/>
  <c r="CF122" i="25"/>
  <c r="CG122" i="25"/>
  <c r="BV123" i="25"/>
  <c r="CJ123" i="25" s="1"/>
  <c r="BW123" i="25"/>
  <c r="BX123" i="25"/>
  <c r="BY123" i="25"/>
  <c r="BZ123" i="25"/>
  <c r="CA123" i="25"/>
  <c r="CB123" i="25"/>
  <c r="CC123" i="25"/>
  <c r="CD123" i="25"/>
  <c r="CE123" i="25"/>
  <c r="CF123" i="25"/>
  <c r="CG123" i="25"/>
  <c r="BV124" i="25"/>
  <c r="CJ124" i="25" s="1"/>
  <c r="BW124" i="25"/>
  <c r="BX124" i="25"/>
  <c r="BY124" i="25"/>
  <c r="BZ124" i="25"/>
  <c r="CA124" i="25"/>
  <c r="CB124" i="25"/>
  <c r="CC124" i="25"/>
  <c r="CD124" i="25"/>
  <c r="CE124" i="25"/>
  <c r="CF124" i="25"/>
  <c r="CG124" i="25"/>
  <c r="BV125" i="25"/>
  <c r="CJ125" i="25" s="1"/>
  <c r="BW125" i="25"/>
  <c r="BX125" i="25"/>
  <c r="BY125" i="25"/>
  <c r="BZ125" i="25"/>
  <c r="CA125" i="25"/>
  <c r="CB125" i="25"/>
  <c r="CC125" i="25"/>
  <c r="CD125" i="25"/>
  <c r="CE125" i="25"/>
  <c r="CF125" i="25"/>
  <c r="CG125" i="25"/>
  <c r="BV126" i="25"/>
  <c r="CJ126" i="25" s="1"/>
  <c r="BW126" i="25"/>
  <c r="BX126" i="25"/>
  <c r="BY126" i="25"/>
  <c r="BZ126" i="25"/>
  <c r="CA126" i="25"/>
  <c r="CB126" i="25"/>
  <c r="CC126" i="25"/>
  <c r="CD126" i="25"/>
  <c r="CE126" i="25"/>
  <c r="CF126" i="25"/>
  <c r="CG126" i="25"/>
  <c r="BV127" i="25"/>
  <c r="BW127" i="25"/>
  <c r="BX127" i="25"/>
  <c r="BY127" i="25"/>
  <c r="BZ127" i="25"/>
  <c r="CA127" i="25"/>
  <c r="CB127" i="25"/>
  <c r="CC127" i="25"/>
  <c r="CD127" i="25"/>
  <c r="CE127" i="25"/>
  <c r="CF127" i="25"/>
  <c r="CG127" i="25"/>
  <c r="BV128" i="25"/>
  <c r="CJ128" i="25" s="1"/>
  <c r="BW128" i="25"/>
  <c r="BX128" i="25"/>
  <c r="BY128" i="25"/>
  <c r="BZ128" i="25"/>
  <c r="CA128" i="25"/>
  <c r="CB128" i="25"/>
  <c r="CC128" i="25"/>
  <c r="CD128" i="25"/>
  <c r="CE128" i="25"/>
  <c r="CF128" i="25"/>
  <c r="CG128" i="25"/>
  <c r="BV129" i="25"/>
  <c r="BW129" i="25"/>
  <c r="BX129" i="25"/>
  <c r="BY129" i="25"/>
  <c r="BZ129" i="25"/>
  <c r="CA129" i="25"/>
  <c r="CB129" i="25"/>
  <c r="CC129" i="25"/>
  <c r="CD129" i="25"/>
  <c r="CE129" i="25"/>
  <c r="CF129" i="25"/>
  <c r="CG129" i="25"/>
  <c r="BV130" i="25"/>
  <c r="CJ130" i="25" s="1"/>
  <c r="BW130" i="25"/>
  <c r="BX130" i="25"/>
  <c r="BY130" i="25"/>
  <c r="BZ130" i="25"/>
  <c r="CA130" i="25"/>
  <c r="CB130" i="25"/>
  <c r="CC130" i="25"/>
  <c r="CD130" i="25"/>
  <c r="CE130" i="25"/>
  <c r="CF130" i="25"/>
  <c r="CG130" i="25"/>
  <c r="BV131" i="25"/>
  <c r="CJ131" i="25" s="1"/>
  <c r="BW131" i="25"/>
  <c r="BX131" i="25"/>
  <c r="BY131" i="25"/>
  <c r="BZ131" i="25"/>
  <c r="CA131" i="25"/>
  <c r="CB131" i="25"/>
  <c r="CC131" i="25"/>
  <c r="CD131" i="25"/>
  <c r="CE131" i="25"/>
  <c r="CF131" i="25"/>
  <c r="CG131" i="25"/>
  <c r="BV132" i="25"/>
  <c r="CJ132" i="25" s="1"/>
  <c r="BW132" i="25"/>
  <c r="BX132" i="25"/>
  <c r="BY132" i="25"/>
  <c r="BZ132" i="25"/>
  <c r="CA132" i="25"/>
  <c r="CB132" i="25"/>
  <c r="CC132" i="25"/>
  <c r="CD132" i="25"/>
  <c r="CE132" i="25"/>
  <c r="CF132" i="25"/>
  <c r="CG132" i="25"/>
  <c r="BV133" i="25"/>
  <c r="CJ133" i="25" s="1"/>
  <c r="BW133" i="25"/>
  <c r="BX133" i="25"/>
  <c r="BY133" i="25"/>
  <c r="BZ133" i="25"/>
  <c r="CA133" i="25"/>
  <c r="CB133" i="25"/>
  <c r="CC133" i="25"/>
  <c r="CD133" i="25"/>
  <c r="CE133" i="25"/>
  <c r="CF133" i="25"/>
  <c r="CG133" i="25"/>
  <c r="BV134" i="25"/>
  <c r="CJ134" i="25" s="1"/>
  <c r="BW134" i="25"/>
  <c r="BX134" i="25"/>
  <c r="BY134" i="25"/>
  <c r="BZ134" i="25"/>
  <c r="CA134" i="25"/>
  <c r="CB134" i="25"/>
  <c r="CC134" i="25"/>
  <c r="CD134" i="25"/>
  <c r="CE134" i="25"/>
  <c r="CF134" i="25"/>
  <c r="CG134" i="25"/>
  <c r="BV135" i="25"/>
  <c r="BW135" i="25"/>
  <c r="BX135" i="25"/>
  <c r="BY135" i="25"/>
  <c r="BZ135" i="25"/>
  <c r="CA135" i="25"/>
  <c r="CB135" i="25"/>
  <c r="CC135" i="25"/>
  <c r="CD135" i="25"/>
  <c r="CE135" i="25"/>
  <c r="CF135" i="25"/>
  <c r="CG135" i="25"/>
  <c r="BV136" i="25"/>
  <c r="CJ136" i="25" s="1"/>
  <c r="BW136" i="25"/>
  <c r="BX136" i="25"/>
  <c r="BY136" i="25"/>
  <c r="BZ136" i="25"/>
  <c r="CA136" i="25"/>
  <c r="CB136" i="25"/>
  <c r="CC136" i="25"/>
  <c r="CD136" i="25"/>
  <c r="CE136" i="25"/>
  <c r="CF136" i="25"/>
  <c r="CG136" i="25"/>
  <c r="BV137" i="25"/>
  <c r="CJ137" i="25" s="1"/>
  <c r="BW137" i="25"/>
  <c r="BX137" i="25"/>
  <c r="BY137" i="25"/>
  <c r="BZ137" i="25"/>
  <c r="CA137" i="25"/>
  <c r="CB137" i="25"/>
  <c r="CC137" i="25"/>
  <c r="CD137" i="25"/>
  <c r="CE137" i="25"/>
  <c r="CF137" i="25"/>
  <c r="CG137" i="25"/>
  <c r="BV138" i="25"/>
  <c r="CJ138" i="25" s="1"/>
  <c r="BW138" i="25"/>
  <c r="BX138" i="25"/>
  <c r="BY138" i="25"/>
  <c r="BZ138" i="25"/>
  <c r="CA138" i="25"/>
  <c r="CB138" i="25"/>
  <c r="CC138" i="25"/>
  <c r="CD138" i="25"/>
  <c r="CE138" i="25"/>
  <c r="CF138" i="25"/>
  <c r="CG138" i="25"/>
  <c r="BV139" i="25"/>
  <c r="CJ139" i="25" s="1"/>
  <c r="BW139" i="25"/>
  <c r="BX139" i="25"/>
  <c r="BY139" i="25"/>
  <c r="BZ139" i="25"/>
  <c r="CA139" i="25"/>
  <c r="CB139" i="25"/>
  <c r="CC139" i="25"/>
  <c r="CD139" i="25"/>
  <c r="CE139" i="25"/>
  <c r="CF139" i="25"/>
  <c r="CG139" i="25"/>
  <c r="BV140" i="25"/>
  <c r="CJ140" i="25" s="1"/>
  <c r="BW140" i="25"/>
  <c r="BX140" i="25"/>
  <c r="BY140" i="25"/>
  <c r="BZ140" i="25"/>
  <c r="CA140" i="25"/>
  <c r="CB140" i="25"/>
  <c r="CC140" i="25"/>
  <c r="CD140" i="25"/>
  <c r="CE140" i="25"/>
  <c r="CF140" i="25"/>
  <c r="CG140" i="25"/>
  <c r="BV141" i="25"/>
  <c r="CJ141" i="25" s="1"/>
  <c r="BW141" i="25"/>
  <c r="BX141" i="25"/>
  <c r="BY141" i="25"/>
  <c r="BZ141" i="25"/>
  <c r="CA141" i="25"/>
  <c r="CB141" i="25"/>
  <c r="CC141" i="25"/>
  <c r="CD141" i="25"/>
  <c r="CE141" i="25"/>
  <c r="CF141" i="25"/>
  <c r="CG141" i="25"/>
  <c r="BV142" i="25"/>
  <c r="CJ142" i="25" s="1"/>
  <c r="BW142" i="25"/>
  <c r="BX142" i="25"/>
  <c r="BY142" i="25"/>
  <c r="BZ142" i="25"/>
  <c r="CA142" i="25"/>
  <c r="CB142" i="25"/>
  <c r="CC142" i="25"/>
  <c r="CD142" i="25"/>
  <c r="CE142" i="25"/>
  <c r="CF142" i="25"/>
  <c r="CG142" i="25"/>
  <c r="BV143" i="25"/>
  <c r="CJ143" i="25" s="1"/>
  <c r="BW143" i="25"/>
  <c r="BX143" i="25"/>
  <c r="BY143" i="25"/>
  <c r="BZ143" i="25"/>
  <c r="CA143" i="25"/>
  <c r="CB143" i="25"/>
  <c r="CC143" i="25"/>
  <c r="CD143" i="25"/>
  <c r="CE143" i="25"/>
  <c r="CF143" i="25"/>
  <c r="CG143" i="25"/>
  <c r="BV144" i="25"/>
  <c r="CJ144" i="25" s="1"/>
  <c r="BW144" i="25"/>
  <c r="BX144" i="25"/>
  <c r="BY144" i="25"/>
  <c r="BZ144" i="25"/>
  <c r="CA144" i="25"/>
  <c r="CB144" i="25"/>
  <c r="CC144" i="25"/>
  <c r="CD144" i="25"/>
  <c r="CE144" i="25"/>
  <c r="CF144" i="25"/>
  <c r="CG144" i="25"/>
  <c r="BV145" i="25"/>
  <c r="BW145" i="25"/>
  <c r="BX145" i="25"/>
  <c r="BY145" i="25"/>
  <c r="BZ145" i="25"/>
  <c r="CA145" i="25"/>
  <c r="CB145" i="25"/>
  <c r="CC145" i="25"/>
  <c r="CD145" i="25"/>
  <c r="CE145" i="25"/>
  <c r="CF145" i="25"/>
  <c r="CG145" i="25"/>
  <c r="BV146" i="25"/>
  <c r="CJ146" i="25" s="1"/>
  <c r="BW146" i="25"/>
  <c r="BX146" i="25"/>
  <c r="BY146" i="25"/>
  <c r="BZ146" i="25"/>
  <c r="CA146" i="25"/>
  <c r="CB146" i="25"/>
  <c r="CC146" i="25"/>
  <c r="CD146" i="25"/>
  <c r="CE146" i="25"/>
  <c r="CF146" i="25"/>
  <c r="CG146" i="25"/>
  <c r="BV147" i="25"/>
  <c r="CJ147" i="25" s="1"/>
  <c r="BW147" i="25"/>
  <c r="BX147" i="25"/>
  <c r="BY147" i="25"/>
  <c r="BZ147" i="25"/>
  <c r="CA147" i="25"/>
  <c r="CB147" i="25"/>
  <c r="CC147" i="25"/>
  <c r="CD147" i="25"/>
  <c r="CE147" i="25"/>
  <c r="CF147" i="25"/>
  <c r="CG147" i="25"/>
  <c r="BV148" i="25"/>
  <c r="CJ148" i="25" s="1"/>
  <c r="BW148" i="25"/>
  <c r="BX148" i="25"/>
  <c r="BY148" i="25"/>
  <c r="BZ148" i="25"/>
  <c r="CA148" i="25"/>
  <c r="CB148" i="25"/>
  <c r="CC148" i="25"/>
  <c r="CD148" i="25"/>
  <c r="CE148" i="25"/>
  <c r="CF148" i="25"/>
  <c r="CG148" i="25"/>
  <c r="BV149" i="25"/>
  <c r="CJ149" i="25" s="1"/>
  <c r="BW149" i="25"/>
  <c r="BX149" i="25"/>
  <c r="BY149" i="25"/>
  <c r="BZ149" i="25"/>
  <c r="CA149" i="25"/>
  <c r="CB149" i="25"/>
  <c r="CC149" i="25"/>
  <c r="CD149" i="25"/>
  <c r="CE149" i="25"/>
  <c r="CF149" i="25"/>
  <c r="CG149" i="25"/>
  <c r="BV150" i="25"/>
  <c r="CJ150" i="25" s="1"/>
  <c r="BW150" i="25"/>
  <c r="BX150" i="25"/>
  <c r="BY150" i="25"/>
  <c r="BZ150" i="25"/>
  <c r="CA150" i="25"/>
  <c r="CB150" i="25"/>
  <c r="CC150" i="25"/>
  <c r="CD150" i="25"/>
  <c r="CE150" i="25"/>
  <c r="CF150" i="25"/>
  <c r="CG150" i="25"/>
  <c r="BV151" i="25"/>
  <c r="CJ151" i="25" s="1"/>
  <c r="BW151" i="25"/>
  <c r="BX151" i="25"/>
  <c r="BY151" i="25"/>
  <c r="BZ151" i="25"/>
  <c r="CA151" i="25"/>
  <c r="CB151" i="25"/>
  <c r="CC151" i="25"/>
  <c r="CD151" i="25"/>
  <c r="CE151" i="25"/>
  <c r="CF151" i="25"/>
  <c r="CG151" i="25"/>
  <c r="BV152" i="25"/>
  <c r="CJ152" i="25" s="1"/>
  <c r="BW152" i="25"/>
  <c r="BX152" i="25"/>
  <c r="BY152" i="25"/>
  <c r="BZ152" i="25"/>
  <c r="CA152" i="25"/>
  <c r="CB152" i="25"/>
  <c r="CC152" i="25"/>
  <c r="CD152" i="25"/>
  <c r="CE152" i="25"/>
  <c r="CF152" i="25"/>
  <c r="CG152" i="25"/>
  <c r="BV153" i="25"/>
  <c r="BW153" i="25"/>
  <c r="BX153" i="25"/>
  <c r="BY153" i="25"/>
  <c r="BZ153" i="25"/>
  <c r="CA153" i="25"/>
  <c r="CB153" i="25"/>
  <c r="CC153" i="25"/>
  <c r="CD153" i="25"/>
  <c r="CE153" i="25"/>
  <c r="CF153" i="25"/>
  <c r="CG153" i="25"/>
  <c r="BV154" i="25"/>
  <c r="BW154" i="25"/>
  <c r="BX154" i="25"/>
  <c r="BY154" i="25"/>
  <c r="BZ154" i="25"/>
  <c r="CA154" i="25"/>
  <c r="CB154" i="25"/>
  <c r="CC154" i="25"/>
  <c r="CD154" i="25"/>
  <c r="CE154" i="25"/>
  <c r="CF154" i="25"/>
  <c r="CG154" i="25"/>
  <c r="BV155" i="25"/>
  <c r="BW155" i="25"/>
  <c r="BX155" i="25"/>
  <c r="BY155" i="25"/>
  <c r="BZ155" i="25"/>
  <c r="CA155" i="25"/>
  <c r="CB155" i="25"/>
  <c r="CC155" i="25"/>
  <c r="CD155" i="25"/>
  <c r="CE155" i="25"/>
  <c r="CF155" i="25"/>
  <c r="CG155" i="25"/>
  <c r="BV156" i="25"/>
  <c r="CJ156" i="25" s="1"/>
  <c r="BW156" i="25"/>
  <c r="BX156" i="25"/>
  <c r="BY156" i="25"/>
  <c r="BZ156" i="25"/>
  <c r="CA156" i="25"/>
  <c r="CB156" i="25"/>
  <c r="CC156" i="25"/>
  <c r="CD156" i="25"/>
  <c r="CE156" i="25"/>
  <c r="CF156" i="25"/>
  <c r="CG156" i="25"/>
  <c r="BV157" i="25"/>
  <c r="CJ157" i="25" s="1"/>
  <c r="BW157" i="25"/>
  <c r="BX157" i="25"/>
  <c r="BY157" i="25"/>
  <c r="BZ157" i="25"/>
  <c r="CA157" i="25"/>
  <c r="CB157" i="25"/>
  <c r="CC157" i="25"/>
  <c r="CD157" i="25"/>
  <c r="CE157" i="25"/>
  <c r="CF157" i="25"/>
  <c r="CG157" i="25"/>
  <c r="BV158" i="25"/>
  <c r="BW158" i="25"/>
  <c r="BX158" i="25"/>
  <c r="BY158" i="25"/>
  <c r="BZ158" i="25"/>
  <c r="CA158" i="25"/>
  <c r="CB158" i="25"/>
  <c r="CC158" i="25"/>
  <c r="CD158" i="25"/>
  <c r="CE158" i="25"/>
  <c r="CF158" i="25"/>
  <c r="CG158" i="25"/>
  <c r="BV159" i="25"/>
  <c r="BW159" i="25"/>
  <c r="BX159" i="25"/>
  <c r="BY159" i="25"/>
  <c r="BZ159" i="25"/>
  <c r="CA159" i="25"/>
  <c r="CB159" i="25"/>
  <c r="CC159" i="25"/>
  <c r="CD159" i="25"/>
  <c r="CE159" i="25"/>
  <c r="CF159" i="25"/>
  <c r="CG159" i="25"/>
  <c r="BV160" i="25"/>
  <c r="BW160" i="25"/>
  <c r="BX160" i="25"/>
  <c r="BY160" i="25"/>
  <c r="BZ160" i="25"/>
  <c r="CA160" i="25"/>
  <c r="CB160" i="25"/>
  <c r="CC160" i="25"/>
  <c r="CD160" i="25"/>
  <c r="CE160" i="25"/>
  <c r="CF160" i="25"/>
  <c r="CG160" i="25"/>
  <c r="BV161" i="25"/>
  <c r="BW161" i="25"/>
  <c r="BX161" i="25"/>
  <c r="BY161" i="25"/>
  <c r="BZ161" i="25"/>
  <c r="CA161" i="25"/>
  <c r="CB161" i="25"/>
  <c r="CC161" i="25"/>
  <c r="CD161" i="25"/>
  <c r="CE161" i="25"/>
  <c r="CF161" i="25"/>
  <c r="CG161" i="25"/>
  <c r="BV162" i="25"/>
  <c r="CJ162" i="25" s="1"/>
  <c r="BW162" i="25"/>
  <c r="BX162" i="25"/>
  <c r="BY162" i="25"/>
  <c r="BZ162" i="25"/>
  <c r="CA162" i="25"/>
  <c r="CB162" i="25"/>
  <c r="CC162" i="25"/>
  <c r="CD162" i="25"/>
  <c r="CE162" i="25"/>
  <c r="CF162" i="25"/>
  <c r="CG162" i="25"/>
  <c r="BV163" i="25"/>
  <c r="CJ163" i="25" s="1"/>
  <c r="BW163" i="25"/>
  <c r="BX163" i="25"/>
  <c r="BY163" i="25"/>
  <c r="BZ163" i="25"/>
  <c r="CA163" i="25"/>
  <c r="CB163" i="25"/>
  <c r="CC163" i="25"/>
  <c r="CD163" i="25"/>
  <c r="CE163" i="25"/>
  <c r="CF163" i="25"/>
  <c r="CG163" i="25"/>
  <c r="BV164" i="25"/>
  <c r="CJ164" i="25" s="1"/>
  <c r="BW164" i="25"/>
  <c r="BX164" i="25"/>
  <c r="BY164" i="25"/>
  <c r="BZ164" i="25"/>
  <c r="CA164" i="25"/>
  <c r="CB164" i="25"/>
  <c r="CC164" i="25"/>
  <c r="CD164" i="25"/>
  <c r="CE164" i="25"/>
  <c r="CF164" i="25"/>
  <c r="CG164" i="25"/>
  <c r="BV165" i="25"/>
  <c r="CJ165" i="25" s="1"/>
  <c r="BW165" i="25"/>
  <c r="BX165" i="25"/>
  <c r="BY165" i="25"/>
  <c r="BZ165" i="25"/>
  <c r="CA165" i="25"/>
  <c r="CB165" i="25"/>
  <c r="CC165" i="25"/>
  <c r="CD165" i="25"/>
  <c r="CE165" i="25"/>
  <c r="CF165" i="25"/>
  <c r="CG165" i="25"/>
  <c r="BV166" i="25"/>
  <c r="CJ166" i="25" s="1"/>
  <c r="BW166" i="25"/>
  <c r="BX166" i="25"/>
  <c r="BY166" i="25"/>
  <c r="BZ166" i="25"/>
  <c r="CA166" i="25"/>
  <c r="CB166" i="25"/>
  <c r="CC166" i="25"/>
  <c r="CD166" i="25"/>
  <c r="CE166" i="25"/>
  <c r="CF166" i="25"/>
  <c r="CG166" i="25"/>
  <c r="BV167" i="25"/>
  <c r="CJ167" i="25" s="1"/>
  <c r="BW167" i="25"/>
  <c r="BX167" i="25"/>
  <c r="BY167" i="25"/>
  <c r="BZ167" i="25"/>
  <c r="CA167" i="25"/>
  <c r="CB167" i="25"/>
  <c r="CC167" i="25"/>
  <c r="CD167" i="25"/>
  <c r="CE167" i="25"/>
  <c r="CF167" i="25"/>
  <c r="CG167" i="25"/>
  <c r="BV168" i="25"/>
  <c r="CJ168" i="25" s="1"/>
  <c r="BW168" i="25"/>
  <c r="BX168" i="25"/>
  <c r="BY168" i="25"/>
  <c r="BZ168" i="25"/>
  <c r="CA168" i="25"/>
  <c r="CB168" i="25"/>
  <c r="CC168" i="25"/>
  <c r="CD168" i="25"/>
  <c r="CE168" i="25"/>
  <c r="CF168" i="25"/>
  <c r="CG168" i="25"/>
  <c r="BV169" i="25"/>
  <c r="CJ169" i="25" s="1"/>
  <c r="BW169" i="25"/>
  <c r="BX169" i="25"/>
  <c r="BY169" i="25"/>
  <c r="BZ169" i="25"/>
  <c r="CA169" i="25"/>
  <c r="CB169" i="25"/>
  <c r="CC169" i="25"/>
  <c r="CD169" i="25"/>
  <c r="CE169" i="25"/>
  <c r="CF169" i="25"/>
  <c r="CG169" i="25"/>
  <c r="BV170" i="25"/>
  <c r="BW170" i="25"/>
  <c r="BX170" i="25"/>
  <c r="BY170" i="25"/>
  <c r="BZ170" i="25"/>
  <c r="CA170" i="25"/>
  <c r="CB170" i="25"/>
  <c r="CC170" i="25"/>
  <c r="CD170" i="25"/>
  <c r="CE170" i="25"/>
  <c r="CF170" i="25"/>
  <c r="CG170" i="25"/>
  <c r="BV171" i="25"/>
  <c r="BW171" i="25"/>
  <c r="BX171" i="25"/>
  <c r="BY171" i="25"/>
  <c r="BZ171" i="25"/>
  <c r="CA171" i="25"/>
  <c r="CB171" i="25"/>
  <c r="CC171" i="25"/>
  <c r="CD171" i="25"/>
  <c r="CE171" i="25"/>
  <c r="CF171" i="25"/>
  <c r="CG171" i="25"/>
  <c r="BV172" i="25"/>
  <c r="CJ172" i="25" s="1"/>
  <c r="BW172" i="25"/>
  <c r="BX172" i="25"/>
  <c r="BY172" i="25"/>
  <c r="BZ172" i="25"/>
  <c r="CA172" i="25"/>
  <c r="CB172" i="25"/>
  <c r="CC172" i="25"/>
  <c r="CD172" i="25"/>
  <c r="CE172" i="25"/>
  <c r="CF172" i="25"/>
  <c r="CG172" i="25"/>
  <c r="BV173" i="25"/>
  <c r="CJ173" i="25" s="1"/>
  <c r="BW173" i="25"/>
  <c r="BX173" i="25"/>
  <c r="BY173" i="25"/>
  <c r="BZ173" i="25"/>
  <c r="CA173" i="25"/>
  <c r="CB173" i="25"/>
  <c r="CC173" i="25"/>
  <c r="CD173" i="25"/>
  <c r="CE173" i="25"/>
  <c r="CF173" i="25"/>
  <c r="CG173" i="25"/>
  <c r="BV174" i="25"/>
  <c r="BW174" i="25"/>
  <c r="BX174" i="25"/>
  <c r="BY174" i="25"/>
  <c r="BZ174" i="25"/>
  <c r="CA174" i="25"/>
  <c r="CB174" i="25"/>
  <c r="CC174" i="25"/>
  <c r="CD174" i="25"/>
  <c r="CE174" i="25"/>
  <c r="CF174" i="25"/>
  <c r="CG174" i="25"/>
  <c r="BV175" i="25"/>
  <c r="BW175" i="25"/>
  <c r="BX175" i="25"/>
  <c r="BY175" i="25"/>
  <c r="BZ175" i="25"/>
  <c r="CA175" i="25"/>
  <c r="CB175" i="25"/>
  <c r="CC175" i="25"/>
  <c r="CD175" i="25"/>
  <c r="CE175" i="25"/>
  <c r="CF175" i="25"/>
  <c r="CG175" i="25"/>
  <c r="BV176" i="25"/>
  <c r="CJ176" i="25" s="1"/>
  <c r="BW176" i="25"/>
  <c r="BX176" i="25"/>
  <c r="BY176" i="25"/>
  <c r="BZ176" i="25"/>
  <c r="CA176" i="25"/>
  <c r="CB176" i="25"/>
  <c r="CC176" i="25"/>
  <c r="CD176" i="25"/>
  <c r="CE176" i="25"/>
  <c r="CF176" i="25"/>
  <c r="CG176" i="25"/>
  <c r="BV177" i="25"/>
  <c r="CJ177" i="25" s="1"/>
  <c r="BW177" i="25"/>
  <c r="BX177" i="25"/>
  <c r="BY177" i="25"/>
  <c r="BZ177" i="25"/>
  <c r="CA177" i="25"/>
  <c r="CB177" i="25"/>
  <c r="CC177" i="25"/>
  <c r="CD177" i="25"/>
  <c r="CE177" i="25"/>
  <c r="CF177" i="25"/>
  <c r="CG177" i="25"/>
  <c r="BV178" i="25"/>
  <c r="CJ178" i="25" s="1"/>
  <c r="BW178" i="25"/>
  <c r="BX178" i="25"/>
  <c r="BY178" i="25"/>
  <c r="BZ178" i="25"/>
  <c r="CA178" i="25"/>
  <c r="CB178" i="25"/>
  <c r="CC178" i="25"/>
  <c r="CD178" i="25"/>
  <c r="CE178" i="25"/>
  <c r="CF178" i="25"/>
  <c r="CG178" i="25"/>
  <c r="BV179" i="25"/>
  <c r="CJ179" i="25" s="1"/>
  <c r="BW179" i="25"/>
  <c r="BX179" i="25"/>
  <c r="BY179" i="25"/>
  <c r="BZ179" i="25"/>
  <c r="CA179" i="25"/>
  <c r="CB179" i="25"/>
  <c r="CC179" i="25"/>
  <c r="CD179" i="25"/>
  <c r="CE179" i="25"/>
  <c r="CF179" i="25"/>
  <c r="CG179" i="25"/>
  <c r="BV180" i="25"/>
  <c r="CJ180" i="25" s="1"/>
  <c r="BW180" i="25"/>
  <c r="BX180" i="25"/>
  <c r="BY180" i="25"/>
  <c r="BZ180" i="25"/>
  <c r="CA180" i="25"/>
  <c r="CB180" i="25"/>
  <c r="CC180" i="25"/>
  <c r="CD180" i="25"/>
  <c r="CE180" i="25"/>
  <c r="CF180" i="25"/>
  <c r="CG180" i="25"/>
  <c r="BV181" i="25"/>
  <c r="CJ181" i="25" s="1"/>
  <c r="BW181" i="25"/>
  <c r="BX181" i="25"/>
  <c r="BY181" i="25"/>
  <c r="BZ181" i="25"/>
  <c r="CA181" i="25"/>
  <c r="CB181" i="25"/>
  <c r="CC181" i="25"/>
  <c r="CD181" i="25"/>
  <c r="CE181" i="25"/>
  <c r="CF181" i="25"/>
  <c r="CG181" i="25"/>
  <c r="BV182" i="25"/>
  <c r="CJ182" i="25" s="1"/>
  <c r="BW182" i="25"/>
  <c r="BX182" i="25"/>
  <c r="BY182" i="25"/>
  <c r="BZ182" i="25"/>
  <c r="CA182" i="25"/>
  <c r="CB182" i="25"/>
  <c r="CC182" i="25"/>
  <c r="CD182" i="25"/>
  <c r="CE182" i="25"/>
  <c r="CF182" i="25"/>
  <c r="CG182" i="25"/>
  <c r="BV183" i="25"/>
  <c r="CJ183" i="25" s="1"/>
  <c r="BW183" i="25"/>
  <c r="BX183" i="25"/>
  <c r="BY183" i="25"/>
  <c r="BZ183" i="25"/>
  <c r="CA183" i="25"/>
  <c r="CB183" i="25"/>
  <c r="CC183" i="25"/>
  <c r="CD183" i="25"/>
  <c r="CE183" i="25"/>
  <c r="CF183" i="25"/>
  <c r="CG183" i="25"/>
  <c r="BV184" i="25"/>
  <c r="CJ184" i="25" s="1"/>
  <c r="BW184" i="25"/>
  <c r="BX184" i="25"/>
  <c r="BY184" i="25"/>
  <c r="BZ184" i="25"/>
  <c r="CA184" i="25"/>
  <c r="CB184" i="25"/>
  <c r="CC184" i="25"/>
  <c r="CD184" i="25"/>
  <c r="CE184" i="25"/>
  <c r="CF184" i="25"/>
  <c r="CG184" i="25"/>
  <c r="BV185" i="25"/>
  <c r="CJ185" i="25" s="1"/>
  <c r="BW185" i="25"/>
  <c r="BX185" i="25"/>
  <c r="BY185" i="25"/>
  <c r="BZ185" i="25"/>
  <c r="CA185" i="25"/>
  <c r="CB185" i="25"/>
  <c r="CC185" i="25"/>
  <c r="CD185" i="25"/>
  <c r="CE185" i="25"/>
  <c r="CF185" i="25"/>
  <c r="CG185" i="25"/>
  <c r="BV186" i="25"/>
  <c r="CJ186" i="25" s="1"/>
  <c r="BW186" i="25"/>
  <c r="BX186" i="25"/>
  <c r="BY186" i="25"/>
  <c r="BZ186" i="25"/>
  <c r="CA186" i="25"/>
  <c r="CB186" i="25"/>
  <c r="CC186" i="25"/>
  <c r="CD186" i="25"/>
  <c r="CE186" i="25"/>
  <c r="CF186" i="25"/>
  <c r="CG186" i="25"/>
  <c r="BV187" i="25"/>
  <c r="CJ187" i="25" s="1"/>
  <c r="BW187" i="25"/>
  <c r="BX187" i="25"/>
  <c r="BY187" i="25"/>
  <c r="BZ187" i="25"/>
  <c r="CA187" i="25"/>
  <c r="CB187" i="25"/>
  <c r="CC187" i="25"/>
  <c r="CD187" i="25"/>
  <c r="CE187" i="25"/>
  <c r="CF187" i="25"/>
  <c r="CG187" i="25"/>
  <c r="BV188" i="25"/>
  <c r="CJ188" i="25" s="1"/>
  <c r="BW188" i="25"/>
  <c r="BX188" i="25"/>
  <c r="BY188" i="25"/>
  <c r="BZ188" i="25"/>
  <c r="CA188" i="25"/>
  <c r="CB188" i="25"/>
  <c r="CC188" i="25"/>
  <c r="CD188" i="25"/>
  <c r="CE188" i="25"/>
  <c r="CF188" i="25"/>
  <c r="CG188" i="25"/>
  <c r="BV189" i="25"/>
  <c r="BW189" i="25"/>
  <c r="BX189" i="25"/>
  <c r="BY189" i="25"/>
  <c r="BZ189" i="25"/>
  <c r="CA189" i="25"/>
  <c r="CB189" i="25"/>
  <c r="CC189" i="25"/>
  <c r="CD189" i="25"/>
  <c r="CE189" i="25"/>
  <c r="CF189" i="25"/>
  <c r="CG189" i="25"/>
  <c r="BV190" i="25"/>
  <c r="CJ190" i="25" s="1"/>
  <c r="BW190" i="25"/>
  <c r="BX190" i="25"/>
  <c r="BY190" i="25"/>
  <c r="BZ190" i="25"/>
  <c r="CA190" i="25"/>
  <c r="CB190" i="25"/>
  <c r="CC190" i="25"/>
  <c r="CD190" i="25"/>
  <c r="CE190" i="25"/>
  <c r="CF190" i="25"/>
  <c r="CG190" i="25"/>
  <c r="BV191" i="25"/>
  <c r="CJ191" i="25" s="1"/>
  <c r="BW191" i="25"/>
  <c r="BX191" i="25"/>
  <c r="BY191" i="25"/>
  <c r="BZ191" i="25"/>
  <c r="CA191" i="25"/>
  <c r="CB191" i="25"/>
  <c r="CC191" i="25"/>
  <c r="CD191" i="25"/>
  <c r="CE191" i="25"/>
  <c r="CF191" i="25"/>
  <c r="CG191" i="25"/>
  <c r="BV192" i="25"/>
  <c r="BW192" i="25"/>
  <c r="BW216" i="25" s="1"/>
  <c r="BX192" i="25"/>
  <c r="BX216" i="25" s="1"/>
  <c r="BY192" i="25"/>
  <c r="BY216" i="25" s="1"/>
  <c r="BZ192" i="25"/>
  <c r="BZ216" i="25" s="1"/>
  <c r="CA192" i="25"/>
  <c r="CA216" i="25" s="1"/>
  <c r="CB192" i="25"/>
  <c r="CB216" i="25" s="1"/>
  <c r="CC192" i="25"/>
  <c r="CC216" i="25" s="1"/>
  <c r="CD192" i="25"/>
  <c r="CD216" i="25" s="1"/>
  <c r="CE192" i="25"/>
  <c r="CE216" i="25" s="1"/>
  <c r="CF192" i="25"/>
  <c r="CF216" i="25" s="1"/>
  <c r="CG192" i="25"/>
  <c r="CG216" i="25" s="1"/>
  <c r="BV193" i="25"/>
  <c r="BV210" i="25" s="1"/>
  <c r="BW193" i="25"/>
  <c r="BW210" i="25" s="1"/>
  <c r="BX193" i="25"/>
  <c r="BX210" i="25" s="1"/>
  <c r="BY193" i="25"/>
  <c r="BY210" i="25" s="1"/>
  <c r="BZ193" i="25"/>
  <c r="BZ210" i="25" s="1"/>
  <c r="CA193" i="25"/>
  <c r="CA210" i="25" s="1"/>
  <c r="CB193" i="25"/>
  <c r="CB210" i="25" s="1"/>
  <c r="CC193" i="25"/>
  <c r="CC210" i="25" s="1"/>
  <c r="CD193" i="25"/>
  <c r="CD210" i="25" s="1"/>
  <c r="CE193" i="25"/>
  <c r="CE210" i="25" s="1"/>
  <c r="CF193" i="25"/>
  <c r="CF210" i="25" s="1"/>
  <c r="CG193" i="25"/>
  <c r="CG210" i="25" s="1"/>
  <c r="BV194" i="25"/>
  <c r="CJ194" i="25" s="1"/>
  <c r="BW194" i="25"/>
  <c r="BX194" i="25"/>
  <c r="BY194" i="25"/>
  <c r="BZ194" i="25"/>
  <c r="CA194" i="25"/>
  <c r="CB194" i="25"/>
  <c r="CC194" i="25"/>
  <c r="CD194" i="25"/>
  <c r="CE194" i="25"/>
  <c r="CF194" i="25"/>
  <c r="CG194" i="25"/>
  <c r="BV195" i="25"/>
  <c r="CJ195" i="25" s="1"/>
  <c r="BW195" i="25"/>
  <c r="BX195" i="25"/>
  <c r="BY195" i="25"/>
  <c r="BZ195" i="25"/>
  <c r="CA195" i="25"/>
  <c r="CB195" i="25"/>
  <c r="CC195" i="25"/>
  <c r="CD195" i="25"/>
  <c r="CE195" i="25"/>
  <c r="CF195" i="25"/>
  <c r="CG195" i="25"/>
  <c r="BV196" i="25"/>
  <c r="CJ196" i="25" s="1"/>
  <c r="BW196" i="25"/>
  <c r="BX196" i="25"/>
  <c r="BY196" i="25"/>
  <c r="BZ196" i="25"/>
  <c r="CA196" i="25"/>
  <c r="CB196" i="25"/>
  <c r="CC196" i="25"/>
  <c r="CD196" i="25"/>
  <c r="CE196" i="25"/>
  <c r="CF196" i="25"/>
  <c r="CG196" i="25"/>
  <c r="BV197" i="25"/>
  <c r="CJ197" i="25" s="1"/>
  <c r="BW197" i="25"/>
  <c r="BX197" i="25"/>
  <c r="BY197" i="25"/>
  <c r="BZ197" i="25"/>
  <c r="CA197" i="25"/>
  <c r="CB197" i="25"/>
  <c r="CC197" i="25"/>
  <c r="CD197" i="25"/>
  <c r="CE197" i="25"/>
  <c r="CF197" i="25"/>
  <c r="CG197" i="25"/>
  <c r="BV198" i="25"/>
  <c r="CJ198" i="25" s="1"/>
  <c r="BW198" i="25"/>
  <c r="BX198" i="25"/>
  <c r="BY198" i="25"/>
  <c r="BZ198" i="25"/>
  <c r="CA198" i="25"/>
  <c r="CB198" i="25"/>
  <c r="CC198" i="25"/>
  <c r="CD198" i="25"/>
  <c r="CE198" i="25"/>
  <c r="CF198" i="25"/>
  <c r="CG198" i="25"/>
  <c r="BV199" i="25"/>
  <c r="CJ199" i="25" s="1"/>
  <c r="BW199" i="25"/>
  <c r="BX199" i="25"/>
  <c r="BY199" i="25"/>
  <c r="BZ199" i="25"/>
  <c r="CA199" i="25"/>
  <c r="CB199" i="25"/>
  <c r="CC199" i="25"/>
  <c r="CD199" i="25"/>
  <c r="CE199" i="25"/>
  <c r="CF199" i="25"/>
  <c r="CG199" i="25"/>
  <c r="BV200" i="25"/>
  <c r="CJ200" i="25" s="1"/>
  <c r="BW200" i="25"/>
  <c r="BX200" i="25"/>
  <c r="BY200" i="25"/>
  <c r="BZ200" i="25"/>
  <c r="CA200" i="25"/>
  <c r="CB200" i="25"/>
  <c r="CC200" i="25"/>
  <c r="CD200" i="25"/>
  <c r="CE200" i="25"/>
  <c r="CF200" i="25"/>
  <c r="CG200" i="25"/>
  <c r="BW5" i="25"/>
  <c r="BX5" i="25"/>
  <c r="BY5" i="25"/>
  <c r="BZ5" i="25"/>
  <c r="CA5" i="25"/>
  <c r="CB5" i="25"/>
  <c r="CC5" i="25"/>
  <c r="CC238" i="25" s="1"/>
  <c r="CD5" i="25"/>
  <c r="CF5" i="25"/>
  <c r="CG5" i="25"/>
  <c r="CG238" i="25" s="1"/>
  <c r="BV5" i="25"/>
  <c r="CK7" i="25"/>
  <c r="CJ12" i="25"/>
  <c r="CJ18" i="25"/>
  <c r="CJ23" i="25"/>
  <c r="CJ28" i="25"/>
  <c r="CK31" i="25"/>
  <c r="CJ36" i="25"/>
  <c r="CJ41" i="25"/>
  <c r="CK45" i="25"/>
  <c r="CJ50" i="25"/>
  <c r="CJ55" i="25"/>
  <c r="CJ60" i="25"/>
  <c r="CJ64" i="25"/>
  <c r="CJ69" i="25"/>
  <c r="CJ75" i="25"/>
  <c r="CJ79" i="25"/>
  <c r="CJ85" i="25"/>
  <c r="CJ90" i="25"/>
  <c r="CJ95" i="25"/>
  <c r="CJ100" i="25"/>
  <c r="CJ107" i="25"/>
  <c r="CJ113" i="25"/>
  <c r="CJ121" i="25"/>
  <c r="CJ127" i="25"/>
  <c r="CJ135" i="25"/>
  <c r="CJ145" i="25"/>
  <c r="CJ160" i="25"/>
  <c r="CK4" i="25"/>
  <c r="CL4" i="25"/>
  <c r="CM4" i="25"/>
  <c r="CN4" i="25"/>
  <c r="CO4" i="25"/>
  <c r="CP4" i="25"/>
  <c r="CQ4" i="25"/>
  <c r="CR4" i="25"/>
  <c r="CS4" i="25"/>
  <c r="CT4" i="25"/>
  <c r="CU4" i="25"/>
  <c r="CV4" i="25"/>
  <c r="CJ4" i="25"/>
  <c r="BW4" i="25"/>
  <c r="BX4" i="25"/>
  <c r="BY4" i="25"/>
  <c r="BZ4" i="25"/>
  <c r="CA4" i="25"/>
  <c r="CB4" i="25"/>
  <c r="CC4" i="25"/>
  <c r="CD4" i="25"/>
  <c r="CE4" i="25"/>
  <c r="CF4" i="25"/>
  <c r="CG4" i="25"/>
  <c r="CH4" i="25"/>
  <c r="BV4" i="25"/>
  <c r="AT6" i="25"/>
  <c r="AU6" i="25"/>
  <c r="AV6" i="25"/>
  <c r="AW6" i="25"/>
  <c r="AX6" i="25"/>
  <c r="AY6" i="25"/>
  <c r="AZ6" i="25"/>
  <c r="BA6" i="25"/>
  <c r="BB6" i="25"/>
  <c r="BC6" i="25"/>
  <c r="BD6" i="25"/>
  <c r="BE6" i="25"/>
  <c r="AT7" i="25"/>
  <c r="AU7" i="25"/>
  <c r="AV7" i="25"/>
  <c r="AW7" i="25"/>
  <c r="AX7" i="25"/>
  <c r="AY7" i="25"/>
  <c r="AZ7" i="25"/>
  <c r="BA7" i="25"/>
  <c r="BB7" i="25"/>
  <c r="BC7" i="25"/>
  <c r="BD7" i="25"/>
  <c r="BE7" i="25"/>
  <c r="AT8" i="25"/>
  <c r="AU8" i="25"/>
  <c r="AV8" i="25"/>
  <c r="AW8" i="25"/>
  <c r="AX8" i="25"/>
  <c r="AY8" i="25"/>
  <c r="AZ8" i="25"/>
  <c r="BA8" i="25"/>
  <c r="BB8" i="25"/>
  <c r="BC8" i="25"/>
  <c r="BD8" i="25"/>
  <c r="BE8" i="25"/>
  <c r="AT9" i="25"/>
  <c r="AU9" i="25"/>
  <c r="AV9" i="25"/>
  <c r="AW9" i="25"/>
  <c r="AX9" i="25"/>
  <c r="AY9" i="25"/>
  <c r="AZ9" i="25"/>
  <c r="BA9" i="25"/>
  <c r="BB9" i="25"/>
  <c r="BC9" i="25"/>
  <c r="BD9" i="25"/>
  <c r="BE9" i="25"/>
  <c r="AT10" i="25"/>
  <c r="AU10" i="25"/>
  <c r="AV10" i="25"/>
  <c r="AW10" i="25"/>
  <c r="AX10" i="25"/>
  <c r="AY10" i="25"/>
  <c r="AZ10" i="25"/>
  <c r="BA10" i="25"/>
  <c r="BB10" i="25"/>
  <c r="BC10" i="25"/>
  <c r="BD10" i="25"/>
  <c r="BE10" i="25"/>
  <c r="AT11" i="25"/>
  <c r="AU11" i="25"/>
  <c r="AV11" i="25"/>
  <c r="AW11" i="25"/>
  <c r="AX11" i="25"/>
  <c r="AY11" i="25"/>
  <c r="AZ11" i="25"/>
  <c r="BA11" i="25"/>
  <c r="BB11" i="25"/>
  <c r="BC11" i="25"/>
  <c r="BD11" i="25"/>
  <c r="BE11" i="25"/>
  <c r="AT12" i="25"/>
  <c r="AU12" i="25"/>
  <c r="AV12" i="25"/>
  <c r="AW12" i="25"/>
  <c r="AX12" i="25"/>
  <c r="AY12" i="25"/>
  <c r="AZ12" i="25"/>
  <c r="BA12" i="25"/>
  <c r="BB12" i="25"/>
  <c r="BC12" i="25"/>
  <c r="BD12" i="25"/>
  <c r="BE12" i="25"/>
  <c r="AT13" i="25"/>
  <c r="AU13" i="25"/>
  <c r="AV13" i="25"/>
  <c r="AW13" i="25"/>
  <c r="AX13" i="25"/>
  <c r="AY13" i="25"/>
  <c r="AZ13" i="25"/>
  <c r="BA13" i="25"/>
  <c r="BB13" i="25"/>
  <c r="BC13" i="25"/>
  <c r="BD13" i="25"/>
  <c r="BE13" i="25"/>
  <c r="AT14" i="25"/>
  <c r="AU14" i="25"/>
  <c r="AV14" i="25"/>
  <c r="AW14" i="25"/>
  <c r="AX14" i="25"/>
  <c r="AY14" i="25"/>
  <c r="AZ14" i="25"/>
  <c r="BA14" i="25"/>
  <c r="BB14" i="25"/>
  <c r="BC14" i="25"/>
  <c r="BD14" i="25"/>
  <c r="BE14" i="25"/>
  <c r="AT15" i="25"/>
  <c r="AU15" i="25"/>
  <c r="AV15" i="25"/>
  <c r="AW15" i="25"/>
  <c r="AX15" i="25"/>
  <c r="AY15" i="25"/>
  <c r="AZ15" i="25"/>
  <c r="BA15" i="25"/>
  <c r="BB15" i="25"/>
  <c r="BC15" i="25"/>
  <c r="BD15" i="25"/>
  <c r="BE15" i="25"/>
  <c r="AT16" i="25"/>
  <c r="AU16" i="25"/>
  <c r="AV16" i="25"/>
  <c r="AW16" i="25"/>
  <c r="AX16" i="25"/>
  <c r="AY16" i="25"/>
  <c r="AZ16" i="25"/>
  <c r="BA16" i="25"/>
  <c r="BB16" i="25"/>
  <c r="BC16" i="25"/>
  <c r="BD16" i="25"/>
  <c r="BE16" i="25"/>
  <c r="AT17" i="25"/>
  <c r="AU17" i="25"/>
  <c r="AV17" i="25"/>
  <c r="AW17" i="25"/>
  <c r="AX17" i="25"/>
  <c r="AY17" i="25"/>
  <c r="AZ17" i="25"/>
  <c r="BA17" i="25"/>
  <c r="BB17" i="25"/>
  <c r="BC17" i="25"/>
  <c r="BD17" i="25"/>
  <c r="BE17" i="25"/>
  <c r="AT18" i="25"/>
  <c r="AU18" i="25"/>
  <c r="AV18" i="25"/>
  <c r="AW18" i="25"/>
  <c r="AX18" i="25"/>
  <c r="AY18" i="25"/>
  <c r="AZ18" i="25"/>
  <c r="BA18" i="25"/>
  <c r="BB18" i="25"/>
  <c r="BC18" i="25"/>
  <c r="BD18" i="25"/>
  <c r="BE18" i="25"/>
  <c r="AT19" i="25"/>
  <c r="AU19" i="25"/>
  <c r="AV19" i="25"/>
  <c r="AW19" i="25"/>
  <c r="AX19" i="25"/>
  <c r="AY19" i="25"/>
  <c r="AZ19" i="25"/>
  <c r="BA19" i="25"/>
  <c r="BB19" i="25"/>
  <c r="BC19" i="25"/>
  <c r="BD19" i="25"/>
  <c r="BE19" i="25"/>
  <c r="AT20" i="25"/>
  <c r="AU20" i="25"/>
  <c r="AV20" i="25"/>
  <c r="AW20" i="25"/>
  <c r="AX20" i="25"/>
  <c r="AY20" i="25"/>
  <c r="AZ20" i="25"/>
  <c r="BA20" i="25"/>
  <c r="BB20" i="25"/>
  <c r="BC20" i="25"/>
  <c r="BD20" i="25"/>
  <c r="BE20" i="25"/>
  <c r="AT21" i="25"/>
  <c r="AU21" i="25"/>
  <c r="AV21" i="25"/>
  <c r="AW21" i="25"/>
  <c r="AX21" i="25"/>
  <c r="AY21" i="25"/>
  <c r="AZ21" i="25"/>
  <c r="BA21" i="25"/>
  <c r="BB21" i="25"/>
  <c r="BC21" i="25"/>
  <c r="BD21" i="25"/>
  <c r="BE21" i="25"/>
  <c r="AT22" i="25"/>
  <c r="AU22" i="25"/>
  <c r="AV22" i="25"/>
  <c r="AW22" i="25"/>
  <c r="AX22" i="25"/>
  <c r="AY22" i="25"/>
  <c r="AZ22" i="25"/>
  <c r="BA22" i="25"/>
  <c r="BB22" i="25"/>
  <c r="BC22" i="25"/>
  <c r="BD22" i="25"/>
  <c r="BE22" i="25"/>
  <c r="AT23" i="25"/>
  <c r="AU23" i="25"/>
  <c r="AV23" i="25"/>
  <c r="AW23" i="25"/>
  <c r="AX23" i="25"/>
  <c r="AY23" i="25"/>
  <c r="AZ23" i="25"/>
  <c r="BA23" i="25"/>
  <c r="BB23" i="25"/>
  <c r="BC23" i="25"/>
  <c r="BD23" i="25"/>
  <c r="BE23" i="25"/>
  <c r="AT24" i="25"/>
  <c r="AU24" i="25"/>
  <c r="AV24" i="25"/>
  <c r="AW24" i="25"/>
  <c r="AX24" i="25"/>
  <c r="AY24" i="25"/>
  <c r="AZ24" i="25"/>
  <c r="BA24" i="25"/>
  <c r="BB24" i="25"/>
  <c r="BC24" i="25"/>
  <c r="BD24" i="25"/>
  <c r="BE24" i="25"/>
  <c r="AT25" i="25"/>
  <c r="AU25" i="25"/>
  <c r="AV25" i="25"/>
  <c r="AW25" i="25"/>
  <c r="AX25" i="25"/>
  <c r="AY25" i="25"/>
  <c r="AZ25" i="25"/>
  <c r="BA25" i="25"/>
  <c r="BB25" i="25"/>
  <c r="BC25" i="25"/>
  <c r="BD25" i="25"/>
  <c r="BE25" i="25"/>
  <c r="AT26" i="25"/>
  <c r="AU26" i="25"/>
  <c r="AV26" i="25"/>
  <c r="AW26" i="25"/>
  <c r="AX26" i="25"/>
  <c r="AY26" i="25"/>
  <c r="AZ26" i="25"/>
  <c r="BA26" i="25"/>
  <c r="BB26" i="25"/>
  <c r="BC26" i="25"/>
  <c r="BD26" i="25"/>
  <c r="BE26" i="25"/>
  <c r="AT27" i="25"/>
  <c r="AU27" i="25"/>
  <c r="AV27" i="25"/>
  <c r="AW27" i="25"/>
  <c r="AX27" i="25"/>
  <c r="AY27" i="25"/>
  <c r="AZ27" i="25"/>
  <c r="BA27" i="25"/>
  <c r="BB27" i="25"/>
  <c r="BC27" i="25"/>
  <c r="BD27" i="25"/>
  <c r="BE27" i="25"/>
  <c r="AT28" i="25"/>
  <c r="AU28" i="25"/>
  <c r="AV28" i="25"/>
  <c r="AW28" i="25"/>
  <c r="AX28" i="25"/>
  <c r="AY28" i="25"/>
  <c r="AZ28" i="25"/>
  <c r="BA28" i="25"/>
  <c r="BB28" i="25"/>
  <c r="BC28" i="25"/>
  <c r="BD28" i="25"/>
  <c r="BE28" i="25"/>
  <c r="AT29" i="25"/>
  <c r="AU29" i="25"/>
  <c r="AV29" i="25"/>
  <c r="AW29" i="25"/>
  <c r="AX29" i="25"/>
  <c r="AY29" i="25"/>
  <c r="AZ29" i="25"/>
  <c r="BA29" i="25"/>
  <c r="BB29" i="25"/>
  <c r="BC29" i="25"/>
  <c r="BD29" i="25"/>
  <c r="BE29" i="25"/>
  <c r="AT30" i="25"/>
  <c r="AU30" i="25"/>
  <c r="AV30" i="25"/>
  <c r="AW30" i="25"/>
  <c r="AX30" i="25"/>
  <c r="AY30" i="25"/>
  <c r="AZ30" i="25"/>
  <c r="BA30" i="25"/>
  <c r="BB30" i="25"/>
  <c r="BC30" i="25"/>
  <c r="BD30" i="25"/>
  <c r="BE30" i="25"/>
  <c r="AT31" i="25"/>
  <c r="AU31" i="25"/>
  <c r="AV31" i="25"/>
  <c r="AW31" i="25"/>
  <c r="AX31" i="25"/>
  <c r="AY31" i="25"/>
  <c r="AZ31" i="25"/>
  <c r="BA31" i="25"/>
  <c r="BB31" i="25"/>
  <c r="BC31" i="25"/>
  <c r="BD31" i="25"/>
  <c r="BE31" i="25"/>
  <c r="AT32" i="25"/>
  <c r="AU32" i="25"/>
  <c r="AV32" i="25"/>
  <c r="AW32" i="25"/>
  <c r="AX32" i="25"/>
  <c r="AY32" i="25"/>
  <c r="AZ32" i="25"/>
  <c r="BA32" i="25"/>
  <c r="BB32" i="25"/>
  <c r="BC32" i="25"/>
  <c r="BD32" i="25"/>
  <c r="BE32" i="25"/>
  <c r="AT33" i="25"/>
  <c r="AU33" i="25"/>
  <c r="AV33" i="25"/>
  <c r="AW33" i="25"/>
  <c r="AX33" i="25"/>
  <c r="AY33" i="25"/>
  <c r="AZ33" i="25"/>
  <c r="BA33" i="25"/>
  <c r="BB33" i="25"/>
  <c r="BC33" i="25"/>
  <c r="BD33" i="25"/>
  <c r="BE33" i="25"/>
  <c r="AT34" i="25"/>
  <c r="AU34" i="25"/>
  <c r="AV34" i="25"/>
  <c r="AW34" i="25"/>
  <c r="AX34" i="25"/>
  <c r="AY34" i="25"/>
  <c r="AZ34" i="25"/>
  <c r="BA34" i="25"/>
  <c r="BB34" i="25"/>
  <c r="BC34" i="25"/>
  <c r="BD34" i="25"/>
  <c r="BE34" i="25"/>
  <c r="AT35" i="25"/>
  <c r="AU35" i="25"/>
  <c r="AV35" i="25"/>
  <c r="AW35" i="25"/>
  <c r="AX35" i="25"/>
  <c r="AY35" i="25"/>
  <c r="AZ35" i="25"/>
  <c r="BA35" i="25"/>
  <c r="BB35" i="25"/>
  <c r="BC35" i="25"/>
  <c r="BD35" i="25"/>
  <c r="BE35" i="25"/>
  <c r="AT36" i="25"/>
  <c r="AU36" i="25"/>
  <c r="AV36" i="25"/>
  <c r="AW36" i="25"/>
  <c r="AX36" i="25"/>
  <c r="AY36" i="25"/>
  <c r="AZ36" i="25"/>
  <c r="BA36" i="25"/>
  <c r="BB36" i="25"/>
  <c r="BC36" i="25"/>
  <c r="BD36" i="25"/>
  <c r="BE36" i="25"/>
  <c r="AT37" i="25"/>
  <c r="AU37" i="25"/>
  <c r="AV37" i="25"/>
  <c r="AW37" i="25"/>
  <c r="AX37" i="25"/>
  <c r="AY37" i="25"/>
  <c r="AZ37" i="25"/>
  <c r="BA37" i="25"/>
  <c r="BB37" i="25"/>
  <c r="BC37" i="25"/>
  <c r="BD37" i="25"/>
  <c r="BE37" i="25"/>
  <c r="AT38" i="25"/>
  <c r="AU38" i="25"/>
  <c r="AV38" i="25"/>
  <c r="AW38" i="25"/>
  <c r="AX38" i="25"/>
  <c r="AY38" i="25"/>
  <c r="AZ38" i="25"/>
  <c r="BA38" i="25"/>
  <c r="BB38" i="25"/>
  <c r="BC38" i="25"/>
  <c r="BD38" i="25"/>
  <c r="BE38" i="25"/>
  <c r="AT39" i="25"/>
  <c r="AU39" i="25"/>
  <c r="AV39" i="25"/>
  <c r="AW39" i="25"/>
  <c r="AX39" i="25"/>
  <c r="AY39" i="25"/>
  <c r="AZ39" i="25"/>
  <c r="BA39" i="25"/>
  <c r="BB39" i="25"/>
  <c r="BC39" i="25"/>
  <c r="BD39" i="25"/>
  <c r="BE39" i="25"/>
  <c r="AT40" i="25"/>
  <c r="AU40" i="25"/>
  <c r="AV40" i="25"/>
  <c r="AW40" i="25"/>
  <c r="AX40" i="25"/>
  <c r="AY40" i="25"/>
  <c r="AZ40" i="25"/>
  <c r="BA40" i="25"/>
  <c r="BB40" i="25"/>
  <c r="BC40" i="25"/>
  <c r="BD40" i="25"/>
  <c r="BE40" i="25"/>
  <c r="AT41" i="25"/>
  <c r="AU41" i="25"/>
  <c r="AV41" i="25"/>
  <c r="AW41" i="25"/>
  <c r="AX41" i="25"/>
  <c r="AY41" i="25"/>
  <c r="AZ41" i="25"/>
  <c r="BA41" i="25"/>
  <c r="BB41" i="25"/>
  <c r="BC41" i="25"/>
  <c r="BD41" i="25"/>
  <c r="BE41" i="25"/>
  <c r="AT42" i="25"/>
  <c r="AU42" i="25"/>
  <c r="AV42" i="25"/>
  <c r="AW42" i="25"/>
  <c r="AX42" i="25"/>
  <c r="AY42" i="25"/>
  <c r="AZ42" i="25"/>
  <c r="BA42" i="25"/>
  <c r="BB42" i="25"/>
  <c r="BC42" i="25"/>
  <c r="BD42" i="25"/>
  <c r="BE42" i="25"/>
  <c r="AT43" i="25"/>
  <c r="AU43" i="25"/>
  <c r="AV43" i="25"/>
  <c r="AW43" i="25"/>
  <c r="AX43" i="25"/>
  <c r="AY43" i="25"/>
  <c r="AZ43" i="25"/>
  <c r="BA43" i="25"/>
  <c r="BB43" i="25"/>
  <c r="BC43" i="25"/>
  <c r="BD43" i="25"/>
  <c r="BE43" i="25"/>
  <c r="AT44" i="25"/>
  <c r="AU44" i="25"/>
  <c r="AV44" i="25"/>
  <c r="AW44" i="25"/>
  <c r="AX44" i="25"/>
  <c r="AY44" i="25"/>
  <c r="AZ44" i="25"/>
  <c r="BA44" i="25"/>
  <c r="BB44" i="25"/>
  <c r="BC44" i="25"/>
  <c r="BD44" i="25"/>
  <c r="BE44" i="25"/>
  <c r="AT45" i="25"/>
  <c r="AU45" i="25"/>
  <c r="AV45" i="25"/>
  <c r="AW45" i="25"/>
  <c r="AX45" i="25"/>
  <c r="AY45" i="25"/>
  <c r="AZ45" i="25"/>
  <c r="BA45" i="25"/>
  <c r="BB45" i="25"/>
  <c r="BC45" i="25"/>
  <c r="BD45" i="25"/>
  <c r="BE45" i="25"/>
  <c r="AT46" i="25"/>
  <c r="AU46" i="25"/>
  <c r="AV46" i="25"/>
  <c r="AW46" i="25"/>
  <c r="AX46" i="25"/>
  <c r="AY46" i="25"/>
  <c r="AZ46" i="25"/>
  <c r="BA46" i="25"/>
  <c r="BB46" i="25"/>
  <c r="BC46" i="25"/>
  <c r="BD46" i="25"/>
  <c r="BE46" i="25"/>
  <c r="AT47" i="25"/>
  <c r="AU47" i="25"/>
  <c r="AV47" i="25"/>
  <c r="AW47" i="25"/>
  <c r="AX47" i="25"/>
  <c r="AY47" i="25"/>
  <c r="AZ47" i="25"/>
  <c r="BA47" i="25"/>
  <c r="BB47" i="25"/>
  <c r="BC47" i="25"/>
  <c r="BD47" i="25"/>
  <c r="BE47" i="25"/>
  <c r="AT48" i="25"/>
  <c r="AU48" i="25"/>
  <c r="AV48" i="25"/>
  <c r="AW48" i="25"/>
  <c r="AX48" i="25"/>
  <c r="AY48" i="25"/>
  <c r="AZ48" i="25"/>
  <c r="BA48" i="25"/>
  <c r="BB48" i="25"/>
  <c r="BC48" i="25"/>
  <c r="BD48" i="25"/>
  <c r="BE48" i="25"/>
  <c r="AT49" i="25"/>
  <c r="AU49" i="25"/>
  <c r="AV49" i="25"/>
  <c r="AW49" i="25"/>
  <c r="AX49" i="25"/>
  <c r="AY49" i="25"/>
  <c r="AZ49" i="25"/>
  <c r="BA49" i="25"/>
  <c r="BB49" i="25"/>
  <c r="BC49" i="25"/>
  <c r="BD49" i="25"/>
  <c r="BE49" i="25"/>
  <c r="AT50" i="25"/>
  <c r="AU50" i="25"/>
  <c r="AV50" i="25"/>
  <c r="AW50" i="25"/>
  <c r="AX50" i="25"/>
  <c r="AY50" i="25"/>
  <c r="AZ50" i="25"/>
  <c r="BA50" i="25"/>
  <c r="BB50" i="25"/>
  <c r="BC50" i="25"/>
  <c r="BD50" i="25"/>
  <c r="BE50" i="25"/>
  <c r="AT51" i="25"/>
  <c r="AU51" i="25"/>
  <c r="AV51" i="25"/>
  <c r="AW51" i="25"/>
  <c r="AX51" i="25"/>
  <c r="AY51" i="25"/>
  <c r="AZ51" i="25"/>
  <c r="BA51" i="25"/>
  <c r="BB51" i="25"/>
  <c r="BC51" i="25"/>
  <c r="BD51" i="25"/>
  <c r="BE51" i="25"/>
  <c r="AT52" i="25"/>
  <c r="AU52" i="25"/>
  <c r="AV52" i="25"/>
  <c r="AW52" i="25"/>
  <c r="AX52" i="25"/>
  <c r="AY52" i="25"/>
  <c r="AZ52" i="25"/>
  <c r="BA52" i="25"/>
  <c r="BB52" i="25"/>
  <c r="BC52" i="25"/>
  <c r="BD52" i="25"/>
  <c r="BE52" i="25"/>
  <c r="AT53" i="25"/>
  <c r="AU53" i="25"/>
  <c r="AV53" i="25"/>
  <c r="AW53" i="25"/>
  <c r="AX53" i="25"/>
  <c r="AY53" i="25"/>
  <c r="AZ53" i="25"/>
  <c r="BA53" i="25"/>
  <c r="BB53" i="25"/>
  <c r="BC53" i="25"/>
  <c r="BD53" i="25"/>
  <c r="BE53" i="25"/>
  <c r="AT54" i="25"/>
  <c r="AU54" i="25"/>
  <c r="AV54" i="25"/>
  <c r="AW54" i="25"/>
  <c r="AX54" i="25"/>
  <c r="AY54" i="25"/>
  <c r="AZ54" i="25"/>
  <c r="BA54" i="25"/>
  <c r="BB54" i="25"/>
  <c r="BC54" i="25"/>
  <c r="BD54" i="25"/>
  <c r="BE54" i="25"/>
  <c r="AT55" i="25"/>
  <c r="AU55" i="25"/>
  <c r="AV55" i="25"/>
  <c r="AW55" i="25"/>
  <c r="AX55" i="25"/>
  <c r="AY55" i="25"/>
  <c r="AZ55" i="25"/>
  <c r="BA55" i="25"/>
  <c r="BB55" i="25"/>
  <c r="BC55" i="25"/>
  <c r="BD55" i="25"/>
  <c r="BE55" i="25"/>
  <c r="AT56" i="25"/>
  <c r="AU56" i="25"/>
  <c r="AV56" i="25"/>
  <c r="AW56" i="25"/>
  <c r="AX56" i="25"/>
  <c r="AY56" i="25"/>
  <c r="AZ56" i="25"/>
  <c r="BA56" i="25"/>
  <c r="BB56" i="25"/>
  <c r="BC56" i="25"/>
  <c r="BD56" i="25"/>
  <c r="BE56" i="25"/>
  <c r="AT57" i="25"/>
  <c r="AU57" i="25"/>
  <c r="AV57" i="25"/>
  <c r="AW57" i="25"/>
  <c r="AX57" i="25"/>
  <c r="AY57" i="25"/>
  <c r="AZ57" i="25"/>
  <c r="BA57" i="25"/>
  <c r="BB57" i="25"/>
  <c r="BC57" i="25"/>
  <c r="BD57" i="25"/>
  <c r="BE57" i="25"/>
  <c r="AT58" i="25"/>
  <c r="AU58" i="25"/>
  <c r="AV58" i="25"/>
  <c r="AW58" i="25"/>
  <c r="AX58" i="25"/>
  <c r="AY58" i="25"/>
  <c r="AZ58" i="25"/>
  <c r="BA58" i="25"/>
  <c r="BB58" i="25"/>
  <c r="BC58" i="25"/>
  <c r="BD58" i="25"/>
  <c r="BE58" i="25"/>
  <c r="AT59" i="25"/>
  <c r="AU59" i="25"/>
  <c r="AV59" i="25"/>
  <c r="AW59" i="25"/>
  <c r="AX59" i="25"/>
  <c r="AY59" i="25"/>
  <c r="AZ59" i="25"/>
  <c r="BA59" i="25"/>
  <c r="BB59" i="25"/>
  <c r="BC59" i="25"/>
  <c r="BD59" i="25"/>
  <c r="BE59" i="25"/>
  <c r="AT60" i="25"/>
  <c r="AU60" i="25"/>
  <c r="AV60" i="25"/>
  <c r="AW60" i="25"/>
  <c r="AX60" i="25"/>
  <c r="AY60" i="25"/>
  <c r="AZ60" i="25"/>
  <c r="BA60" i="25"/>
  <c r="BB60" i="25"/>
  <c r="BC60" i="25"/>
  <c r="BD60" i="25"/>
  <c r="BE60" i="25"/>
  <c r="AT61" i="25"/>
  <c r="AU61" i="25"/>
  <c r="AV61" i="25"/>
  <c r="AW61" i="25"/>
  <c r="AX61" i="25"/>
  <c r="AY61" i="25"/>
  <c r="AZ61" i="25"/>
  <c r="BA61" i="25"/>
  <c r="BB61" i="25"/>
  <c r="BC61" i="25"/>
  <c r="BD61" i="25"/>
  <c r="BE61" i="25"/>
  <c r="AT62" i="25"/>
  <c r="AU62" i="25"/>
  <c r="AV62" i="25"/>
  <c r="AW62" i="25"/>
  <c r="AX62" i="25"/>
  <c r="AY62" i="25"/>
  <c r="AZ62" i="25"/>
  <c r="BA62" i="25"/>
  <c r="BB62" i="25"/>
  <c r="BC62" i="25"/>
  <c r="BD62" i="25"/>
  <c r="BE62" i="25"/>
  <c r="AT63" i="25"/>
  <c r="AU63" i="25"/>
  <c r="AV63" i="25"/>
  <c r="AW63" i="25"/>
  <c r="AX63" i="25"/>
  <c r="AY63" i="25"/>
  <c r="AZ63" i="25"/>
  <c r="BA63" i="25"/>
  <c r="BB63" i="25"/>
  <c r="BC63" i="25"/>
  <c r="BD63" i="25"/>
  <c r="BE63" i="25"/>
  <c r="AT64" i="25"/>
  <c r="AU64" i="25"/>
  <c r="AV64" i="25"/>
  <c r="AW64" i="25"/>
  <c r="AX64" i="25"/>
  <c r="AY64" i="25"/>
  <c r="AZ64" i="25"/>
  <c r="BA64" i="25"/>
  <c r="BB64" i="25"/>
  <c r="BC64" i="25"/>
  <c r="BD64" i="25"/>
  <c r="BE64" i="25"/>
  <c r="AT65" i="25"/>
  <c r="AU65" i="25"/>
  <c r="AV65" i="25"/>
  <c r="AW65" i="25"/>
  <c r="AX65" i="25"/>
  <c r="AY65" i="25"/>
  <c r="AZ65" i="25"/>
  <c r="BA65" i="25"/>
  <c r="BB65" i="25"/>
  <c r="BC65" i="25"/>
  <c r="BD65" i="25"/>
  <c r="BE65" i="25"/>
  <c r="AT66" i="25"/>
  <c r="AU66" i="25"/>
  <c r="AV66" i="25"/>
  <c r="AW66" i="25"/>
  <c r="AX66" i="25"/>
  <c r="AY66" i="25"/>
  <c r="AZ66" i="25"/>
  <c r="BA66" i="25"/>
  <c r="BB66" i="25"/>
  <c r="BC66" i="25"/>
  <c r="BD66" i="25"/>
  <c r="BE66" i="25"/>
  <c r="AT67" i="25"/>
  <c r="AU67" i="25"/>
  <c r="AV67" i="25"/>
  <c r="AW67" i="25"/>
  <c r="AX67" i="25"/>
  <c r="AY67" i="25"/>
  <c r="AZ67" i="25"/>
  <c r="BA67" i="25"/>
  <c r="BB67" i="25"/>
  <c r="BC67" i="25"/>
  <c r="BD67" i="25"/>
  <c r="BE67" i="25"/>
  <c r="AT68" i="25"/>
  <c r="AU68" i="25"/>
  <c r="AV68" i="25"/>
  <c r="AW68" i="25"/>
  <c r="AX68" i="25"/>
  <c r="AY68" i="25"/>
  <c r="AZ68" i="25"/>
  <c r="BA68" i="25"/>
  <c r="BB68" i="25"/>
  <c r="BC68" i="25"/>
  <c r="BD68" i="25"/>
  <c r="BE68" i="25"/>
  <c r="AT69" i="25"/>
  <c r="AU69" i="25"/>
  <c r="AV69" i="25"/>
  <c r="AW69" i="25"/>
  <c r="AX69" i="25"/>
  <c r="AY69" i="25"/>
  <c r="AZ69" i="25"/>
  <c r="BA69" i="25"/>
  <c r="BB69" i="25"/>
  <c r="BC69" i="25"/>
  <c r="BD69" i="25"/>
  <c r="BE69" i="25"/>
  <c r="AT70" i="25"/>
  <c r="AU70" i="25"/>
  <c r="AV70" i="25"/>
  <c r="AW70" i="25"/>
  <c r="AX70" i="25"/>
  <c r="AY70" i="25"/>
  <c r="AZ70" i="25"/>
  <c r="BA70" i="25"/>
  <c r="BB70" i="25"/>
  <c r="BC70" i="25"/>
  <c r="BD70" i="25"/>
  <c r="BE70" i="25"/>
  <c r="AT71" i="25"/>
  <c r="AU71" i="25"/>
  <c r="AV71" i="25"/>
  <c r="AW71" i="25"/>
  <c r="AX71" i="25"/>
  <c r="AY71" i="25"/>
  <c r="AZ71" i="25"/>
  <c r="BA71" i="25"/>
  <c r="BB71" i="25"/>
  <c r="BC71" i="25"/>
  <c r="BD71" i="25"/>
  <c r="BE71" i="25"/>
  <c r="AT72" i="25"/>
  <c r="AU72" i="25"/>
  <c r="AV72" i="25"/>
  <c r="AW72" i="25"/>
  <c r="AX72" i="25"/>
  <c r="AY72" i="25"/>
  <c r="AZ72" i="25"/>
  <c r="BA72" i="25"/>
  <c r="BB72" i="25"/>
  <c r="BC72" i="25"/>
  <c r="BD72" i="25"/>
  <c r="BE72" i="25"/>
  <c r="AT73" i="25"/>
  <c r="AU73" i="25"/>
  <c r="AV73" i="25"/>
  <c r="AW73" i="25"/>
  <c r="AX73" i="25"/>
  <c r="AY73" i="25"/>
  <c r="AZ73" i="25"/>
  <c r="BA73" i="25"/>
  <c r="BB73" i="25"/>
  <c r="BC73" i="25"/>
  <c r="BD73" i="25"/>
  <c r="BE73" i="25"/>
  <c r="AT74" i="25"/>
  <c r="AU74" i="25"/>
  <c r="AV74" i="25"/>
  <c r="AW74" i="25"/>
  <c r="AX74" i="25"/>
  <c r="AY74" i="25"/>
  <c r="AZ74" i="25"/>
  <c r="BA74" i="25"/>
  <c r="BB74" i="25"/>
  <c r="BC74" i="25"/>
  <c r="BD74" i="25"/>
  <c r="BE74" i="25"/>
  <c r="AT75" i="25"/>
  <c r="AU75" i="25"/>
  <c r="AV75" i="25"/>
  <c r="AW75" i="25"/>
  <c r="AX75" i="25"/>
  <c r="AY75" i="25"/>
  <c r="AZ75" i="25"/>
  <c r="BA75" i="25"/>
  <c r="BB75" i="25"/>
  <c r="BC75" i="25"/>
  <c r="BD75" i="25"/>
  <c r="BE75" i="25"/>
  <c r="AT76" i="25"/>
  <c r="AU76" i="25"/>
  <c r="AV76" i="25"/>
  <c r="AW76" i="25"/>
  <c r="AX76" i="25"/>
  <c r="AY76" i="25"/>
  <c r="AZ76" i="25"/>
  <c r="BA76" i="25"/>
  <c r="BB76" i="25"/>
  <c r="BC76" i="25"/>
  <c r="BD76" i="25"/>
  <c r="BE76" i="25"/>
  <c r="AT77" i="25"/>
  <c r="AU77" i="25"/>
  <c r="AV77" i="25"/>
  <c r="AW77" i="25"/>
  <c r="AX77" i="25"/>
  <c r="AY77" i="25"/>
  <c r="AZ77" i="25"/>
  <c r="BA77" i="25"/>
  <c r="BB77" i="25"/>
  <c r="BC77" i="25"/>
  <c r="BD77" i="25"/>
  <c r="BE77" i="25"/>
  <c r="AT78" i="25"/>
  <c r="AU78" i="25"/>
  <c r="AV78" i="25"/>
  <c r="AW78" i="25"/>
  <c r="AX78" i="25"/>
  <c r="AY78" i="25"/>
  <c r="AZ78" i="25"/>
  <c r="BA78" i="25"/>
  <c r="BB78" i="25"/>
  <c r="BC78" i="25"/>
  <c r="BD78" i="25"/>
  <c r="BE78" i="25"/>
  <c r="AT79" i="25"/>
  <c r="AU79" i="25"/>
  <c r="AV79" i="25"/>
  <c r="AW79" i="25"/>
  <c r="AX79" i="25"/>
  <c r="AY79" i="25"/>
  <c r="AZ79" i="25"/>
  <c r="BA79" i="25"/>
  <c r="BB79" i="25"/>
  <c r="BC79" i="25"/>
  <c r="BD79" i="25"/>
  <c r="BE79" i="25"/>
  <c r="AT80" i="25"/>
  <c r="AU80" i="25"/>
  <c r="AV80" i="25"/>
  <c r="AW80" i="25"/>
  <c r="AX80" i="25"/>
  <c r="AY80" i="25"/>
  <c r="AZ80" i="25"/>
  <c r="BA80" i="25"/>
  <c r="BB80" i="25"/>
  <c r="BC80" i="25"/>
  <c r="BD80" i="25"/>
  <c r="BE80" i="25"/>
  <c r="AT81" i="25"/>
  <c r="AU81" i="25"/>
  <c r="AV81" i="25"/>
  <c r="AW81" i="25"/>
  <c r="AX81" i="25"/>
  <c r="AY81" i="25"/>
  <c r="AZ81" i="25"/>
  <c r="BA81" i="25"/>
  <c r="BB81" i="25"/>
  <c r="BC81" i="25"/>
  <c r="BD81" i="25"/>
  <c r="BE81" i="25"/>
  <c r="AT82" i="25"/>
  <c r="AU82" i="25"/>
  <c r="AV82" i="25"/>
  <c r="AW82" i="25"/>
  <c r="AX82" i="25"/>
  <c r="AY82" i="25"/>
  <c r="AZ82" i="25"/>
  <c r="BA82" i="25"/>
  <c r="BB82" i="25"/>
  <c r="BC82" i="25"/>
  <c r="BD82" i="25"/>
  <c r="BE82" i="25"/>
  <c r="AT83" i="25"/>
  <c r="AU83" i="25"/>
  <c r="AV83" i="25"/>
  <c r="AW83" i="25"/>
  <c r="AX83" i="25"/>
  <c r="AY83" i="25"/>
  <c r="AZ83" i="25"/>
  <c r="BA83" i="25"/>
  <c r="BB83" i="25"/>
  <c r="BC83" i="25"/>
  <c r="BD83" i="25"/>
  <c r="BE83" i="25"/>
  <c r="AT84" i="25"/>
  <c r="AU84" i="25"/>
  <c r="AV84" i="25"/>
  <c r="AW84" i="25"/>
  <c r="AX84" i="25"/>
  <c r="AY84" i="25"/>
  <c r="AZ84" i="25"/>
  <c r="BA84" i="25"/>
  <c r="BB84" i="25"/>
  <c r="BC84" i="25"/>
  <c r="BD84" i="25"/>
  <c r="BE84" i="25"/>
  <c r="AT85" i="25"/>
  <c r="AU85" i="25"/>
  <c r="AV85" i="25"/>
  <c r="AW85" i="25"/>
  <c r="AX85" i="25"/>
  <c r="AY85" i="25"/>
  <c r="AZ85" i="25"/>
  <c r="BA85" i="25"/>
  <c r="BB85" i="25"/>
  <c r="BC85" i="25"/>
  <c r="BD85" i="25"/>
  <c r="BE85" i="25"/>
  <c r="AT86" i="25"/>
  <c r="AU86" i="25"/>
  <c r="AV86" i="25"/>
  <c r="AW86" i="25"/>
  <c r="AX86" i="25"/>
  <c r="AY86" i="25"/>
  <c r="AZ86" i="25"/>
  <c r="BA86" i="25"/>
  <c r="BB86" i="25"/>
  <c r="BC86" i="25"/>
  <c r="BD86" i="25"/>
  <c r="BE86" i="25"/>
  <c r="AT87" i="25"/>
  <c r="AU87" i="25"/>
  <c r="AV87" i="25"/>
  <c r="AW87" i="25"/>
  <c r="AX87" i="25"/>
  <c r="AY87" i="25"/>
  <c r="AZ87" i="25"/>
  <c r="BA87" i="25"/>
  <c r="BB87" i="25"/>
  <c r="BC87" i="25"/>
  <c r="BD87" i="25"/>
  <c r="BE87" i="25"/>
  <c r="AT88" i="25"/>
  <c r="AU88" i="25"/>
  <c r="AV88" i="25"/>
  <c r="AW88" i="25"/>
  <c r="AX88" i="25"/>
  <c r="AY88" i="25"/>
  <c r="AZ88" i="25"/>
  <c r="BA88" i="25"/>
  <c r="BB88" i="25"/>
  <c r="BC88" i="25"/>
  <c r="BD88" i="25"/>
  <c r="BE88" i="25"/>
  <c r="AT89" i="25"/>
  <c r="AU89" i="25"/>
  <c r="AV89" i="25"/>
  <c r="AW89" i="25"/>
  <c r="AX89" i="25"/>
  <c r="AY89" i="25"/>
  <c r="AZ89" i="25"/>
  <c r="BA89" i="25"/>
  <c r="BB89" i="25"/>
  <c r="BC89" i="25"/>
  <c r="BD89" i="25"/>
  <c r="BE89" i="25"/>
  <c r="AT90" i="25"/>
  <c r="AU90" i="25"/>
  <c r="AV90" i="25"/>
  <c r="AW90" i="25"/>
  <c r="AX90" i="25"/>
  <c r="AY90" i="25"/>
  <c r="AZ90" i="25"/>
  <c r="BA90" i="25"/>
  <c r="BB90" i="25"/>
  <c r="BC90" i="25"/>
  <c r="BD90" i="25"/>
  <c r="BE90" i="25"/>
  <c r="AT91" i="25"/>
  <c r="AU91" i="25"/>
  <c r="AV91" i="25"/>
  <c r="AW91" i="25"/>
  <c r="AX91" i="25"/>
  <c r="AY91" i="25"/>
  <c r="AZ91" i="25"/>
  <c r="BA91" i="25"/>
  <c r="BB91" i="25"/>
  <c r="BC91" i="25"/>
  <c r="BD91" i="25"/>
  <c r="BE91" i="25"/>
  <c r="AT92" i="25"/>
  <c r="AU92" i="25"/>
  <c r="AV92" i="25"/>
  <c r="AW92" i="25"/>
  <c r="AX92" i="25"/>
  <c r="AY92" i="25"/>
  <c r="AZ92" i="25"/>
  <c r="BA92" i="25"/>
  <c r="BB92" i="25"/>
  <c r="BC92" i="25"/>
  <c r="BD92" i="25"/>
  <c r="BE92" i="25"/>
  <c r="AT93" i="25"/>
  <c r="AU93" i="25"/>
  <c r="AV93" i="25"/>
  <c r="AW93" i="25"/>
  <c r="AX93" i="25"/>
  <c r="AY93" i="25"/>
  <c r="AZ93" i="25"/>
  <c r="BA93" i="25"/>
  <c r="BB93" i="25"/>
  <c r="BC93" i="25"/>
  <c r="BD93" i="25"/>
  <c r="BE93" i="25"/>
  <c r="AT94" i="25"/>
  <c r="AU94" i="25"/>
  <c r="AV94" i="25"/>
  <c r="AW94" i="25"/>
  <c r="AX94" i="25"/>
  <c r="AY94" i="25"/>
  <c r="AZ94" i="25"/>
  <c r="BA94" i="25"/>
  <c r="BB94" i="25"/>
  <c r="BC94" i="25"/>
  <c r="BD94" i="25"/>
  <c r="BE94" i="25"/>
  <c r="AT95" i="25"/>
  <c r="AU95" i="25"/>
  <c r="AV95" i="25"/>
  <c r="AW95" i="25"/>
  <c r="AX95" i="25"/>
  <c r="AY95" i="25"/>
  <c r="AZ95" i="25"/>
  <c r="BA95" i="25"/>
  <c r="BB95" i="25"/>
  <c r="BC95" i="25"/>
  <c r="BD95" i="25"/>
  <c r="BE95" i="25"/>
  <c r="AT96" i="25"/>
  <c r="AU96" i="25"/>
  <c r="AV96" i="25"/>
  <c r="AW96" i="25"/>
  <c r="AX96" i="25"/>
  <c r="AY96" i="25"/>
  <c r="AZ96" i="25"/>
  <c r="BA96" i="25"/>
  <c r="BB96" i="25"/>
  <c r="BC96" i="25"/>
  <c r="BD96" i="25"/>
  <c r="BE96" i="25"/>
  <c r="AT97" i="25"/>
  <c r="AU97" i="25"/>
  <c r="AV97" i="25"/>
  <c r="AW97" i="25"/>
  <c r="AX97" i="25"/>
  <c r="AY97" i="25"/>
  <c r="AZ97" i="25"/>
  <c r="BA97" i="25"/>
  <c r="BB97" i="25"/>
  <c r="BC97" i="25"/>
  <c r="BD97" i="25"/>
  <c r="BE97" i="25"/>
  <c r="AT98" i="25"/>
  <c r="BH98" i="25" s="1"/>
  <c r="AU98" i="25"/>
  <c r="AV98" i="25"/>
  <c r="AW98" i="25"/>
  <c r="AX98" i="25"/>
  <c r="AY98" i="25"/>
  <c r="AZ98" i="25"/>
  <c r="BA98" i="25"/>
  <c r="BB98" i="25"/>
  <c r="BC98" i="25"/>
  <c r="BD98" i="25"/>
  <c r="BE98" i="25"/>
  <c r="AT99" i="25"/>
  <c r="AU99" i="25"/>
  <c r="AV99" i="25"/>
  <c r="AW99" i="25"/>
  <c r="AX99" i="25"/>
  <c r="AY99" i="25"/>
  <c r="AZ99" i="25"/>
  <c r="BA99" i="25"/>
  <c r="BB99" i="25"/>
  <c r="BC99" i="25"/>
  <c r="BD99" i="25"/>
  <c r="BE99" i="25"/>
  <c r="AT100" i="25"/>
  <c r="AU100" i="25"/>
  <c r="AV100" i="25"/>
  <c r="AW100" i="25"/>
  <c r="AX100" i="25"/>
  <c r="AY100" i="25"/>
  <c r="AZ100" i="25"/>
  <c r="BA100" i="25"/>
  <c r="BB100" i="25"/>
  <c r="BC100" i="25"/>
  <c r="BD100" i="25"/>
  <c r="BE100" i="25"/>
  <c r="AT101" i="25"/>
  <c r="AU101" i="25"/>
  <c r="AV101" i="25"/>
  <c r="AW101" i="25"/>
  <c r="AX101" i="25"/>
  <c r="AY101" i="25"/>
  <c r="AZ101" i="25"/>
  <c r="BA101" i="25"/>
  <c r="BB101" i="25"/>
  <c r="BC101" i="25"/>
  <c r="BD101" i="25"/>
  <c r="BE101" i="25"/>
  <c r="AT102" i="25"/>
  <c r="AU102" i="25"/>
  <c r="AV102" i="25"/>
  <c r="AW102" i="25"/>
  <c r="AX102" i="25"/>
  <c r="AY102" i="25"/>
  <c r="AZ102" i="25"/>
  <c r="BA102" i="25"/>
  <c r="BB102" i="25"/>
  <c r="BC102" i="25"/>
  <c r="BD102" i="25"/>
  <c r="BE102" i="25"/>
  <c r="AT103" i="25"/>
  <c r="AU103" i="25"/>
  <c r="AV103" i="25"/>
  <c r="AW103" i="25"/>
  <c r="AX103" i="25"/>
  <c r="AY103" i="25"/>
  <c r="AZ103" i="25"/>
  <c r="BA103" i="25"/>
  <c r="BB103" i="25"/>
  <c r="BC103" i="25"/>
  <c r="BD103" i="25"/>
  <c r="BE103" i="25"/>
  <c r="AT104" i="25"/>
  <c r="AU104" i="25"/>
  <c r="AV104" i="25"/>
  <c r="AW104" i="25"/>
  <c r="AX104" i="25"/>
  <c r="AY104" i="25"/>
  <c r="AZ104" i="25"/>
  <c r="BA104" i="25"/>
  <c r="BB104" i="25"/>
  <c r="BC104" i="25"/>
  <c r="BD104" i="25"/>
  <c r="BE104" i="25"/>
  <c r="AT105" i="25"/>
  <c r="AU105" i="25"/>
  <c r="AV105" i="25"/>
  <c r="AW105" i="25"/>
  <c r="AX105" i="25"/>
  <c r="AY105" i="25"/>
  <c r="AZ105" i="25"/>
  <c r="BA105" i="25"/>
  <c r="BB105" i="25"/>
  <c r="BC105" i="25"/>
  <c r="BD105" i="25"/>
  <c r="BE105" i="25"/>
  <c r="AT106" i="25"/>
  <c r="AU106" i="25"/>
  <c r="AV106" i="25"/>
  <c r="AW106" i="25"/>
  <c r="AX106" i="25"/>
  <c r="AY106" i="25"/>
  <c r="AZ106" i="25"/>
  <c r="BA106" i="25"/>
  <c r="BB106" i="25"/>
  <c r="BC106" i="25"/>
  <c r="BD106" i="25"/>
  <c r="BE106" i="25"/>
  <c r="AT107" i="25"/>
  <c r="AU107" i="25"/>
  <c r="AV107" i="25"/>
  <c r="AW107" i="25"/>
  <c r="AX107" i="25"/>
  <c r="AY107" i="25"/>
  <c r="AZ107" i="25"/>
  <c r="BA107" i="25"/>
  <c r="BB107" i="25"/>
  <c r="BC107" i="25"/>
  <c r="BD107" i="25"/>
  <c r="BE107" i="25"/>
  <c r="AT108" i="25"/>
  <c r="AU108" i="25"/>
  <c r="AV108" i="25"/>
  <c r="AW108" i="25"/>
  <c r="AX108" i="25"/>
  <c r="AY108" i="25"/>
  <c r="AZ108" i="25"/>
  <c r="BA108" i="25"/>
  <c r="BB108" i="25"/>
  <c r="BC108" i="25"/>
  <c r="BD108" i="25"/>
  <c r="BE108" i="25"/>
  <c r="AT109" i="25"/>
  <c r="AU109" i="25"/>
  <c r="AV109" i="25"/>
  <c r="AW109" i="25"/>
  <c r="AX109" i="25"/>
  <c r="AY109" i="25"/>
  <c r="AZ109" i="25"/>
  <c r="BA109" i="25"/>
  <c r="BB109" i="25"/>
  <c r="BC109" i="25"/>
  <c r="BD109" i="25"/>
  <c r="BE109" i="25"/>
  <c r="AT110" i="25"/>
  <c r="AU110" i="25"/>
  <c r="AV110" i="25"/>
  <c r="AW110" i="25"/>
  <c r="AX110" i="25"/>
  <c r="AY110" i="25"/>
  <c r="AZ110" i="25"/>
  <c r="BA110" i="25"/>
  <c r="BB110" i="25"/>
  <c r="BC110" i="25"/>
  <c r="BD110" i="25"/>
  <c r="BE110" i="25"/>
  <c r="AT111" i="25"/>
  <c r="AU111" i="25"/>
  <c r="AV111" i="25"/>
  <c r="AW111" i="25"/>
  <c r="AX111" i="25"/>
  <c r="AY111" i="25"/>
  <c r="AZ111" i="25"/>
  <c r="BA111" i="25"/>
  <c r="BB111" i="25"/>
  <c r="BC111" i="25"/>
  <c r="BD111" i="25"/>
  <c r="BE111" i="25"/>
  <c r="AT112" i="25"/>
  <c r="AU112" i="25"/>
  <c r="AV112" i="25"/>
  <c r="AW112" i="25"/>
  <c r="AX112" i="25"/>
  <c r="AY112" i="25"/>
  <c r="AZ112" i="25"/>
  <c r="BA112" i="25"/>
  <c r="BB112" i="25"/>
  <c r="BC112" i="25"/>
  <c r="BD112" i="25"/>
  <c r="BE112" i="25"/>
  <c r="AT113" i="25"/>
  <c r="AU113" i="25"/>
  <c r="AV113" i="25"/>
  <c r="AW113" i="25"/>
  <c r="AX113" i="25"/>
  <c r="AY113" i="25"/>
  <c r="AZ113" i="25"/>
  <c r="BA113" i="25"/>
  <c r="BB113" i="25"/>
  <c r="BC113" i="25"/>
  <c r="BD113" i="25"/>
  <c r="BE113" i="25"/>
  <c r="AT114" i="25"/>
  <c r="AU114" i="25"/>
  <c r="AV114" i="25"/>
  <c r="AW114" i="25"/>
  <c r="AX114" i="25"/>
  <c r="AY114" i="25"/>
  <c r="AZ114" i="25"/>
  <c r="BA114" i="25"/>
  <c r="BB114" i="25"/>
  <c r="BC114" i="25"/>
  <c r="BD114" i="25"/>
  <c r="BE114" i="25"/>
  <c r="AT115" i="25"/>
  <c r="AU115" i="25"/>
  <c r="AV115" i="25"/>
  <c r="AW115" i="25"/>
  <c r="AX115" i="25"/>
  <c r="AY115" i="25"/>
  <c r="AZ115" i="25"/>
  <c r="BA115" i="25"/>
  <c r="BB115" i="25"/>
  <c r="BC115" i="25"/>
  <c r="BD115" i="25"/>
  <c r="BE115" i="25"/>
  <c r="AT116" i="25"/>
  <c r="AU116" i="25"/>
  <c r="AV116" i="25"/>
  <c r="AW116" i="25"/>
  <c r="AX116" i="25"/>
  <c r="AY116" i="25"/>
  <c r="AZ116" i="25"/>
  <c r="BA116" i="25"/>
  <c r="BB116" i="25"/>
  <c r="BC116" i="25"/>
  <c r="BD116" i="25"/>
  <c r="BE116" i="25"/>
  <c r="AT117" i="25"/>
  <c r="AU117" i="25"/>
  <c r="AV117" i="25"/>
  <c r="AW117" i="25"/>
  <c r="AX117" i="25"/>
  <c r="AY117" i="25"/>
  <c r="AZ117" i="25"/>
  <c r="BA117" i="25"/>
  <c r="BB117" i="25"/>
  <c r="BC117" i="25"/>
  <c r="BD117" i="25"/>
  <c r="BE117" i="25"/>
  <c r="AT118" i="25"/>
  <c r="AU118" i="25"/>
  <c r="AV118" i="25"/>
  <c r="AW118" i="25"/>
  <c r="AX118" i="25"/>
  <c r="AY118" i="25"/>
  <c r="AZ118" i="25"/>
  <c r="BA118" i="25"/>
  <c r="BB118" i="25"/>
  <c r="BC118" i="25"/>
  <c r="BD118" i="25"/>
  <c r="BE118" i="25"/>
  <c r="AT119" i="25"/>
  <c r="AU119" i="25"/>
  <c r="AV119" i="25"/>
  <c r="AW119" i="25"/>
  <c r="AX119" i="25"/>
  <c r="AY119" i="25"/>
  <c r="AZ119" i="25"/>
  <c r="BA119" i="25"/>
  <c r="BB119" i="25"/>
  <c r="BC119" i="25"/>
  <c r="BD119" i="25"/>
  <c r="BE119" i="25"/>
  <c r="AT120" i="25"/>
  <c r="AU120" i="25"/>
  <c r="AV120" i="25"/>
  <c r="AW120" i="25"/>
  <c r="AX120" i="25"/>
  <c r="AY120" i="25"/>
  <c r="AZ120" i="25"/>
  <c r="BA120" i="25"/>
  <c r="BB120" i="25"/>
  <c r="BC120" i="25"/>
  <c r="BD120" i="25"/>
  <c r="BE120" i="25"/>
  <c r="AT121" i="25"/>
  <c r="AU121" i="25"/>
  <c r="AV121" i="25"/>
  <c r="AW121" i="25"/>
  <c r="AX121" i="25"/>
  <c r="AY121" i="25"/>
  <c r="AZ121" i="25"/>
  <c r="BA121" i="25"/>
  <c r="BB121" i="25"/>
  <c r="BC121" i="25"/>
  <c r="BD121" i="25"/>
  <c r="BE121" i="25"/>
  <c r="AT122" i="25"/>
  <c r="AU122" i="25"/>
  <c r="AV122" i="25"/>
  <c r="AW122" i="25"/>
  <c r="AX122" i="25"/>
  <c r="AY122" i="25"/>
  <c r="AZ122" i="25"/>
  <c r="BA122" i="25"/>
  <c r="BB122" i="25"/>
  <c r="BC122" i="25"/>
  <c r="BD122" i="25"/>
  <c r="BE122" i="25"/>
  <c r="AT123" i="25"/>
  <c r="AU123" i="25"/>
  <c r="AV123" i="25"/>
  <c r="AW123" i="25"/>
  <c r="AX123" i="25"/>
  <c r="AY123" i="25"/>
  <c r="AZ123" i="25"/>
  <c r="BA123" i="25"/>
  <c r="BB123" i="25"/>
  <c r="BC123" i="25"/>
  <c r="BD123" i="25"/>
  <c r="BE123" i="25"/>
  <c r="AT124" i="25"/>
  <c r="AU124" i="25"/>
  <c r="AV124" i="25"/>
  <c r="AW124" i="25"/>
  <c r="AX124" i="25"/>
  <c r="AY124" i="25"/>
  <c r="AZ124" i="25"/>
  <c r="BA124" i="25"/>
  <c r="BB124" i="25"/>
  <c r="BC124" i="25"/>
  <c r="BD124" i="25"/>
  <c r="BE124" i="25"/>
  <c r="AT125" i="25"/>
  <c r="AU125" i="25"/>
  <c r="AV125" i="25"/>
  <c r="AW125" i="25"/>
  <c r="AX125" i="25"/>
  <c r="AY125" i="25"/>
  <c r="AZ125" i="25"/>
  <c r="BA125" i="25"/>
  <c r="BB125" i="25"/>
  <c r="BC125" i="25"/>
  <c r="BD125" i="25"/>
  <c r="BE125" i="25"/>
  <c r="AT126" i="25"/>
  <c r="AU126" i="25"/>
  <c r="AV126" i="25"/>
  <c r="AW126" i="25"/>
  <c r="AX126" i="25"/>
  <c r="AY126" i="25"/>
  <c r="AZ126" i="25"/>
  <c r="BA126" i="25"/>
  <c r="BB126" i="25"/>
  <c r="BC126" i="25"/>
  <c r="BD126" i="25"/>
  <c r="BE126" i="25"/>
  <c r="AT127" i="25"/>
  <c r="AU127" i="25"/>
  <c r="AV127" i="25"/>
  <c r="AW127" i="25"/>
  <c r="AX127" i="25"/>
  <c r="AY127" i="25"/>
  <c r="AZ127" i="25"/>
  <c r="BA127" i="25"/>
  <c r="BB127" i="25"/>
  <c r="BC127" i="25"/>
  <c r="BD127" i="25"/>
  <c r="BE127" i="25"/>
  <c r="AT128" i="25"/>
  <c r="AU128" i="25"/>
  <c r="AV128" i="25"/>
  <c r="AW128" i="25"/>
  <c r="AX128" i="25"/>
  <c r="AY128" i="25"/>
  <c r="AZ128" i="25"/>
  <c r="BA128" i="25"/>
  <c r="BB128" i="25"/>
  <c r="BC128" i="25"/>
  <c r="BD128" i="25"/>
  <c r="BE128" i="25"/>
  <c r="AT129" i="25"/>
  <c r="AU129" i="25"/>
  <c r="AV129" i="25"/>
  <c r="AW129" i="25"/>
  <c r="AX129" i="25"/>
  <c r="AY129" i="25"/>
  <c r="AZ129" i="25"/>
  <c r="BA129" i="25"/>
  <c r="BB129" i="25"/>
  <c r="BC129" i="25"/>
  <c r="BD129" i="25"/>
  <c r="BE129" i="25"/>
  <c r="AT130" i="25"/>
  <c r="AU130" i="25"/>
  <c r="AV130" i="25"/>
  <c r="AW130" i="25"/>
  <c r="AX130" i="25"/>
  <c r="AY130" i="25"/>
  <c r="AZ130" i="25"/>
  <c r="BA130" i="25"/>
  <c r="BB130" i="25"/>
  <c r="BC130" i="25"/>
  <c r="BD130" i="25"/>
  <c r="BE130" i="25"/>
  <c r="AT131" i="25"/>
  <c r="AU131" i="25"/>
  <c r="AV131" i="25"/>
  <c r="AW131" i="25"/>
  <c r="AX131" i="25"/>
  <c r="AY131" i="25"/>
  <c r="AZ131" i="25"/>
  <c r="BA131" i="25"/>
  <c r="BB131" i="25"/>
  <c r="BC131" i="25"/>
  <c r="BD131" i="25"/>
  <c r="BE131" i="25"/>
  <c r="AT132" i="25"/>
  <c r="AU132" i="25"/>
  <c r="AV132" i="25"/>
  <c r="AW132" i="25"/>
  <c r="AX132" i="25"/>
  <c r="AY132" i="25"/>
  <c r="AZ132" i="25"/>
  <c r="BA132" i="25"/>
  <c r="BB132" i="25"/>
  <c r="BC132" i="25"/>
  <c r="BD132" i="25"/>
  <c r="BE132" i="25"/>
  <c r="AT133" i="25"/>
  <c r="AU133" i="25"/>
  <c r="AV133" i="25"/>
  <c r="AW133" i="25"/>
  <c r="AX133" i="25"/>
  <c r="AY133" i="25"/>
  <c r="AZ133" i="25"/>
  <c r="BA133" i="25"/>
  <c r="BB133" i="25"/>
  <c r="BC133" i="25"/>
  <c r="BD133" i="25"/>
  <c r="BE133" i="25"/>
  <c r="AT134" i="25"/>
  <c r="AU134" i="25"/>
  <c r="AV134" i="25"/>
  <c r="AW134" i="25"/>
  <c r="AX134" i="25"/>
  <c r="AY134" i="25"/>
  <c r="AZ134" i="25"/>
  <c r="BA134" i="25"/>
  <c r="BB134" i="25"/>
  <c r="BC134" i="25"/>
  <c r="BD134" i="25"/>
  <c r="BE134" i="25"/>
  <c r="AT135" i="25"/>
  <c r="AU135" i="25"/>
  <c r="AV135" i="25"/>
  <c r="AW135" i="25"/>
  <c r="AX135" i="25"/>
  <c r="AY135" i="25"/>
  <c r="AZ135" i="25"/>
  <c r="BA135" i="25"/>
  <c r="BB135" i="25"/>
  <c r="BC135" i="25"/>
  <c r="BD135" i="25"/>
  <c r="BE135" i="25"/>
  <c r="AT136" i="25"/>
  <c r="AU136" i="25"/>
  <c r="AV136" i="25"/>
  <c r="AW136" i="25"/>
  <c r="AX136" i="25"/>
  <c r="AY136" i="25"/>
  <c r="AZ136" i="25"/>
  <c r="BA136" i="25"/>
  <c r="BB136" i="25"/>
  <c r="BC136" i="25"/>
  <c r="BD136" i="25"/>
  <c r="BE136" i="25"/>
  <c r="AT137" i="25"/>
  <c r="AU137" i="25"/>
  <c r="AV137" i="25"/>
  <c r="AW137" i="25"/>
  <c r="AX137" i="25"/>
  <c r="AY137" i="25"/>
  <c r="AZ137" i="25"/>
  <c r="BA137" i="25"/>
  <c r="BB137" i="25"/>
  <c r="BC137" i="25"/>
  <c r="BD137" i="25"/>
  <c r="BE137" i="25"/>
  <c r="AT138" i="25"/>
  <c r="AU138" i="25"/>
  <c r="AV138" i="25"/>
  <c r="AW138" i="25"/>
  <c r="AX138" i="25"/>
  <c r="AY138" i="25"/>
  <c r="AZ138" i="25"/>
  <c r="BA138" i="25"/>
  <c r="BB138" i="25"/>
  <c r="BC138" i="25"/>
  <c r="BD138" i="25"/>
  <c r="BE138" i="25"/>
  <c r="AT139" i="25"/>
  <c r="AU139" i="25"/>
  <c r="AV139" i="25"/>
  <c r="AW139" i="25"/>
  <c r="AX139" i="25"/>
  <c r="AY139" i="25"/>
  <c r="AZ139" i="25"/>
  <c r="BA139" i="25"/>
  <c r="BB139" i="25"/>
  <c r="BC139" i="25"/>
  <c r="BD139" i="25"/>
  <c r="BE139" i="25"/>
  <c r="AT140" i="25"/>
  <c r="AU140" i="25"/>
  <c r="AV140" i="25"/>
  <c r="AW140" i="25"/>
  <c r="AX140" i="25"/>
  <c r="AY140" i="25"/>
  <c r="AZ140" i="25"/>
  <c r="BA140" i="25"/>
  <c r="BB140" i="25"/>
  <c r="BC140" i="25"/>
  <c r="BD140" i="25"/>
  <c r="BE140" i="25"/>
  <c r="AT141" i="25"/>
  <c r="AU141" i="25"/>
  <c r="AV141" i="25"/>
  <c r="AW141" i="25"/>
  <c r="AX141" i="25"/>
  <c r="AY141" i="25"/>
  <c r="AZ141" i="25"/>
  <c r="BA141" i="25"/>
  <c r="BB141" i="25"/>
  <c r="BC141" i="25"/>
  <c r="BD141" i="25"/>
  <c r="BE141" i="25"/>
  <c r="AT142" i="25"/>
  <c r="AU142" i="25"/>
  <c r="AV142" i="25"/>
  <c r="AW142" i="25"/>
  <c r="AX142" i="25"/>
  <c r="AY142" i="25"/>
  <c r="AZ142" i="25"/>
  <c r="BA142" i="25"/>
  <c r="BB142" i="25"/>
  <c r="BC142" i="25"/>
  <c r="BD142" i="25"/>
  <c r="BE142" i="25"/>
  <c r="AT143" i="25"/>
  <c r="AU143" i="25"/>
  <c r="AV143" i="25"/>
  <c r="AW143" i="25"/>
  <c r="AX143" i="25"/>
  <c r="AY143" i="25"/>
  <c r="AZ143" i="25"/>
  <c r="BA143" i="25"/>
  <c r="BB143" i="25"/>
  <c r="BC143" i="25"/>
  <c r="BD143" i="25"/>
  <c r="BE143" i="25"/>
  <c r="AT144" i="25"/>
  <c r="AU144" i="25"/>
  <c r="AV144" i="25"/>
  <c r="AW144" i="25"/>
  <c r="AX144" i="25"/>
  <c r="AY144" i="25"/>
  <c r="AZ144" i="25"/>
  <c r="BA144" i="25"/>
  <c r="BB144" i="25"/>
  <c r="BC144" i="25"/>
  <c r="BD144" i="25"/>
  <c r="BE144" i="25"/>
  <c r="AT145" i="25"/>
  <c r="AU145" i="25"/>
  <c r="AV145" i="25"/>
  <c r="AW145" i="25"/>
  <c r="AX145" i="25"/>
  <c r="AY145" i="25"/>
  <c r="AZ145" i="25"/>
  <c r="BA145" i="25"/>
  <c r="BB145" i="25"/>
  <c r="BC145" i="25"/>
  <c r="BD145" i="25"/>
  <c r="BE145" i="25"/>
  <c r="AT146" i="25"/>
  <c r="BH146" i="25" s="1"/>
  <c r="AU146" i="25"/>
  <c r="AV146" i="25"/>
  <c r="AW146" i="25"/>
  <c r="AX146" i="25"/>
  <c r="AY146" i="25"/>
  <c r="AZ146" i="25"/>
  <c r="BA146" i="25"/>
  <c r="BB146" i="25"/>
  <c r="BC146" i="25"/>
  <c r="BD146" i="25"/>
  <c r="BE146" i="25"/>
  <c r="AT147" i="25"/>
  <c r="AU147" i="25"/>
  <c r="AV147" i="25"/>
  <c r="AW147" i="25"/>
  <c r="AX147" i="25"/>
  <c r="AY147" i="25"/>
  <c r="AZ147" i="25"/>
  <c r="BA147" i="25"/>
  <c r="BB147" i="25"/>
  <c r="BC147" i="25"/>
  <c r="BD147" i="25"/>
  <c r="BE147" i="25"/>
  <c r="AT148" i="25"/>
  <c r="AU148" i="25"/>
  <c r="AV148" i="25"/>
  <c r="AW148" i="25"/>
  <c r="AX148" i="25"/>
  <c r="AY148" i="25"/>
  <c r="AZ148" i="25"/>
  <c r="BA148" i="25"/>
  <c r="BB148" i="25"/>
  <c r="BC148" i="25"/>
  <c r="BD148" i="25"/>
  <c r="BE148" i="25"/>
  <c r="AT149" i="25"/>
  <c r="AU149" i="25"/>
  <c r="AV149" i="25"/>
  <c r="AW149" i="25"/>
  <c r="AX149" i="25"/>
  <c r="AY149" i="25"/>
  <c r="AZ149" i="25"/>
  <c r="BA149" i="25"/>
  <c r="BB149" i="25"/>
  <c r="BC149" i="25"/>
  <c r="BD149" i="25"/>
  <c r="BE149" i="25"/>
  <c r="AT150" i="25"/>
  <c r="AU150" i="25"/>
  <c r="AV150" i="25"/>
  <c r="AW150" i="25"/>
  <c r="AX150" i="25"/>
  <c r="AY150" i="25"/>
  <c r="AZ150" i="25"/>
  <c r="BA150" i="25"/>
  <c r="BB150" i="25"/>
  <c r="BC150" i="25"/>
  <c r="BD150" i="25"/>
  <c r="BE150" i="25"/>
  <c r="AT151" i="25"/>
  <c r="AU151" i="25"/>
  <c r="AV151" i="25"/>
  <c r="AW151" i="25"/>
  <c r="AX151" i="25"/>
  <c r="AY151" i="25"/>
  <c r="AZ151" i="25"/>
  <c r="BA151" i="25"/>
  <c r="BB151" i="25"/>
  <c r="BC151" i="25"/>
  <c r="BD151" i="25"/>
  <c r="BE151" i="25"/>
  <c r="AT152" i="25"/>
  <c r="AU152" i="25"/>
  <c r="AV152" i="25"/>
  <c r="AW152" i="25"/>
  <c r="AX152" i="25"/>
  <c r="AY152" i="25"/>
  <c r="AZ152" i="25"/>
  <c r="BA152" i="25"/>
  <c r="BB152" i="25"/>
  <c r="BC152" i="25"/>
  <c r="BD152" i="25"/>
  <c r="BE152" i="25"/>
  <c r="AT153" i="25"/>
  <c r="AU153" i="25"/>
  <c r="AV153" i="25"/>
  <c r="AW153" i="25"/>
  <c r="AX153" i="25"/>
  <c r="AY153" i="25"/>
  <c r="AZ153" i="25"/>
  <c r="BA153" i="25"/>
  <c r="BB153" i="25"/>
  <c r="BC153" i="25"/>
  <c r="BD153" i="25"/>
  <c r="BE153" i="25"/>
  <c r="AT154" i="25"/>
  <c r="AU154" i="25"/>
  <c r="AV154" i="25"/>
  <c r="AW154" i="25"/>
  <c r="AX154" i="25"/>
  <c r="AY154" i="25"/>
  <c r="AZ154" i="25"/>
  <c r="BA154" i="25"/>
  <c r="BB154" i="25"/>
  <c r="BC154" i="25"/>
  <c r="BD154" i="25"/>
  <c r="BE154" i="25"/>
  <c r="AT155" i="25"/>
  <c r="AU155" i="25"/>
  <c r="AV155" i="25"/>
  <c r="AW155" i="25"/>
  <c r="AX155" i="25"/>
  <c r="AY155" i="25"/>
  <c r="AZ155" i="25"/>
  <c r="BA155" i="25"/>
  <c r="BB155" i="25"/>
  <c r="BC155" i="25"/>
  <c r="BD155" i="25"/>
  <c r="BE155" i="25"/>
  <c r="AT156" i="25"/>
  <c r="AU156" i="25"/>
  <c r="AV156" i="25"/>
  <c r="AW156" i="25"/>
  <c r="AX156" i="25"/>
  <c r="AY156" i="25"/>
  <c r="AZ156" i="25"/>
  <c r="BA156" i="25"/>
  <c r="BB156" i="25"/>
  <c r="BC156" i="25"/>
  <c r="BD156" i="25"/>
  <c r="BE156" i="25"/>
  <c r="AT157" i="25"/>
  <c r="AU157" i="25"/>
  <c r="AV157" i="25"/>
  <c r="AW157" i="25"/>
  <c r="AX157" i="25"/>
  <c r="AY157" i="25"/>
  <c r="AZ157" i="25"/>
  <c r="BA157" i="25"/>
  <c r="BB157" i="25"/>
  <c r="BC157" i="25"/>
  <c r="BD157" i="25"/>
  <c r="BE157" i="25"/>
  <c r="AT158" i="25"/>
  <c r="AU158" i="25"/>
  <c r="AV158" i="25"/>
  <c r="AW158" i="25"/>
  <c r="AX158" i="25"/>
  <c r="AY158" i="25"/>
  <c r="AZ158" i="25"/>
  <c r="BA158" i="25"/>
  <c r="BB158" i="25"/>
  <c r="BC158" i="25"/>
  <c r="BD158" i="25"/>
  <c r="BE158" i="25"/>
  <c r="AT159" i="25"/>
  <c r="AU159" i="25"/>
  <c r="AV159" i="25"/>
  <c r="AW159" i="25"/>
  <c r="AX159" i="25"/>
  <c r="AY159" i="25"/>
  <c r="AZ159" i="25"/>
  <c r="BA159" i="25"/>
  <c r="BB159" i="25"/>
  <c r="BC159" i="25"/>
  <c r="BD159" i="25"/>
  <c r="BE159" i="25"/>
  <c r="AT160" i="25"/>
  <c r="AU160" i="25"/>
  <c r="AV160" i="25"/>
  <c r="AW160" i="25"/>
  <c r="AX160" i="25"/>
  <c r="AY160" i="25"/>
  <c r="AZ160" i="25"/>
  <c r="BA160" i="25"/>
  <c r="BB160" i="25"/>
  <c r="BC160" i="25"/>
  <c r="BD160" i="25"/>
  <c r="BE160" i="25"/>
  <c r="AT161" i="25"/>
  <c r="AU161" i="25"/>
  <c r="AV161" i="25"/>
  <c r="AW161" i="25"/>
  <c r="AX161" i="25"/>
  <c r="AY161" i="25"/>
  <c r="AZ161" i="25"/>
  <c r="BA161" i="25"/>
  <c r="BB161" i="25"/>
  <c r="BC161" i="25"/>
  <c r="BD161" i="25"/>
  <c r="BE161" i="25"/>
  <c r="AT162" i="25"/>
  <c r="AU162" i="25"/>
  <c r="AV162" i="25"/>
  <c r="AW162" i="25"/>
  <c r="AX162" i="25"/>
  <c r="AY162" i="25"/>
  <c r="AZ162" i="25"/>
  <c r="BA162" i="25"/>
  <c r="BB162" i="25"/>
  <c r="BC162" i="25"/>
  <c r="BD162" i="25"/>
  <c r="BE162" i="25"/>
  <c r="AT163" i="25"/>
  <c r="AU163" i="25"/>
  <c r="AV163" i="25"/>
  <c r="AW163" i="25"/>
  <c r="AX163" i="25"/>
  <c r="AY163" i="25"/>
  <c r="AZ163" i="25"/>
  <c r="BA163" i="25"/>
  <c r="BB163" i="25"/>
  <c r="BC163" i="25"/>
  <c r="BD163" i="25"/>
  <c r="BE163" i="25"/>
  <c r="AT164" i="25"/>
  <c r="AU164" i="25"/>
  <c r="AV164" i="25"/>
  <c r="AW164" i="25"/>
  <c r="AX164" i="25"/>
  <c r="AY164" i="25"/>
  <c r="AZ164" i="25"/>
  <c r="BA164" i="25"/>
  <c r="BB164" i="25"/>
  <c r="BC164" i="25"/>
  <c r="BD164" i="25"/>
  <c r="BE164" i="25"/>
  <c r="AT165" i="25"/>
  <c r="AU165" i="25"/>
  <c r="AV165" i="25"/>
  <c r="AW165" i="25"/>
  <c r="AX165" i="25"/>
  <c r="AY165" i="25"/>
  <c r="AZ165" i="25"/>
  <c r="BA165" i="25"/>
  <c r="BB165" i="25"/>
  <c r="BC165" i="25"/>
  <c r="BD165" i="25"/>
  <c r="BE165" i="25"/>
  <c r="AT166" i="25"/>
  <c r="AU166" i="25"/>
  <c r="AV166" i="25"/>
  <c r="AW166" i="25"/>
  <c r="AX166" i="25"/>
  <c r="AY166" i="25"/>
  <c r="AZ166" i="25"/>
  <c r="BA166" i="25"/>
  <c r="BB166" i="25"/>
  <c r="BC166" i="25"/>
  <c r="BD166" i="25"/>
  <c r="BE166" i="25"/>
  <c r="AT167" i="25"/>
  <c r="AU167" i="25"/>
  <c r="AV167" i="25"/>
  <c r="AW167" i="25"/>
  <c r="AX167" i="25"/>
  <c r="AY167" i="25"/>
  <c r="AZ167" i="25"/>
  <c r="BA167" i="25"/>
  <c r="BB167" i="25"/>
  <c r="BC167" i="25"/>
  <c r="BD167" i="25"/>
  <c r="BE167" i="25"/>
  <c r="AT168" i="25"/>
  <c r="AU168" i="25"/>
  <c r="AV168" i="25"/>
  <c r="AW168" i="25"/>
  <c r="AX168" i="25"/>
  <c r="AY168" i="25"/>
  <c r="AZ168" i="25"/>
  <c r="BA168" i="25"/>
  <c r="BB168" i="25"/>
  <c r="BC168" i="25"/>
  <c r="BD168" i="25"/>
  <c r="BE168" i="25"/>
  <c r="AT169" i="25"/>
  <c r="AU169" i="25"/>
  <c r="AV169" i="25"/>
  <c r="AW169" i="25"/>
  <c r="AX169" i="25"/>
  <c r="AY169" i="25"/>
  <c r="AZ169" i="25"/>
  <c r="BA169" i="25"/>
  <c r="BB169" i="25"/>
  <c r="BC169" i="25"/>
  <c r="BD169" i="25"/>
  <c r="BE169" i="25"/>
  <c r="AT170" i="25"/>
  <c r="AU170" i="25"/>
  <c r="AV170" i="25"/>
  <c r="AW170" i="25"/>
  <c r="AX170" i="25"/>
  <c r="AY170" i="25"/>
  <c r="AZ170" i="25"/>
  <c r="BA170" i="25"/>
  <c r="BB170" i="25"/>
  <c r="BC170" i="25"/>
  <c r="BD170" i="25"/>
  <c r="BE170" i="25"/>
  <c r="AT171" i="25"/>
  <c r="AU171" i="25"/>
  <c r="AV171" i="25"/>
  <c r="AW171" i="25"/>
  <c r="AX171" i="25"/>
  <c r="AY171" i="25"/>
  <c r="AZ171" i="25"/>
  <c r="BA171" i="25"/>
  <c r="BB171" i="25"/>
  <c r="BC171" i="25"/>
  <c r="BD171" i="25"/>
  <c r="BE171" i="25"/>
  <c r="AT172" i="25"/>
  <c r="AU172" i="25"/>
  <c r="AV172" i="25"/>
  <c r="AW172" i="25"/>
  <c r="AX172" i="25"/>
  <c r="AY172" i="25"/>
  <c r="AZ172" i="25"/>
  <c r="BA172" i="25"/>
  <c r="BB172" i="25"/>
  <c r="BC172" i="25"/>
  <c r="BD172" i="25"/>
  <c r="BE172" i="25"/>
  <c r="AT173" i="25"/>
  <c r="AU173" i="25"/>
  <c r="AV173" i="25"/>
  <c r="AW173" i="25"/>
  <c r="AX173" i="25"/>
  <c r="AY173" i="25"/>
  <c r="AZ173" i="25"/>
  <c r="BA173" i="25"/>
  <c r="BB173" i="25"/>
  <c r="BC173" i="25"/>
  <c r="BD173" i="25"/>
  <c r="BE173" i="25"/>
  <c r="AT174" i="25"/>
  <c r="AU174" i="25"/>
  <c r="AV174" i="25"/>
  <c r="AW174" i="25"/>
  <c r="AX174" i="25"/>
  <c r="AY174" i="25"/>
  <c r="AZ174" i="25"/>
  <c r="BA174" i="25"/>
  <c r="BB174" i="25"/>
  <c r="BC174" i="25"/>
  <c r="BD174" i="25"/>
  <c r="BE174" i="25"/>
  <c r="AT175" i="25"/>
  <c r="AU175" i="25"/>
  <c r="AV175" i="25"/>
  <c r="AW175" i="25"/>
  <c r="AX175" i="25"/>
  <c r="AY175" i="25"/>
  <c r="AZ175" i="25"/>
  <c r="BA175" i="25"/>
  <c r="BB175" i="25"/>
  <c r="BC175" i="25"/>
  <c r="BD175" i="25"/>
  <c r="BE175" i="25"/>
  <c r="AT176" i="25"/>
  <c r="AU176" i="25"/>
  <c r="AV176" i="25"/>
  <c r="AW176" i="25"/>
  <c r="AX176" i="25"/>
  <c r="AY176" i="25"/>
  <c r="AZ176" i="25"/>
  <c r="BA176" i="25"/>
  <c r="BB176" i="25"/>
  <c r="BC176" i="25"/>
  <c r="BD176" i="25"/>
  <c r="BE176" i="25"/>
  <c r="AT177" i="25"/>
  <c r="AU177" i="25"/>
  <c r="AV177" i="25"/>
  <c r="AW177" i="25"/>
  <c r="AX177" i="25"/>
  <c r="AY177" i="25"/>
  <c r="AZ177" i="25"/>
  <c r="BA177" i="25"/>
  <c r="BB177" i="25"/>
  <c r="BC177" i="25"/>
  <c r="BD177" i="25"/>
  <c r="BE177" i="25"/>
  <c r="AT178" i="25"/>
  <c r="AU178" i="25"/>
  <c r="AV178" i="25"/>
  <c r="AW178" i="25"/>
  <c r="AX178" i="25"/>
  <c r="AY178" i="25"/>
  <c r="AZ178" i="25"/>
  <c r="BA178" i="25"/>
  <c r="BB178" i="25"/>
  <c r="BC178" i="25"/>
  <c r="BD178" i="25"/>
  <c r="BE178" i="25"/>
  <c r="AT179" i="25"/>
  <c r="AU179" i="25"/>
  <c r="AV179" i="25"/>
  <c r="AW179" i="25"/>
  <c r="AX179" i="25"/>
  <c r="AY179" i="25"/>
  <c r="AZ179" i="25"/>
  <c r="BA179" i="25"/>
  <c r="BB179" i="25"/>
  <c r="BC179" i="25"/>
  <c r="BD179" i="25"/>
  <c r="BE179" i="25"/>
  <c r="AT180" i="25"/>
  <c r="AU180" i="25"/>
  <c r="AV180" i="25"/>
  <c r="AW180" i="25"/>
  <c r="AX180" i="25"/>
  <c r="AY180" i="25"/>
  <c r="AZ180" i="25"/>
  <c r="BA180" i="25"/>
  <c r="BB180" i="25"/>
  <c r="BC180" i="25"/>
  <c r="BD180" i="25"/>
  <c r="BE180" i="25"/>
  <c r="AT181" i="25"/>
  <c r="AU181" i="25"/>
  <c r="AV181" i="25"/>
  <c r="AW181" i="25"/>
  <c r="AX181" i="25"/>
  <c r="AY181" i="25"/>
  <c r="AZ181" i="25"/>
  <c r="BA181" i="25"/>
  <c r="BB181" i="25"/>
  <c r="BC181" i="25"/>
  <c r="BD181" i="25"/>
  <c r="BE181" i="25"/>
  <c r="AT182" i="25"/>
  <c r="AU182" i="25"/>
  <c r="AV182" i="25"/>
  <c r="AW182" i="25"/>
  <c r="AX182" i="25"/>
  <c r="AY182" i="25"/>
  <c r="AZ182" i="25"/>
  <c r="BA182" i="25"/>
  <c r="BB182" i="25"/>
  <c r="BC182" i="25"/>
  <c r="BD182" i="25"/>
  <c r="BE182" i="25"/>
  <c r="AT183" i="25"/>
  <c r="AU183" i="25"/>
  <c r="AV183" i="25"/>
  <c r="AW183" i="25"/>
  <c r="AX183" i="25"/>
  <c r="AY183" i="25"/>
  <c r="AZ183" i="25"/>
  <c r="BA183" i="25"/>
  <c r="BB183" i="25"/>
  <c r="BC183" i="25"/>
  <c r="BD183" i="25"/>
  <c r="BE183" i="25"/>
  <c r="AT184" i="25"/>
  <c r="AU184" i="25"/>
  <c r="AV184" i="25"/>
  <c r="AW184" i="25"/>
  <c r="AX184" i="25"/>
  <c r="AY184" i="25"/>
  <c r="AZ184" i="25"/>
  <c r="BA184" i="25"/>
  <c r="BB184" i="25"/>
  <c r="BC184" i="25"/>
  <c r="BD184" i="25"/>
  <c r="BE184" i="25"/>
  <c r="AT185" i="25"/>
  <c r="AU185" i="25"/>
  <c r="AV185" i="25"/>
  <c r="AW185" i="25"/>
  <c r="AX185" i="25"/>
  <c r="AY185" i="25"/>
  <c r="AZ185" i="25"/>
  <c r="BA185" i="25"/>
  <c r="BB185" i="25"/>
  <c r="BC185" i="25"/>
  <c r="BD185" i="25"/>
  <c r="BE185" i="25"/>
  <c r="AT186" i="25"/>
  <c r="AU186" i="25"/>
  <c r="AV186" i="25"/>
  <c r="AW186" i="25"/>
  <c r="AX186" i="25"/>
  <c r="AY186" i="25"/>
  <c r="AZ186" i="25"/>
  <c r="BA186" i="25"/>
  <c r="BB186" i="25"/>
  <c r="BC186" i="25"/>
  <c r="BD186" i="25"/>
  <c r="BE186" i="25"/>
  <c r="AT187" i="25"/>
  <c r="AU187" i="25"/>
  <c r="AV187" i="25"/>
  <c r="AW187" i="25"/>
  <c r="AX187" i="25"/>
  <c r="AY187" i="25"/>
  <c r="AZ187" i="25"/>
  <c r="BA187" i="25"/>
  <c r="BB187" i="25"/>
  <c r="BC187" i="25"/>
  <c r="BD187" i="25"/>
  <c r="BE187" i="25"/>
  <c r="AT188" i="25"/>
  <c r="AU188" i="25"/>
  <c r="AV188" i="25"/>
  <c r="AW188" i="25"/>
  <c r="AX188" i="25"/>
  <c r="AY188" i="25"/>
  <c r="AZ188" i="25"/>
  <c r="BA188" i="25"/>
  <c r="BB188" i="25"/>
  <c r="BC188" i="25"/>
  <c r="BD188" i="25"/>
  <c r="BE188" i="25"/>
  <c r="AT189" i="25"/>
  <c r="AU189" i="25"/>
  <c r="AV189" i="25"/>
  <c r="AW189" i="25"/>
  <c r="AX189" i="25"/>
  <c r="AY189" i="25"/>
  <c r="AZ189" i="25"/>
  <c r="BA189" i="25"/>
  <c r="BB189" i="25"/>
  <c r="BC189" i="25"/>
  <c r="BD189" i="25"/>
  <c r="BE189" i="25"/>
  <c r="AT190" i="25"/>
  <c r="AU190" i="25"/>
  <c r="AV190" i="25"/>
  <c r="AW190" i="25"/>
  <c r="AX190" i="25"/>
  <c r="AY190" i="25"/>
  <c r="AZ190" i="25"/>
  <c r="BA190" i="25"/>
  <c r="BB190" i="25"/>
  <c r="BC190" i="25"/>
  <c r="BD190" i="25"/>
  <c r="BE190" i="25"/>
  <c r="AT191" i="25"/>
  <c r="AU191" i="25"/>
  <c r="AV191" i="25"/>
  <c r="AW191" i="25"/>
  <c r="AX191" i="25"/>
  <c r="AY191" i="25"/>
  <c r="AZ191" i="25"/>
  <c r="BA191" i="25"/>
  <c r="BB191" i="25"/>
  <c r="BC191" i="25"/>
  <c r="BD191" i="25"/>
  <c r="BE191" i="25"/>
  <c r="AT192" i="25"/>
  <c r="AT216" i="25" s="1"/>
  <c r="AU192" i="25"/>
  <c r="AU216" i="25" s="1"/>
  <c r="AV192" i="25"/>
  <c r="AV216" i="25" s="1"/>
  <c r="AW192" i="25"/>
  <c r="AW216" i="25" s="1"/>
  <c r="AX192" i="25"/>
  <c r="AX216" i="25" s="1"/>
  <c r="AY192" i="25"/>
  <c r="AY216" i="25" s="1"/>
  <c r="AZ192" i="25"/>
  <c r="AZ216" i="25" s="1"/>
  <c r="BA192" i="25"/>
  <c r="BA216" i="25" s="1"/>
  <c r="BB192" i="25"/>
  <c r="BB216" i="25" s="1"/>
  <c r="BC192" i="25"/>
  <c r="BC216" i="25" s="1"/>
  <c r="BD192" i="25"/>
  <c r="BD216" i="25" s="1"/>
  <c r="BE192" i="25"/>
  <c r="BE216" i="25" s="1"/>
  <c r="AT193" i="25"/>
  <c r="AT210" i="25" s="1"/>
  <c r="AU193" i="25"/>
  <c r="AU210" i="25" s="1"/>
  <c r="AV193" i="25"/>
  <c r="AV210" i="25" s="1"/>
  <c r="AW193" i="25"/>
  <c r="AW210" i="25" s="1"/>
  <c r="AX193" i="25"/>
  <c r="AX210" i="25" s="1"/>
  <c r="AY193" i="25"/>
  <c r="AY210" i="25" s="1"/>
  <c r="AZ193" i="25"/>
  <c r="AZ210" i="25" s="1"/>
  <c r="BA193" i="25"/>
  <c r="BA210" i="25" s="1"/>
  <c r="BB193" i="25"/>
  <c r="BB210" i="25" s="1"/>
  <c r="BC193" i="25"/>
  <c r="BC210" i="25" s="1"/>
  <c r="BD193" i="25"/>
  <c r="BD210" i="25" s="1"/>
  <c r="BE193" i="25"/>
  <c r="BE210" i="25" s="1"/>
  <c r="AT194" i="25"/>
  <c r="AU194" i="25"/>
  <c r="AV194" i="25"/>
  <c r="AW194" i="25"/>
  <c r="AX194" i="25"/>
  <c r="AY194" i="25"/>
  <c r="AZ194" i="25"/>
  <c r="BA194" i="25"/>
  <c r="BB194" i="25"/>
  <c r="BC194" i="25"/>
  <c r="BD194" i="25"/>
  <c r="BE194" i="25"/>
  <c r="AT195" i="25"/>
  <c r="BH195" i="25" s="1"/>
  <c r="AU195" i="25"/>
  <c r="AV195" i="25"/>
  <c r="AW195" i="25"/>
  <c r="AX195" i="25"/>
  <c r="AY195" i="25"/>
  <c r="AZ195" i="25"/>
  <c r="BA195" i="25"/>
  <c r="BB195" i="25"/>
  <c r="BC195" i="25"/>
  <c r="BD195" i="25"/>
  <c r="BE195" i="25"/>
  <c r="AT196" i="25"/>
  <c r="BH196" i="25" s="1"/>
  <c r="AU196" i="25"/>
  <c r="AV196" i="25"/>
  <c r="AW196" i="25"/>
  <c r="AX196" i="25"/>
  <c r="AY196" i="25"/>
  <c r="AZ196" i="25"/>
  <c r="BA196" i="25"/>
  <c r="BB196" i="25"/>
  <c r="BC196" i="25"/>
  <c r="BD196" i="25"/>
  <c r="BE196" i="25"/>
  <c r="AT197" i="25"/>
  <c r="AU197" i="25"/>
  <c r="AV197" i="25"/>
  <c r="AW197" i="25"/>
  <c r="AX197" i="25"/>
  <c r="AY197" i="25"/>
  <c r="AZ197" i="25"/>
  <c r="BA197" i="25"/>
  <c r="BB197" i="25"/>
  <c r="BC197" i="25"/>
  <c r="BD197" i="25"/>
  <c r="BE197" i="25"/>
  <c r="AT198" i="25"/>
  <c r="BH198" i="25" s="1"/>
  <c r="AU198" i="25"/>
  <c r="AV198" i="25"/>
  <c r="AW198" i="25"/>
  <c r="AX198" i="25"/>
  <c r="AY198" i="25"/>
  <c r="AZ198" i="25"/>
  <c r="BA198" i="25"/>
  <c r="BB198" i="25"/>
  <c r="BC198" i="25"/>
  <c r="BD198" i="25"/>
  <c r="BE198" i="25"/>
  <c r="AT199" i="25"/>
  <c r="BH199" i="25" s="1"/>
  <c r="AU199" i="25"/>
  <c r="AV199" i="25"/>
  <c r="AW199" i="25"/>
  <c r="AX199" i="25"/>
  <c r="AY199" i="25"/>
  <c r="AZ199" i="25"/>
  <c r="BA199" i="25"/>
  <c r="BB199" i="25"/>
  <c r="BC199" i="25"/>
  <c r="BD199" i="25"/>
  <c r="BE199" i="25"/>
  <c r="AT200" i="25"/>
  <c r="AU200" i="25"/>
  <c r="AV200" i="25"/>
  <c r="AW200" i="25"/>
  <c r="AX200" i="25"/>
  <c r="AY200" i="25"/>
  <c r="AZ200" i="25"/>
  <c r="BA200" i="25"/>
  <c r="BB200" i="25"/>
  <c r="BC200" i="25"/>
  <c r="BD200" i="25"/>
  <c r="BE200" i="25"/>
  <c r="AT5" i="25"/>
  <c r="AT238" i="25" s="1"/>
  <c r="BT4" i="25"/>
  <c r="BI4" i="25"/>
  <c r="BJ4" i="25"/>
  <c r="BK4" i="25"/>
  <c r="BL4" i="25"/>
  <c r="BM4" i="25"/>
  <c r="BN4" i="25"/>
  <c r="BO4" i="25"/>
  <c r="BP4" i="25"/>
  <c r="BQ4" i="25"/>
  <c r="BR4" i="25"/>
  <c r="BS4" i="25"/>
  <c r="BH4" i="25"/>
  <c r="BF4" i="25"/>
  <c r="AU4" i="25"/>
  <c r="AV4" i="25"/>
  <c r="AW4" i="25"/>
  <c r="AX4" i="25"/>
  <c r="AY4" i="25"/>
  <c r="AZ4" i="25"/>
  <c r="BA4" i="25"/>
  <c r="BB4" i="25"/>
  <c r="BC4" i="25"/>
  <c r="BD4" i="25"/>
  <c r="BE4" i="25"/>
  <c r="AT4" i="25"/>
  <c r="BY238" i="25" l="1"/>
  <c r="CK125" i="25"/>
  <c r="CK61" i="25"/>
  <c r="CK47" i="25"/>
  <c r="CK29" i="25"/>
  <c r="CB238" i="25"/>
  <c r="BX238" i="25"/>
  <c r="CF238" i="25"/>
  <c r="CJ214" i="25"/>
  <c r="CD238" i="25"/>
  <c r="BV238" i="25"/>
  <c r="U8" i="42"/>
  <c r="E10" i="42"/>
  <c r="AQ16" i="42"/>
  <c r="AP16" i="42"/>
  <c r="AR16" i="42"/>
  <c r="AS16" i="42"/>
  <c r="AT16" i="42"/>
  <c r="Y5" i="42"/>
  <c r="Z5" i="42"/>
  <c r="X5" i="42"/>
  <c r="AA5" i="42"/>
  <c r="AB5" i="42"/>
  <c r="M10" i="42"/>
  <c r="Z8" i="42"/>
  <c r="Z10" i="42" s="1"/>
  <c r="AA8" i="42"/>
  <c r="AA10" i="42" s="1"/>
  <c r="X21" i="45" s="1"/>
  <c r="AB8" i="42"/>
  <c r="AB10" i="42" s="1"/>
  <c r="Y8" i="42"/>
  <c r="Y10" i="42" s="1"/>
  <c r="X8" i="42"/>
  <c r="X10" i="42" s="1"/>
  <c r="AG18" i="42"/>
  <c r="X15" i="15" s="1"/>
  <c r="E19" i="47" s="1"/>
  <c r="E25" i="47" s="1"/>
  <c r="AH18" i="42"/>
  <c r="AE18" i="42"/>
  <c r="AD18" i="42"/>
  <c r="AF18" i="42"/>
  <c r="AB23" i="42"/>
  <c r="Y23" i="42"/>
  <c r="X23" i="42"/>
  <c r="Z23" i="42"/>
  <c r="AA23" i="42"/>
  <c r="X29" i="45" s="1"/>
  <c r="AG24" i="42"/>
  <c r="X24" i="15" s="1"/>
  <c r="AH24" i="42"/>
  <c r="AE24" i="42"/>
  <c r="AD24" i="42"/>
  <c r="AF24" i="42"/>
  <c r="Y6" i="42"/>
  <c r="Z6" i="42"/>
  <c r="X6" i="42"/>
  <c r="AA6" i="42"/>
  <c r="X18" i="45" s="1"/>
  <c r="E49" i="46" s="1"/>
  <c r="E55" i="46" s="1"/>
  <c r="AB6" i="42"/>
  <c r="AB12" i="42"/>
  <c r="AB14" i="42" s="1"/>
  <c r="Y12" i="42"/>
  <c r="X12" i="42"/>
  <c r="X14" i="42" s="1"/>
  <c r="Z12" i="42"/>
  <c r="Z14" i="42" s="1"/>
  <c r="AA12" i="42"/>
  <c r="AA14" i="42" s="1"/>
  <c r="X24" i="45" s="1"/>
  <c r="X27" i="45" s="1"/>
  <c r="E23" i="46" s="1"/>
  <c r="E30" i="46" s="1"/>
  <c r="AF16" i="42"/>
  <c r="AG16" i="42"/>
  <c r="AH16" i="42"/>
  <c r="AD16" i="42"/>
  <c r="AE16" i="42"/>
  <c r="AF23" i="42"/>
  <c r="AG23" i="42"/>
  <c r="X23" i="15" s="1"/>
  <c r="AH23" i="42"/>
  <c r="AE23" i="42"/>
  <c r="AD23" i="42"/>
  <c r="Y24" i="42"/>
  <c r="X24" i="42"/>
  <c r="Z24" i="42"/>
  <c r="AA24" i="42"/>
  <c r="X30" i="45" s="1"/>
  <c r="AB24" i="42"/>
  <c r="BB214" i="25"/>
  <c r="BZ238" i="25"/>
  <c r="BA214" i="25"/>
  <c r="BE225" i="25"/>
  <c r="BA225" i="25"/>
  <c r="AW225" i="25"/>
  <c r="BE209" i="25"/>
  <c r="BA209" i="25"/>
  <c r="AW209" i="25"/>
  <c r="BE206" i="25"/>
  <c r="BA206" i="25"/>
  <c r="AW206" i="25"/>
  <c r="CE214" i="25"/>
  <c r="CA214" i="25"/>
  <c r="BW214" i="25"/>
  <c r="CE225" i="25"/>
  <c r="CA225" i="25"/>
  <c r="BW225" i="25"/>
  <c r="CE209" i="25"/>
  <c r="CA209" i="25"/>
  <c r="BW209" i="25"/>
  <c r="CE206" i="25"/>
  <c r="CA206" i="25"/>
  <c r="BW206" i="25"/>
  <c r="AW214" i="25"/>
  <c r="BD214" i="25"/>
  <c r="AZ214" i="25"/>
  <c r="AV214" i="25"/>
  <c r="BD225" i="25"/>
  <c r="AZ225" i="25"/>
  <c r="AV225" i="25"/>
  <c r="BD209" i="25"/>
  <c r="AZ209" i="25"/>
  <c r="AV209" i="25"/>
  <c r="BD206" i="25"/>
  <c r="AZ206" i="25"/>
  <c r="AV206" i="25"/>
  <c r="CA238" i="25"/>
  <c r="BW238" i="25"/>
  <c r="CD214" i="25"/>
  <c r="BZ214" i="25"/>
  <c r="BV214" i="25"/>
  <c r="CD225" i="25"/>
  <c r="BZ225" i="25"/>
  <c r="CD209" i="25"/>
  <c r="BZ209" i="25"/>
  <c r="BV209" i="25"/>
  <c r="CD206" i="25"/>
  <c r="BZ206" i="25"/>
  <c r="BV206" i="25"/>
  <c r="BE214" i="25"/>
  <c r="BC214" i="25"/>
  <c r="AY214" i="25"/>
  <c r="AU214" i="25"/>
  <c r="BC225" i="25"/>
  <c r="AY225" i="25"/>
  <c r="AU225" i="25"/>
  <c r="BC209" i="25"/>
  <c r="AY209" i="25"/>
  <c r="AU209" i="25"/>
  <c r="BC206" i="25"/>
  <c r="AY206" i="25"/>
  <c r="AU206" i="25"/>
  <c r="CG214" i="25"/>
  <c r="CC214" i="25"/>
  <c r="BY214" i="25"/>
  <c r="CG225" i="25"/>
  <c r="CC225" i="25"/>
  <c r="BY225" i="25"/>
  <c r="CG209" i="25"/>
  <c r="CC209" i="25"/>
  <c r="BY209" i="25"/>
  <c r="CG206" i="25"/>
  <c r="CC206" i="25"/>
  <c r="BY206" i="25"/>
  <c r="CE238" i="25"/>
  <c r="AX214" i="25"/>
  <c r="AT214" i="25"/>
  <c r="BB225" i="25"/>
  <c r="AX225" i="25"/>
  <c r="AT225" i="25"/>
  <c r="BB209" i="25"/>
  <c r="AX209" i="25"/>
  <c r="AT209" i="25"/>
  <c r="BB206" i="25"/>
  <c r="AX206" i="25"/>
  <c r="AT206" i="25"/>
  <c r="CF214" i="25"/>
  <c r="CB214" i="25"/>
  <c r="BX214" i="25"/>
  <c r="CF225" i="25"/>
  <c r="CB225" i="25"/>
  <c r="BX225" i="25"/>
  <c r="CF209" i="25"/>
  <c r="CB209" i="25"/>
  <c r="BX209" i="25"/>
  <c r="CF206" i="25"/>
  <c r="CB206" i="25"/>
  <c r="BX206" i="25"/>
  <c r="BD213" i="25"/>
  <c r="AZ213" i="25"/>
  <c r="BD208" i="25"/>
  <c r="AZ208" i="25"/>
  <c r="AV208" i="25"/>
  <c r="BD228" i="25"/>
  <c r="BD211" i="25"/>
  <c r="AZ228" i="25"/>
  <c r="AZ211" i="25"/>
  <c r="AV228" i="25"/>
  <c r="AV211" i="25"/>
  <c r="CE213" i="25"/>
  <c r="CA213" i="25"/>
  <c r="BW213" i="25"/>
  <c r="CE222" i="25"/>
  <c r="CE208" i="25"/>
  <c r="CA222" i="25"/>
  <c r="CA208" i="25"/>
  <c r="BW222" i="25"/>
  <c r="BW208" i="25"/>
  <c r="CE228" i="25"/>
  <c r="CE211" i="25"/>
  <c r="CA228" i="25"/>
  <c r="CA211" i="25"/>
  <c r="BW228" i="25"/>
  <c r="BW211" i="25"/>
  <c r="AV213" i="25"/>
  <c r="BC213" i="25"/>
  <c r="AY213" i="25"/>
  <c r="AU213" i="25"/>
  <c r="BC208" i="25"/>
  <c r="AY208" i="25"/>
  <c r="AU208" i="25"/>
  <c r="BC228" i="25"/>
  <c r="BC211" i="25"/>
  <c r="AY228" i="25"/>
  <c r="AY211" i="25"/>
  <c r="AU228" i="25"/>
  <c r="AU211" i="25"/>
  <c r="CJ192" i="25"/>
  <c r="BV216" i="25"/>
  <c r="CD213" i="25"/>
  <c r="BZ213" i="25"/>
  <c r="CJ170" i="25"/>
  <c r="BV213" i="25"/>
  <c r="CJ159" i="25"/>
  <c r="BV225" i="25"/>
  <c r="CD222" i="25"/>
  <c r="CD208" i="25"/>
  <c r="BZ222" i="25"/>
  <c r="BZ208" i="25"/>
  <c r="CJ158" i="25"/>
  <c r="BV208" i="25"/>
  <c r="BV222" i="25"/>
  <c r="CD211" i="25"/>
  <c r="CD228" i="25"/>
  <c r="BZ211" i="25"/>
  <c r="BZ228" i="25"/>
  <c r="CJ153" i="25"/>
  <c r="BV211" i="25"/>
  <c r="BV228" i="25"/>
  <c r="BB213" i="25"/>
  <c r="AX213" i="25"/>
  <c r="AT213" i="25"/>
  <c r="BB208" i="25"/>
  <c r="AX208" i="25"/>
  <c r="AT222" i="25"/>
  <c r="AT208" i="25"/>
  <c r="BB228" i="25"/>
  <c r="BB211" i="25"/>
  <c r="AX228" i="25"/>
  <c r="AX211" i="25"/>
  <c r="AT228" i="25"/>
  <c r="AT211" i="25"/>
  <c r="CG213" i="25"/>
  <c r="CC213" i="25"/>
  <c r="BY213" i="25"/>
  <c r="CG222" i="25"/>
  <c r="CG208" i="25"/>
  <c r="CC222" i="25"/>
  <c r="CC208" i="25"/>
  <c r="BY222" i="25"/>
  <c r="BY208" i="25"/>
  <c r="CG228" i="25"/>
  <c r="CG211" i="25"/>
  <c r="CC228" i="25"/>
  <c r="CC211" i="25"/>
  <c r="BY228" i="25"/>
  <c r="BY211" i="25"/>
  <c r="BE213" i="25"/>
  <c r="BA213" i="25"/>
  <c r="AW213" i="25"/>
  <c r="BE208" i="25"/>
  <c r="BA208" i="25"/>
  <c r="AW208" i="25"/>
  <c r="BE228" i="25"/>
  <c r="BE211" i="25"/>
  <c r="BA211" i="25"/>
  <c r="BA228" i="25"/>
  <c r="AW211" i="25"/>
  <c r="AW228" i="25"/>
  <c r="CF213" i="25"/>
  <c r="CB213" i="25"/>
  <c r="BX213" i="25"/>
  <c r="CF222" i="25"/>
  <c r="CF208" i="25"/>
  <c r="CB222" i="25"/>
  <c r="CB208" i="25"/>
  <c r="BX222" i="25"/>
  <c r="BX208" i="25"/>
  <c r="CF228" i="25"/>
  <c r="CF211" i="25"/>
  <c r="CB228" i="25"/>
  <c r="CB211" i="25"/>
  <c r="BX228" i="25"/>
  <c r="BX211" i="25"/>
  <c r="BD224" i="25"/>
  <c r="BD215" i="25"/>
  <c r="BD235" i="25"/>
  <c r="AZ224" i="25"/>
  <c r="AZ215" i="25"/>
  <c r="AZ235" i="25"/>
  <c r="AV224" i="25"/>
  <c r="AV215" i="25"/>
  <c r="AV235" i="25"/>
  <c r="BD223" i="25"/>
  <c r="BD236" i="25"/>
  <c r="AZ223" i="25"/>
  <c r="AZ236" i="25"/>
  <c r="AV223" i="25"/>
  <c r="AV236" i="25"/>
  <c r="CE235" i="25"/>
  <c r="CE224" i="25"/>
  <c r="CE215" i="25"/>
  <c r="CA235" i="25"/>
  <c r="CA224" i="25"/>
  <c r="CA215" i="25"/>
  <c r="BW235" i="25"/>
  <c r="BW224" i="25"/>
  <c r="BW215" i="25"/>
  <c r="CE236" i="25"/>
  <c r="CE207" i="25"/>
  <c r="CE217" i="25" s="1"/>
  <c r="CE219" i="25" s="1"/>
  <c r="CE223" i="25"/>
  <c r="CA236" i="25"/>
  <c r="CA207" i="25"/>
  <c r="CA217" i="25" s="1"/>
  <c r="CA219" i="25" s="1"/>
  <c r="CA223" i="25"/>
  <c r="BW236" i="25"/>
  <c r="BW207" i="25"/>
  <c r="BW217" i="25" s="1"/>
  <c r="BW219" i="25" s="1"/>
  <c r="BW223" i="25"/>
  <c r="BC224" i="25"/>
  <c r="BC215" i="25"/>
  <c r="BC235" i="25"/>
  <c r="AY224" i="25"/>
  <c r="AY215" i="25"/>
  <c r="AY235" i="25"/>
  <c r="AU224" i="25"/>
  <c r="AU215" i="25"/>
  <c r="AU235" i="25"/>
  <c r="BC223" i="25"/>
  <c r="BC236" i="25"/>
  <c r="AY223" i="25"/>
  <c r="AY236" i="25"/>
  <c r="AU223" i="25"/>
  <c r="AU236" i="25"/>
  <c r="CD235" i="25"/>
  <c r="CD224" i="25"/>
  <c r="CD215" i="25"/>
  <c r="BZ235" i="25"/>
  <c r="BZ224" i="25"/>
  <c r="BZ215" i="25"/>
  <c r="BV235" i="25"/>
  <c r="BV224" i="25"/>
  <c r="BV215" i="25"/>
  <c r="CD223" i="25"/>
  <c r="CD229" i="25" s="1"/>
  <c r="CD231" i="25" s="1"/>
  <c r="CD236" i="25"/>
  <c r="CD207" i="25"/>
  <c r="BZ223" i="25"/>
  <c r="BZ229" i="25" s="1"/>
  <c r="BZ231" i="25" s="1"/>
  <c r="BZ236" i="25"/>
  <c r="BZ207" i="25"/>
  <c r="BV223" i="25"/>
  <c r="BV229" i="25" s="1"/>
  <c r="BV231" i="25" s="1"/>
  <c r="BV236" i="25"/>
  <c r="BV207" i="25"/>
  <c r="BB235" i="25"/>
  <c r="BB224" i="25"/>
  <c r="BB215" i="25"/>
  <c r="AX235" i="25"/>
  <c r="AX224" i="25"/>
  <c r="AX215" i="25"/>
  <c r="AT235" i="25"/>
  <c r="AT224" i="25"/>
  <c r="AT215" i="25"/>
  <c r="BB236" i="25"/>
  <c r="BB223" i="25"/>
  <c r="AX236" i="25"/>
  <c r="AX223" i="25"/>
  <c r="AT236" i="25"/>
  <c r="AT207" i="25"/>
  <c r="AT223" i="25"/>
  <c r="CG224" i="25"/>
  <c r="CG215" i="25"/>
  <c r="CG235" i="25"/>
  <c r="CC224" i="25"/>
  <c r="CC215" i="25"/>
  <c r="CC235" i="25"/>
  <c r="BY224" i="25"/>
  <c r="BY215" i="25"/>
  <c r="BY235" i="25"/>
  <c r="CG207" i="25"/>
  <c r="CG217" i="25" s="1"/>
  <c r="CG219" i="25" s="1"/>
  <c r="CG223" i="25"/>
  <c r="CG236" i="25"/>
  <c r="CC207" i="25"/>
  <c r="CC223" i="25"/>
  <c r="CC236" i="25"/>
  <c r="BY207" i="25"/>
  <c r="BY217" i="25" s="1"/>
  <c r="BY219" i="25" s="1"/>
  <c r="BY223" i="25"/>
  <c r="BY236" i="25"/>
  <c r="BE224" i="25"/>
  <c r="BE215" i="25"/>
  <c r="BE235" i="25"/>
  <c r="BA235" i="25"/>
  <c r="BA215" i="25"/>
  <c r="BA224" i="25"/>
  <c r="AW224" i="25"/>
  <c r="AW215" i="25"/>
  <c r="AW235" i="25"/>
  <c r="BE236" i="25"/>
  <c r="BE223" i="25"/>
  <c r="BA236" i="25"/>
  <c r="BA223" i="25"/>
  <c r="AW236" i="25"/>
  <c r="AW223" i="25"/>
  <c r="CF235" i="25"/>
  <c r="CF224" i="25"/>
  <c r="CF215" i="25"/>
  <c r="CB235" i="25"/>
  <c r="CB224" i="25"/>
  <c r="CB215" i="25"/>
  <c r="BX235" i="25"/>
  <c r="BX224" i="25"/>
  <c r="BX215" i="25"/>
  <c r="CF207" i="25"/>
  <c r="CF223" i="25"/>
  <c r="CF236" i="25"/>
  <c r="CB207" i="25"/>
  <c r="CB223" i="25"/>
  <c r="CB236" i="25"/>
  <c r="BX207" i="25"/>
  <c r="BX223" i="25"/>
  <c r="BX236" i="25"/>
  <c r="CJ175" i="25"/>
  <c r="CJ171" i="25"/>
  <c r="CJ161" i="25"/>
  <c r="CJ155" i="25"/>
  <c r="CJ209" i="25" s="1"/>
  <c r="CJ129" i="25"/>
  <c r="CJ119" i="25"/>
  <c r="CJ53" i="25"/>
  <c r="CJ206" i="25" s="1"/>
  <c r="CJ6" i="25"/>
  <c r="U4" i="42"/>
  <c r="T23" i="42"/>
  <c r="U18" i="42"/>
  <c r="T4" i="42"/>
  <c r="E22" i="46"/>
  <c r="E29" i="46" s="1"/>
  <c r="S23" i="42"/>
  <c r="T8" i="42"/>
  <c r="T10" i="42" s="1"/>
  <c r="U16" i="42"/>
  <c r="T18" i="42"/>
  <c r="S5" i="42"/>
  <c r="T5" i="42"/>
  <c r="CK9" i="25"/>
  <c r="CK8" i="25"/>
  <c r="CK6" i="25"/>
  <c r="CK192" i="25"/>
  <c r="CK191" i="25"/>
  <c r="CK190" i="25"/>
  <c r="CK188" i="25"/>
  <c r="CK187" i="25"/>
  <c r="CK186" i="25"/>
  <c r="CK185" i="25"/>
  <c r="CK184" i="25"/>
  <c r="CK183" i="25"/>
  <c r="CK182" i="25"/>
  <c r="CK181" i="25"/>
  <c r="CK180" i="25"/>
  <c r="CK178" i="25"/>
  <c r="CK177" i="25"/>
  <c r="CK176" i="25"/>
  <c r="CK46" i="25"/>
  <c r="CK44" i="25"/>
  <c r="CK43" i="25"/>
  <c r="CK41" i="25"/>
  <c r="CK40" i="25"/>
  <c r="CK38" i="25"/>
  <c r="CK37" i="25"/>
  <c r="CK36" i="25"/>
  <c r="CK35" i="25"/>
  <c r="CK34" i="25"/>
  <c r="CK33" i="25"/>
  <c r="CK32" i="25"/>
  <c r="CK30" i="25"/>
  <c r="CK28" i="25"/>
  <c r="CK27" i="25"/>
  <c r="CK26" i="25"/>
  <c r="CK25" i="25"/>
  <c r="CK24" i="25"/>
  <c r="CK22" i="25"/>
  <c r="CK21" i="25"/>
  <c r="CK20" i="25"/>
  <c r="CK19" i="25"/>
  <c r="CK18" i="25"/>
  <c r="CK17" i="25"/>
  <c r="CK16" i="25"/>
  <c r="CK15" i="25"/>
  <c r="CK14" i="25"/>
  <c r="CK13" i="25"/>
  <c r="CK12" i="25"/>
  <c r="CK11" i="25"/>
  <c r="CJ5" i="25"/>
  <c r="CK193" i="25"/>
  <c r="CK210" i="25" s="1"/>
  <c r="CK189" i="25"/>
  <c r="CK10" i="25"/>
  <c r="BH129" i="25"/>
  <c r="CJ193" i="25"/>
  <c r="CJ210" i="25" s="1"/>
  <c r="CJ189" i="25"/>
  <c r="CJ174" i="25"/>
  <c r="CJ154" i="25"/>
  <c r="CJ93" i="25"/>
  <c r="CK179" i="25"/>
  <c r="CK200" i="25"/>
  <c r="CK199" i="25"/>
  <c r="CK198" i="25"/>
  <c r="CK197" i="25"/>
  <c r="CK196" i="25"/>
  <c r="CK195" i="25"/>
  <c r="CK194" i="25"/>
  <c r="CK175" i="25"/>
  <c r="CK174" i="25"/>
  <c r="CK173" i="25"/>
  <c r="CK172" i="25"/>
  <c r="CK171" i="25"/>
  <c r="CK170" i="25"/>
  <c r="CK169" i="25"/>
  <c r="CK168" i="25"/>
  <c r="CK167" i="25"/>
  <c r="CK166" i="25"/>
  <c r="CK165" i="25"/>
  <c r="CK164" i="25"/>
  <c r="CK163" i="25"/>
  <c r="CK162" i="25"/>
  <c r="CK161" i="25"/>
  <c r="CK160" i="25"/>
  <c r="CK159" i="25"/>
  <c r="CK158" i="25"/>
  <c r="CK157" i="25"/>
  <c r="CK156" i="25"/>
  <c r="CK155" i="25"/>
  <c r="CK154" i="25"/>
  <c r="CK153" i="25"/>
  <c r="CK152" i="25"/>
  <c r="CK151" i="25"/>
  <c r="CK150" i="25"/>
  <c r="CK149" i="25"/>
  <c r="CK148" i="25"/>
  <c r="CK147" i="25"/>
  <c r="CK146" i="25"/>
  <c r="CK145" i="25"/>
  <c r="CK144" i="25"/>
  <c r="CK143" i="25"/>
  <c r="CK142" i="25"/>
  <c r="CK141" i="25"/>
  <c r="CK140" i="25"/>
  <c r="CK139" i="25"/>
  <c r="CK138" i="25"/>
  <c r="CK137" i="25"/>
  <c r="CK136" i="25"/>
  <c r="CK135" i="25"/>
  <c r="CK134" i="25"/>
  <c r="CK133" i="25"/>
  <c r="CK132" i="25"/>
  <c r="CK131" i="25"/>
  <c r="CK130" i="25"/>
  <c r="CK129" i="25"/>
  <c r="CK128" i="25"/>
  <c r="CK127" i="25"/>
  <c r="CK126" i="25"/>
  <c r="CK124" i="25"/>
  <c r="CK123" i="25"/>
  <c r="CK122" i="25"/>
  <c r="CK121" i="25"/>
  <c r="CK120" i="25"/>
  <c r="CK119" i="25"/>
  <c r="CK118" i="25"/>
  <c r="CK117" i="25"/>
  <c r="CK116" i="25"/>
  <c r="CK115" i="25"/>
  <c r="CK114" i="25"/>
  <c r="CK113" i="25"/>
  <c r="CK112" i="25"/>
  <c r="CK111" i="25"/>
  <c r="CK110" i="25"/>
  <c r="CK109" i="25"/>
  <c r="CK108" i="25"/>
  <c r="CK106" i="25"/>
  <c r="CK105" i="25"/>
  <c r="CK104" i="25"/>
  <c r="CK103" i="25"/>
  <c r="CK102" i="25"/>
  <c r="CK101" i="25"/>
  <c r="CK100" i="25"/>
  <c r="CK99" i="25"/>
  <c r="CK98" i="25"/>
  <c r="CK97" i="25"/>
  <c r="CK96" i="25"/>
  <c r="CK95" i="25"/>
  <c r="CK94" i="25"/>
  <c r="CK93" i="25"/>
  <c r="CK92" i="25"/>
  <c r="CK91" i="25"/>
  <c r="CK89" i="25"/>
  <c r="CK88" i="25"/>
  <c r="CK87" i="25"/>
  <c r="CK86" i="25"/>
  <c r="CK85" i="25"/>
  <c r="CK84" i="25"/>
  <c r="CK83" i="25"/>
  <c r="CK82" i="25"/>
  <c r="CK81" i="25"/>
  <c r="CK80" i="25"/>
  <c r="CK79" i="25"/>
  <c r="CK78" i="25"/>
  <c r="CK77" i="25"/>
  <c r="CK75" i="25"/>
  <c r="CK74" i="25"/>
  <c r="CK73" i="25"/>
  <c r="CK72" i="25"/>
  <c r="CK71" i="25"/>
  <c r="CK70" i="25"/>
  <c r="CK69" i="25"/>
  <c r="CK68" i="25"/>
  <c r="CK67" i="25"/>
  <c r="CK66" i="25"/>
  <c r="CK65" i="25"/>
  <c r="CK64" i="25"/>
  <c r="CK63" i="25"/>
  <c r="CK62" i="25"/>
  <c r="CK60" i="25"/>
  <c r="CK59" i="25"/>
  <c r="CK58" i="25"/>
  <c r="CK57" i="25"/>
  <c r="CK56" i="25"/>
  <c r="CK54" i="25"/>
  <c r="CK53" i="25"/>
  <c r="CK52" i="25"/>
  <c r="CK51" i="25"/>
  <c r="CK50" i="25"/>
  <c r="CK49" i="25"/>
  <c r="CK48" i="25"/>
  <c r="CK107" i="25"/>
  <c r="CK76" i="25"/>
  <c r="CK55" i="25"/>
  <c r="CK39" i="25"/>
  <c r="CK23" i="25"/>
  <c r="CK42" i="25"/>
  <c r="CL20" i="25"/>
  <c r="BF140" i="25"/>
  <c r="BF124" i="25"/>
  <c r="BF33" i="25"/>
  <c r="G84" i="44"/>
  <c r="BJ155" i="25"/>
  <c r="CL199" i="25"/>
  <c r="CL198" i="25"/>
  <c r="CL195" i="25"/>
  <c r="CL194" i="25"/>
  <c r="CL191" i="25"/>
  <c r="CL190" i="25"/>
  <c r="CL189" i="25"/>
  <c r="CL188" i="25"/>
  <c r="CL187" i="25"/>
  <c r="CL186" i="25"/>
  <c r="CL185" i="25"/>
  <c r="CL184" i="25"/>
  <c r="CL183" i="25"/>
  <c r="CL182" i="25"/>
  <c r="CL181" i="25"/>
  <c r="CL180" i="25"/>
  <c r="CL179" i="25"/>
  <c r="CL178" i="25"/>
  <c r="CL177" i="25"/>
  <c r="CL176" i="25"/>
  <c r="CL175" i="25"/>
  <c r="CL174" i="25"/>
  <c r="CL173" i="25"/>
  <c r="CL172" i="25"/>
  <c r="CL171" i="25"/>
  <c r="CL170" i="25"/>
  <c r="CL169" i="25"/>
  <c r="CL168" i="25"/>
  <c r="CL167" i="25"/>
  <c r="CL166" i="25"/>
  <c r="CL165" i="25"/>
  <c r="CL164" i="25"/>
  <c r="CL163" i="25"/>
  <c r="CL162" i="25"/>
  <c r="CL161" i="25"/>
  <c r="CL160" i="25"/>
  <c r="CL159" i="25"/>
  <c r="CL158" i="25"/>
  <c r="CL157" i="25"/>
  <c r="CL156" i="25"/>
  <c r="CL155" i="25"/>
  <c r="CL154" i="25"/>
  <c r="CL153" i="25"/>
  <c r="CL152" i="25"/>
  <c r="CL151" i="25"/>
  <c r="CL150" i="25"/>
  <c r="CL149" i="25"/>
  <c r="CL148" i="25"/>
  <c r="CL147" i="25"/>
  <c r="CL146" i="25"/>
  <c r="CL145" i="25"/>
  <c r="CL144" i="25"/>
  <c r="CL143" i="25"/>
  <c r="CL142" i="25"/>
  <c r="CL141" i="25"/>
  <c r="CL140" i="25"/>
  <c r="CL139" i="25"/>
  <c r="CL138" i="25"/>
  <c r="CL137" i="25"/>
  <c r="CL136" i="25"/>
  <c r="CL135" i="25"/>
  <c r="CL132" i="25"/>
  <c r="CL131" i="25"/>
  <c r="CL130" i="25"/>
  <c r="CL129" i="25"/>
  <c r="CL128" i="25"/>
  <c r="CL127" i="25"/>
  <c r="CL124" i="25"/>
  <c r="CL123" i="25"/>
  <c r="CL122" i="25"/>
  <c r="CL121" i="25"/>
  <c r="CL120" i="25"/>
  <c r="CL119" i="25"/>
  <c r="CL116" i="25"/>
  <c r="CL115" i="25"/>
  <c r="CL114" i="25"/>
  <c r="CL113" i="25"/>
  <c r="CL112" i="25"/>
  <c r="CL111" i="25"/>
  <c r="CL110" i="25"/>
  <c r="CL109" i="25"/>
  <c r="CL108" i="25"/>
  <c r="CL107" i="25"/>
  <c r="CL106" i="25"/>
  <c r="CL105" i="25"/>
  <c r="CL104" i="25"/>
  <c r="CL101" i="25"/>
  <c r="CL100" i="25"/>
  <c r="CL41" i="25"/>
  <c r="CL39" i="25"/>
  <c r="CL38" i="25"/>
  <c r="CL6" i="25"/>
  <c r="V6" i="42"/>
  <c r="V24" i="42"/>
  <c r="S6" i="42"/>
  <c r="S12" i="42"/>
  <c r="R16" i="42"/>
  <c r="V16" i="42"/>
  <c r="S24" i="42"/>
  <c r="R6" i="42"/>
  <c r="V12" i="42"/>
  <c r="R24" i="42"/>
  <c r="R4" i="42"/>
  <c r="AK4" i="42" s="1"/>
  <c r="V4" i="42"/>
  <c r="U5" i="42"/>
  <c r="T6" i="42"/>
  <c r="R8" i="42"/>
  <c r="V8" i="42"/>
  <c r="T12" i="42"/>
  <c r="S16" i="42"/>
  <c r="R18" i="42"/>
  <c r="V18" i="42"/>
  <c r="U23" i="42"/>
  <c r="T24" i="42"/>
  <c r="R12" i="42"/>
  <c r="S4" i="42"/>
  <c r="R5" i="42"/>
  <c r="S8" i="42"/>
  <c r="R23" i="42"/>
  <c r="BK151" i="25"/>
  <c r="BJ138" i="25"/>
  <c r="BI125" i="25"/>
  <c r="BF89" i="25"/>
  <c r="BF85" i="25"/>
  <c r="BF81" i="25"/>
  <c r="BF65" i="25"/>
  <c r="G62" i="44"/>
  <c r="BM22" i="25"/>
  <c r="BF17" i="25"/>
  <c r="BF198" i="25"/>
  <c r="G78" i="44" s="1"/>
  <c r="BI194" i="25"/>
  <c r="BF116" i="25"/>
  <c r="BP114" i="25"/>
  <c r="BF108" i="25"/>
  <c r="BP196" i="25"/>
  <c r="BS164" i="25"/>
  <c r="BP161" i="25"/>
  <c r="BS149" i="25"/>
  <c r="BP148" i="25"/>
  <c r="BQ144" i="25"/>
  <c r="BM143" i="25"/>
  <c r="BF136" i="25"/>
  <c r="BF135" i="25"/>
  <c r="BF128" i="25"/>
  <c r="BF25" i="25"/>
  <c r="BF23" i="25"/>
  <c r="G58" i="44"/>
  <c r="BF200" i="25"/>
  <c r="G43" i="44" s="1"/>
  <c r="BL199" i="25"/>
  <c r="BF182" i="25"/>
  <c r="BF170" i="25"/>
  <c r="BF168" i="25"/>
  <c r="BF145" i="25"/>
  <c r="BF141" i="25"/>
  <c r="BN139" i="25"/>
  <c r="BF49" i="25"/>
  <c r="BF45" i="25"/>
  <c r="BF37" i="25"/>
  <c r="G82" i="44"/>
  <c r="BF90" i="25"/>
  <c r="BS82" i="25"/>
  <c r="BN64" i="25"/>
  <c r="BO57" i="25"/>
  <c r="BQ127" i="25"/>
  <c r="BF120" i="25"/>
  <c r="BF119" i="25"/>
  <c r="BF112" i="25"/>
  <c r="BF96" i="25"/>
  <c r="BF94" i="25"/>
  <c r="BL48" i="25"/>
  <c r="BF29" i="25"/>
  <c r="BF28" i="25"/>
  <c r="BF21" i="25"/>
  <c r="BF9" i="25"/>
  <c r="BF7" i="25"/>
  <c r="G47" i="44"/>
  <c r="BL200" i="25"/>
  <c r="BP198" i="25"/>
  <c r="BL197" i="25"/>
  <c r="BQ194" i="25"/>
  <c r="BM193" i="25"/>
  <c r="BM210" i="25" s="1"/>
  <c r="BI192" i="25"/>
  <c r="BI191" i="25"/>
  <c r="BQ190" i="25"/>
  <c r="BI188" i="25"/>
  <c r="BN184" i="25"/>
  <c r="BJ183" i="25"/>
  <c r="BF178" i="25"/>
  <c r="BL175" i="25"/>
  <c r="BF173" i="25"/>
  <c r="BF166" i="25"/>
  <c r="BF156" i="25"/>
  <c r="BF154" i="25"/>
  <c r="BF125" i="25"/>
  <c r="BR123" i="25"/>
  <c r="BL113" i="25"/>
  <c r="BI112" i="25"/>
  <c r="BF104" i="25"/>
  <c r="BF103" i="25"/>
  <c r="BF99" i="25"/>
  <c r="BF92" i="25"/>
  <c r="BF73" i="25"/>
  <c r="BF57" i="25"/>
  <c r="BF13" i="25"/>
  <c r="BF12" i="25"/>
  <c r="BF195" i="25"/>
  <c r="BQ192" i="25"/>
  <c r="BM191" i="25"/>
  <c r="BM189" i="25"/>
  <c r="BF187" i="25"/>
  <c r="BR185" i="25"/>
  <c r="BO180" i="25"/>
  <c r="BR168" i="25"/>
  <c r="BO163" i="25"/>
  <c r="BF160" i="25"/>
  <c r="BF159" i="25"/>
  <c r="BF152" i="25"/>
  <c r="BF132" i="25"/>
  <c r="BR106" i="25"/>
  <c r="BL96" i="25"/>
  <c r="BF77" i="25"/>
  <c r="G77" i="44" s="1"/>
  <c r="BF76" i="25"/>
  <c r="BF69" i="25"/>
  <c r="BF61" i="25"/>
  <c r="BF53" i="25"/>
  <c r="BF41" i="25"/>
  <c r="BF39" i="25"/>
  <c r="BF18" i="25"/>
  <c r="CL99" i="25"/>
  <c r="CL98" i="25"/>
  <c r="CL97" i="25"/>
  <c r="CL96" i="25"/>
  <c r="CL95" i="25"/>
  <c r="CL94" i="25"/>
  <c r="CL93" i="25"/>
  <c r="CL92" i="25"/>
  <c r="CL91" i="25"/>
  <c r="CL90" i="25"/>
  <c r="CL89" i="25"/>
  <c r="CL88" i="25"/>
  <c r="CL87" i="25"/>
  <c r="CL86" i="25"/>
  <c r="CL85" i="25"/>
  <c r="CL84" i="25"/>
  <c r="CL83" i="25"/>
  <c r="CL82" i="25"/>
  <c r="CL81" i="25"/>
  <c r="CL80" i="25"/>
  <c r="CL79" i="25"/>
  <c r="CL78" i="25"/>
  <c r="CL77" i="25"/>
  <c r="CL76" i="25"/>
  <c r="CL75" i="25"/>
  <c r="CL74" i="25"/>
  <c r="CL73" i="25"/>
  <c r="CL72" i="25"/>
  <c r="CL71" i="25"/>
  <c r="CL70" i="25"/>
  <c r="CL69" i="25"/>
  <c r="CL68" i="25"/>
  <c r="CL67" i="25"/>
  <c r="CL66" i="25"/>
  <c r="CL65" i="25"/>
  <c r="CL64" i="25"/>
  <c r="CL63" i="25"/>
  <c r="CL62" i="25"/>
  <c r="CL61" i="25"/>
  <c r="CL60" i="25"/>
  <c r="CL59" i="25"/>
  <c r="CL58" i="25"/>
  <c r="CL56" i="25"/>
  <c r="CL55" i="25"/>
  <c r="CL54" i="25"/>
  <c r="CL53" i="25"/>
  <c r="CL52" i="25"/>
  <c r="CL51" i="25"/>
  <c r="CL49" i="25"/>
  <c r="CL48" i="25"/>
  <c r="CL47" i="25"/>
  <c r="CL46" i="25"/>
  <c r="CL45" i="25"/>
  <c r="CL44" i="25"/>
  <c r="CL43" i="25"/>
  <c r="CL42" i="25"/>
  <c r="CL37" i="25"/>
  <c r="CL36" i="25"/>
  <c r="CL35" i="25"/>
  <c r="CL34" i="25"/>
  <c r="CL33" i="25"/>
  <c r="CL32" i="25"/>
  <c r="CL31" i="25"/>
  <c r="CL30" i="25"/>
  <c r="CL29" i="25"/>
  <c r="CL28" i="25"/>
  <c r="CL27" i="25"/>
  <c r="CL26" i="25"/>
  <c r="CL25" i="25"/>
  <c r="CL24" i="25"/>
  <c r="CL23" i="25"/>
  <c r="CL22" i="25"/>
  <c r="CL21" i="25"/>
  <c r="CL19" i="25"/>
  <c r="CL18" i="25"/>
  <c r="CL17" i="25"/>
  <c r="CL16" i="25"/>
  <c r="CL15" i="25"/>
  <c r="CL14" i="25"/>
  <c r="CL13" i="25"/>
  <c r="CL12" i="25"/>
  <c r="CL11" i="25"/>
  <c r="CL10" i="25"/>
  <c r="CL9" i="25"/>
  <c r="G69" i="44"/>
  <c r="BH182" i="25"/>
  <c r="BL182" i="25"/>
  <c r="BP182" i="25"/>
  <c r="BI182" i="25"/>
  <c r="BM182" i="25"/>
  <c r="BQ182" i="25"/>
  <c r="BJ182" i="25"/>
  <c r="BN182" i="25"/>
  <c r="BR182" i="25"/>
  <c r="BK182" i="25"/>
  <c r="BO182" i="25"/>
  <c r="BS182" i="25"/>
  <c r="BH179" i="25"/>
  <c r="BL179" i="25"/>
  <c r="BP179" i="25"/>
  <c r="BI179" i="25"/>
  <c r="BM179" i="25"/>
  <c r="BQ179" i="25"/>
  <c r="BJ179" i="25"/>
  <c r="BN179" i="25"/>
  <c r="BR179" i="25"/>
  <c r="BO179" i="25"/>
  <c r="BS179" i="25"/>
  <c r="BF177" i="25"/>
  <c r="BF163" i="25"/>
  <c r="BF149" i="25"/>
  <c r="BK124" i="25"/>
  <c r="BO124" i="25"/>
  <c r="BS124" i="25"/>
  <c r="BH124" i="25"/>
  <c r="BL124" i="25"/>
  <c r="BP124" i="25"/>
  <c r="BI124" i="25"/>
  <c r="BM124" i="25"/>
  <c r="BQ124" i="25"/>
  <c r="BJ124" i="25"/>
  <c r="BN124" i="25"/>
  <c r="BR124" i="25"/>
  <c r="BK122" i="25"/>
  <c r="BO122" i="25"/>
  <c r="BS122" i="25"/>
  <c r="BH122" i="25"/>
  <c r="BL122" i="25"/>
  <c r="BP122" i="25"/>
  <c r="BI122" i="25"/>
  <c r="BM122" i="25"/>
  <c r="BQ122" i="25"/>
  <c r="BR122" i="25"/>
  <c r="BJ122" i="25"/>
  <c r="BK108" i="25"/>
  <c r="BO108" i="25"/>
  <c r="BS108" i="25"/>
  <c r="BH108" i="25"/>
  <c r="BL108" i="25"/>
  <c r="BP108" i="25"/>
  <c r="BI108" i="25"/>
  <c r="BM108" i="25"/>
  <c r="BQ108" i="25"/>
  <c r="BN108" i="25"/>
  <c r="BR108" i="25"/>
  <c r="BK105" i="25"/>
  <c r="BO105" i="25"/>
  <c r="BS105" i="25"/>
  <c r="BH105" i="25"/>
  <c r="BL105" i="25"/>
  <c r="BP105" i="25"/>
  <c r="BI105" i="25"/>
  <c r="BM105" i="25"/>
  <c r="BQ105" i="25"/>
  <c r="BR105" i="25"/>
  <c r="BJ105" i="25"/>
  <c r="BK88" i="25"/>
  <c r="BO88" i="25"/>
  <c r="BS88" i="25"/>
  <c r="BH88" i="25"/>
  <c r="BL88" i="25"/>
  <c r="BP88" i="25"/>
  <c r="BI88" i="25"/>
  <c r="BM88" i="25"/>
  <c r="BQ88" i="25"/>
  <c r="BN88" i="25"/>
  <c r="BR88" i="25"/>
  <c r="BK86" i="25"/>
  <c r="BO86" i="25"/>
  <c r="BS86" i="25"/>
  <c r="BH86" i="25"/>
  <c r="BL86" i="25"/>
  <c r="BP86" i="25"/>
  <c r="BI86" i="25"/>
  <c r="BM86" i="25"/>
  <c r="BQ86" i="25"/>
  <c r="BJ86" i="25"/>
  <c r="BN86" i="25"/>
  <c r="BR86" i="25"/>
  <c r="BH85" i="25"/>
  <c r="BL85" i="25"/>
  <c r="BP85" i="25"/>
  <c r="BI85" i="25"/>
  <c r="BM85" i="25"/>
  <c r="BQ85" i="25"/>
  <c r="BJ85" i="25"/>
  <c r="BN85" i="25"/>
  <c r="BR85" i="25"/>
  <c r="BS85" i="25"/>
  <c r="BK85" i="25"/>
  <c r="BO85" i="25"/>
  <c r="BH65" i="25"/>
  <c r="BL65" i="25"/>
  <c r="BP65" i="25"/>
  <c r="BI65" i="25"/>
  <c r="BN65" i="25"/>
  <c r="BS65" i="25"/>
  <c r="BJ65" i="25"/>
  <c r="BO65" i="25"/>
  <c r="BK65" i="25"/>
  <c r="BQ65" i="25"/>
  <c r="BM65" i="25"/>
  <c r="BR65" i="25"/>
  <c r="BF60" i="25"/>
  <c r="BF55" i="25"/>
  <c r="BF44" i="25"/>
  <c r="BF34" i="25"/>
  <c r="BJ33" i="25"/>
  <c r="BN33" i="25"/>
  <c r="BR33" i="25"/>
  <c r="BI33" i="25"/>
  <c r="BO33" i="25"/>
  <c r="BK33" i="25"/>
  <c r="BP33" i="25"/>
  <c r="BH33" i="25"/>
  <c r="BS33" i="25"/>
  <c r="BL33" i="25"/>
  <c r="BM33" i="25"/>
  <c r="BQ33" i="25"/>
  <c r="BI17" i="25"/>
  <c r="BM17" i="25"/>
  <c r="BQ17" i="25"/>
  <c r="BL17" i="25"/>
  <c r="BR17" i="25"/>
  <c r="BH17" i="25"/>
  <c r="BN17" i="25"/>
  <c r="BS17" i="25"/>
  <c r="BK17" i="25"/>
  <c r="BO17" i="25"/>
  <c r="BP17" i="25"/>
  <c r="BJ17" i="25"/>
  <c r="BI16" i="25"/>
  <c r="BM16" i="25"/>
  <c r="BQ16" i="25"/>
  <c r="BH16" i="25"/>
  <c r="BN16" i="25"/>
  <c r="BS16" i="25"/>
  <c r="BJ16" i="25"/>
  <c r="BO16" i="25"/>
  <c r="BL16" i="25"/>
  <c r="BP16" i="25"/>
  <c r="BR16" i="25"/>
  <c r="BK16" i="25"/>
  <c r="BL195" i="25"/>
  <c r="BJ170" i="25"/>
  <c r="BN156" i="25"/>
  <c r="BO135" i="25"/>
  <c r="BK104" i="25"/>
  <c r="CL197" i="25"/>
  <c r="CP197" i="25"/>
  <c r="CT192" i="25"/>
  <c r="CL192" i="25"/>
  <c r="CL134" i="25"/>
  <c r="CO134" i="25"/>
  <c r="CL103" i="25"/>
  <c r="CO103" i="25"/>
  <c r="CL102" i="25"/>
  <c r="CS102" i="25"/>
  <c r="CL57" i="25"/>
  <c r="CH57" i="25"/>
  <c r="CL8" i="25"/>
  <c r="CN8" i="25"/>
  <c r="G70" i="44"/>
  <c r="G65" i="44"/>
  <c r="G80" i="44"/>
  <c r="G48" i="44"/>
  <c r="BF196" i="25"/>
  <c r="BF192" i="25"/>
  <c r="BF188" i="25"/>
  <c r="BF184" i="25"/>
  <c r="BF179" i="25"/>
  <c r="G72" i="44" s="1"/>
  <c r="BI178" i="25"/>
  <c r="BM178" i="25"/>
  <c r="BQ178" i="25"/>
  <c r="BJ178" i="25"/>
  <c r="BN178" i="25"/>
  <c r="BR178" i="25"/>
  <c r="BK178" i="25"/>
  <c r="BO178" i="25"/>
  <c r="BS178" i="25"/>
  <c r="BL178" i="25"/>
  <c r="BP178" i="25"/>
  <c r="BI177" i="25"/>
  <c r="BM177" i="25"/>
  <c r="BQ177" i="25"/>
  <c r="BJ177" i="25"/>
  <c r="BN177" i="25"/>
  <c r="BR177" i="25"/>
  <c r="BK177" i="25"/>
  <c r="BO177" i="25"/>
  <c r="BS177" i="25"/>
  <c r="BH177" i="25"/>
  <c r="BL177" i="25"/>
  <c r="BP177" i="25"/>
  <c r="BI176" i="25"/>
  <c r="BM176" i="25"/>
  <c r="BQ176" i="25"/>
  <c r="BJ176" i="25"/>
  <c r="BN176" i="25"/>
  <c r="BR176" i="25"/>
  <c r="BK176" i="25"/>
  <c r="BO176" i="25"/>
  <c r="BS176" i="25"/>
  <c r="BH176" i="25"/>
  <c r="BL176" i="25"/>
  <c r="BI175" i="25"/>
  <c r="BM175" i="25"/>
  <c r="BQ175" i="25"/>
  <c r="BJ175" i="25"/>
  <c r="BN175" i="25"/>
  <c r="BR175" i="25"/>
  <c r="BK175" i="25"/>
  <c r="BO175" i="25"/>
  <c r="BS175" i="25"/>
  <c r="BP175" i="25"/>
  <c r="BH175" i="25"/>
  <c r="BF174" i="25"/>
  <c r="BJ174" i="25"/>
  <c r="BN174" i="25"/>
  <c r="BR174" i="25"/>
  <c r="BK174" i="25"/>
  <c r="BO174" i="25"/>
  <c r="BS174" i="25"/>
  <c r="BH174" i="25"/>
  <c r="BL174" i="25"/>
  <c r="BP174" i="25"/>
  <c r="BM174" i="25"/>
  <c r="BQ174" i="25"/>
  <c r="BJ173" i="25"/>
  <c r="BN173" i="25"/>
  <c r="BR173" i="25"/>
  <c r="BK173" i="25"/>
  <c r="BO173" i="25"/>
  <c r="BS173" i="25"/>
  <c r="BH173" i="25"/>
  <c r="BL173" i="25"/>
  <c r="BP173" i="25"/>
  <c r="BI173" i="25"/>
  <c r="BM173" i="25"/>
  <c r="BQ173" i="25"/>
  <c r="BJ172" i="25"/>
  <c r="BN172" i="25"/>
  <c r="BR172" i="25"/>
  <c r="BK172" i="25"/>
  <c r="BO172" i="25"/>
  <c r="BS172" i="25"/>
  <c r="BH172" i="25"/>
  <c r="BL172" i="25"/>
  <c r="BP172" i="25"/>
  <c r="BI172" i="25"/>
  <c r="BM172" i="25"/>
  <c r="BJ171" i="25"/>
  <c r="BN171" i="25"/>
  <c r="BR171" i="25"/>
  <c r="BK171" i="25"/>
  <c r="BO171" i="25"/>
  <c r="BS171" i="25"/>
  <c r="BH171" i="25"/>
  <c r="BL171" i="25"/>
  <c r="BP171" i="25"/>
  <c r="BQ171" i="25"/>
  <c r="BI171" i="25"/>
  <c r="BF169" i="25"/>
  <c r="G57" i="44" s="1"/>
  <c r="BF164" i="25"/>
  <c r="BF161" i="25"/>
  <c r="BJ160" i="25"/>
  <c r="BN160" i="25"/>
  <c r="BR160" i="25"/>
  <c r="BK160" i="25"/>
  <c r="BO160" i="25"/>
  <c r="BS160" i="25"/>
  <c r="BH160" i="25"/>
  <c r="BL160" i="25"/>
  <c r="BP160" i="25"/>
  <c r="BQ160" i="25"/>
  <c r="BI160" i="25"/>
  <c r="BJ159" i="25"/>
  <c r="BN159" i="25"/>
  <c r="BR159" i="25"/>
  <c r="BK159" i="25"/>
  <c r="BO159" i="25"/>
  <c r="BS159" i="25"/>
  <c r="BH159" i="25"/>
  <c r="BL159" i="25"/>
  <c r="BP159" i="25"/>
  <c r="BM159" i="25"/>
  <c r="BQ159" i="25"/>
  <c r="BJ158" i="25"/>
  <c r="BN158" i="25"/>
  <c r="BR158" i="25"/>
  <c r="BK158" i="25"/>
  <c r="BO158" i="25"/>
  <c r="BS158" i="25"/>
  <c r="BH158" i="25"/>
  <c r="BL158" i="25"/>
  <c r="BP158" i="25"/>
  <c r="BI158" i="25"/>
  <c r="BM158" i="25"/>
  <c r="BQ158" i="25"/>
  <c r="BJ157" i="25"/>
  <c r="BN157" i="25"/>
  <c r="BR157" i="25"/>
  <c r="BK157" i="25"/>
  <c r="BO157" i="25"/>
  <c r="BS157" i="25"/>
  <c r="BH157" i="25"/>
  <c r="BL157" i="25"/>
  <c r="BP157" i="25"/>
  <c r="BI157" i="25"/>
  <c r="BM157" i="25"/>
  <c r="BF155" i="25"/>
  <c r="BF150" i="25"/>
  <c r="BF146" i="25"/>
  <c r="BF142" i="25"/>
  <c r="BF137" i="25"/>
  <c r="BH136" i="25"/>
  <c r="BL136" i="25"/>
  <c r="BP136" i="25"/>
  <c r="BI136" i="25"/>
  <c r="BM136" i="25"/>
  <c r="BQ136" i="25"/>
  <c r="BJ136" i="25"/>
  <c r="BN136" i="25"/>
  <c r="BR136" i="25"/>
  <c r="BK136" i="25"/>
  <c r="BO136" i="25"/>
  <c r="BH135" i="25"/>
  <c r="BL135" i="25"/>
  <c r="BP135" i="25"/>
  <c r="BI135" i="25"/>
  <c r="BM135" i="25"/>
  <c r="BQ135" i="25"/>
  <c r="BJ135" i="25"/>
  <c r="BN135" i="25"/>
  <c r="BR135" i="25"/>
  <c r="BS135" i="25"/>
  <c r="BK135" i="25"/>
  <c r="BH134" i="25"/>
  <c r="BL134" i="25"/>
  <c r="BP134" i="25"/>
  <c r="BI134" i="25"/>
  <c r="BM134" i="25"/>
  <c r="BQ134" i="25"/>
  <c r="BJ134" i="25"/>
  <c r="BN134" i="25"/>
  <c r="BR134" i="25"/>
  <c r="BO134" i="25"/>
  <c r="BS134" i="25"/>
  <c r="BH133" i="25"/>
  <c r="BL133" i="25"/>
  <c r="BP133" i="25"/>
  <c r="BI133" i="25"/>
  <c r="BM133" i="25"/>
  <c r="BQ133" i="25"/>
  <c r="BJ133" i="25"/>
  <c r="BN133" i="25"/>
  <c r="BR133" i="25"/>
  <c r="BK133" i="25"/>
  <c r="BO133" i="25"/>
  <c r="BS133" i="25"/>
  <c r="BF131" i="25"/>
  <c r="BF126" i="25"/>
  <c r="BF121" i="25"/>
  <c r="BH120" i="25"/>
  <c r="BL120" i="25"/>
  <c r="BP120" i="25"/>
  <c r="BI120" i="25"/>
  <c r="BM120" i="25"/>
  <c r="BQ120" i="25"/>
  <c r="BJ120" i="25"/>
  <c r="BN120" i="25"/>
  <c r="BR120" i="25"/>
  <c r="BK120" i="25"/>
  <c r="BO120" i="25"/>
  <c r="BS120" i="25"/>
  <c r="BH119" i="25"/>
  <c r="BL119" i="25"/>
  <c r="BP119" i="25"/>
  <c r="BI119" i="25"/>
  <c r="BM119" i="25"/>
  <c r="BQ119" i="25"/>
  <c r="BJ119" i="25"/>
  <c r="BN119" i="25"/>
  <c r="BR119" i="25"/>
  <c r="BK119" i="25"/>
  <c r="BO119" i="25"/>
  <c r="BH118" i="25"/>
  <c r="BL118" i="25"/>
  <c r="BP118" i="25"/>
  <c r="BI118" i="25"/>
  <c r="BM118" i="25"/>
  <c r="BQ118" i="25"/>
  <c r="BJ118" i="25"/>
  <c r="BN118" i="25"/>
  <c r="BR118" i="25"/>
  <c r="BS118" i="25"/>
  <c r="BK118" i="25"/>
  <c r="BH117" i="25"/>
  <c r="BL117" i="25"/>
  <c r="BP117" i="25"/>
  <c r="BI117" i="25"/>
  <c r="BM117" i="25"/>
  <c r="BQ117" i="25"/>
  <c r="BJ117" i="25"/>
  <c r="BN117" i="25"/>
  <c r="BR117" i="25"/>
  <c r="BO117" i="25"/>
  <c r="BS117" i="25"/>
  <c r="BF115" i="25"/>
  <c r="BF110" i="25"/>
  <c r="BF105" i="25"/>
  <c r="BH104" i="25"/>
  <c r="BL104" i="25"/>
  <c r="BP104" i="25"/>
  <c r="BI104" i="25"/>
  <c r="BM104" i="25"/>
  <c r="BQ104" i="25"/>
  <c r="BJ104" i="25"/>
  <c r="BN104" i="25"/>
  <c r="BR104" i="25"/>
  <c r="BO104" i="25"/>
  <c r="BS104" i="25"/>
  <c r="BH103" i="25"/>
  <c r="BL103" i="25"/>
  <c r="BP103" i="25"/>
  <c r="BI103" i="25"/>
  <c r="BM103" i="25"/>
  <c r="BQ103" i="25"/>
  <c r="BJ103" i="25"/>
  <c r="BN103" i="25"/>
  <c r="BR103" i="25"/>
  <c r="BK103" i="25"/>
  <c r="BO103" i="25"/>
  <c r="BS103" i="25"/>
  <c r="BH102" i="25"/>
  <c r="BL102" i="25"/>
  <c r="BP102" i="25"/>
  <c r="BI102" i="25"/>
  <c r="BM102" i="25"/>
  <c r="BQ102" i="25"/>
  <c r="BJ102" i="25"/>
  <c r="BN102" i="25"/>
  <c r="BR102" i="25"/>
  <c r="BK102" i="25"/>
  <c r="BO102" i="25"/>
  <c r="BI101" i="25"/>
  <c r="BM101" i="25"/>
  <c r="BQ101" i="25"/>
  <c r="BJ101" i="25"/>
  <c r="BO101" i="25"/>
  <c r="BK101" i="25"/>
  <c r="BP101" i="25"/>
  <c r="BL101" i="25"/>
  <c r="BR101" i="25"/>
  <c r="BS101" i="25"/>
  <c r="BH101" i="25"/>
  <c r="BF100" i="25"/>
  <c r="BJ100" i="25"/>
  <c r="BN100" i="25"/>
  <c r="BR100" i="25"/>
  <c r="BL100" i="25"/>
  <c r="BQ100" i="25"/>
  <c r="BH100" i="25"/>
  <c r="BM100" i="25"/>
  <c r="BS100" i="25"/>
  <c r="BI100" i="25"/>
  <c r="BO100" i="25"/>
  <c r="BK100" i="25"/>
  <c r="BP100" i="25"/>
  <c r="BJ99" i="25"/>
  <c r="BN99" i="25"/>
  <c r="BR99" i="25"/>
  <c r="BH99" i="25"/>
  <c r="BM99" i="25"/>
  <c r="BS99" i="25"/>
  <c r="BI99" i="25"/>
  <c r="BO99" i="25"/>
  <c r="BK99" i="25"/>
  <c r="BP99" i="25"/>
  <c r="BL99" i="25"/>
  <c r="BJ98" i="25"/>
  <c r="BN98" i="25"/>
  <c r="BR98" i="25"/>
  <c r="BI98" i="25"/>
  <c r="BO98" i="25"/>
  <c r="BK98" i="25"/>
  <c r="BP98" i="25"/>
  <c r="BL98" i="25"/>
  <c r="BQ98" i="25"/>
  <c r="BM98" i="25"/>
  <c r="BS98" i="25"/>
  <c r="BJ97" i="25"/>
  <c r="BN97" i="25"/>
  <c r="BR97" i="25"/>
  <c r="BK97" i="25"/>
  <c r="BP97" i="25"/>
  <c r="BL97" i="25"/>
  <c r="BQ97" i="25"/>
  <c r="BH97" i="25"/>
  <c r="BM97" i="25"/>
  <c r="BS97" i="25"/>
  <c r="BI97" i="25"/>
  <c r="BO97" i="25"/>
  <c r="BF95" i="25"/>
  <c r="BF91" i="25"/>
  <c r="BF86" i="25"/>
  <c r="BF82" i="25"/>
  <c r="BF78" i="25"/>
  <c r="BJ77" i="25"/>
  <c r="BN77" i="25"/>
  <c r="BR77" i="25"/>
  <c r="BK77" i="25"/>
  <c r="BO77" i="25"/>
  <c r="BS77" i="25"/>
  <c r="BH77" i="25"/>
  <c r="BL77" i="25"/>
  <c r="BP77" i="25"/>
  <c r="BI77" i="25"/>
  <c r="BM77" i="25"/>
  <c r="BJ76" i="25"/>
  <c r="BN76" i="25"/>
  <c r="BR76" i="25"/>
  <c r="BK76" i="25"/>
  <c r="BO76" i="25"/>
  <c r="BS76" i="25"/>
  <c r="BH76" i="25"/>
  <c r="BL76" i="25"/>
  <c r="BP76" i="25"/>
  <c r="BQ76" i="25"/>
  <c r="BI76" i="25"/>
  <c r="BM76" i="25"/>
  <c r="BI75" i="25"/>
  <c r="BM75" i="25"/>
  <c r="BH75" i="25"/>
  <c r="BN75" i="25"/>
  <c r="BR75" i="25"/>
  <c r="BJ75" i="25"/>
  <c r="BO75" i="25"/>
  <c r="BS75" i="25"/>
  <c r="BK75" i="25"/>
  <c r="BP75" i="25"/>
  <c r="BL75" i="25"/>
  <c r="BQ75" i="25"/>
  <c r="BI74" i="25"/>
  <c r="BM74" i="25"/>
  <c r="BQ74" i="25"/>
  <c r="BJ74" i="25"/>
  <c r="BO74" i="25"/>
  <c r="BK74" i="25"/>
  <c r="BP74" i="25"/>
  <c r="BL74" i="25"/>
  <c r="BR74" i="25"/>
  <c r="BH74" i="25"/>
  <c r="BN74" i="25"/>
  <c r="BS74" i="25"/>
  <c r="BF72" i="25"/>
  <c r="BF67" i="25"/>
  <c r="BF62" i="25"/>
  <c r="BI61" i="25"/>
  <c r="BM61" i="25"/>
  <c r="BQ61" i="25"/>
  <c r="BJ61" i="25"/>
  <c r="BO61" i="25"/>
  <c r="BK61" i="25"/>
  <c r="BP61" i="25"/>
  <c r="BL61" i="25"/>
  <c r="BR61" i="25"/>
  <c r="BN61" i="25"/>
  <c r="BS61" i="25"/>
  <c r="BH61" i="25"/>
  <c r="BI60" i="25"/>
  <c r="BM60" i="25"/>
  <c r="BQ60" i="25"/>
  <c r="BK60" i="25"/>
  <c r="BP60" i="25"/>
  <c r="BL60" i="25"/>
  <c r="BR60" i="25"/>
  <c r="BH60" i="25"/>
  <c r="BN60" i="25"/>
  <c r="BS60" i="25"/>
  <c r="BJ60" i="25"/>
  <c r="BO60" i="25"/>
  <c r="BI59" i="25"/>
  <c r="BM59" i="25"/>
  <c r="BQ59" i="25"/>
  <c r="BL59" i="25"/>
  <c r="BR59" i="25"/>
  <c r="BH59" i="25"/>
  <c r="BN59" i="25"/>
  <c r="BS59" i="25"/>
  <c r="BJ59" i="25"/>
  <c r="BO59" i="25"/>
  <c r="BP59" i="25"/>
  <c r="BK59" i="25"/>
  <c r="BI58" i="25"/>
  <c r="BM58" i="25"/>
  <c r="BQ58" i="25"/>
  <c r="BH58" i="25"/>
  <c r="BN58" i="25"/>
  <c r="BS58" i="25"/>
  <c r="BJ58" i="25"/>
  <c r="BO58" i="25"/>
  <c r="BK58" i="25"/>
  <c r="BP58" i="25"/>
  <c r="BL58" i="25"/>
  <c r="BR58" i="25"/>
  <c r="BF56" i="25"/>
  <c r="BF51" i="25"/>
  <c r="BF46" i="25"/>
  <c r="BK45" i="25"/>
  <c r="BO45" i="25"/>
  <c r="BS45" i="25"/>
  <c r="BH45" i="25"/>
  <c r="BM45" i="25"/>
  <c r="BR45" i="25"/>
  <c r="BI45" i="25"/>
  <c r="BP45" i="25"/>
  <c r="BJ45" i="25"/>
  <c r="BQ45" i="25"/>
  <c r="BL45" i="25"/>
  <c r="BN45" i="25"/>
  <c r="BK44" i="25"/>
  <c r="BO44" i="25"/>
  <c r="BS44" i="25"/>
  <c r="BH44" i="25"/>
  <c r="BM44" i="25"/>
  <c r="BI44" i="25"/>
  <c r="BN44" i="25"/>
  <c r="BL44" i="25"/>
  <c r="BP44" i="25"/>
  <c r="BQ44" i="25"/>
  <c r="BJ44" i="25"/>
  <c r="BR44" i="25"/>
  <c r="BK43" i="25"/>
  <c r="BO43" i="25"/>
  <c r="BS43" i="25"/>
  <c r="BI43" i="25"/>
  <c r="BN43" i="25"/>
  <c r="BJ43" i="25"/>
  <c r="BP43" i="25"/>
  <c r="BM43" i="25"/>
  <c r="BQ43" i="25"/>
  <c r="BH43" i="25"/>
  <c r="BR43" i="25"/>
  <c r="BL43" i="25"/>
  <c r="BK42" i="25"/>
  <c r="BO42" i="25"/>
  <c r="BS42" i="25"/>
  <c r="BJ42" i="25"/>
  <c r="BP42" i="25"/>
  <c r="BL42" i="25"/>
  <c r="BQ42" i="25"/>
  <c r="BN42" i="25"/>
  <c r="BH42" i="25"/>
  <c r="BR42" i="25"/>
  <c r="BI42" i="25"/>
  <c r="BM42" i="25"/>
  <c r="BF40" i="25"/>
  <c r="BF35" i="25"/>
  <c r="BF30" i="25"/>
  <c r="BK29" i="25"/>
  <c r="BO29" i="25"/>
  <c r="BS29" i="25"/>
  <c r="BJ29" i="25"/>
  <c r="BP29" i="25"/>
  <c r="BL29" i="25"/>
  <c r="BQ29" i="25"/>
  <c r="BN29" i="25"/>
  <c r="BH29" i="25"/>
  <c r="BR29" i="25"/>
  <c r="BI29" i="25"/>
  <c r="BM29" i="25"/>
  <c r="BK28" i="25"/>
  <c r="BO28" i="25"/>
  <c r="BS28" i="25"/>
  <c r="BL28" i="25"/>
  <c r="BQ28" i="25"/>
  <c r="BH28" i="25"/>
  <c r="BM28" i="25"/>
  <c r="BR28" i="25"/>
  <c r="BP28" i="25"/>
  <c r="BI28" i="25"/>
  <c r="BJ28" i="25"/>
  <c r="BN28" i="25"/>
  <c r="BK27" i="25"/>
  <c r="BO27" i="25"/>
  <c r="BS27" i="25"/>
  <c r="BH27" i="25"/>
  <c r="BM27" i="25"/>
  <c r="BR27" i="25"/>
  <c r="BI27" i="25"/>
  <c r="BN27" i="25"/>
  <c r="BQ27" i="25"/>
  <c r="BJ27" i="25"/>
  <c r="BL27" i="25"/>
  <c r="BP27" i="25"/>
  <c r="BK26" i="25"/>
  <c r="BO26" i="25"/>
  <c r="BS26" i="25"/>
  <c r="BI26" i="25"/>
  <c r="BN26" i="25"/>
  <c r="BJ26" i="25"/>
  <c r="BP26" i="25"/>
  <c r="BH26" i="25"/>
  <c r="BR26" i="25"/>
  <c r="BL26" i="25"/>
  <c r="BM26" i="25"/>
  <c r="BQ26" i="25"/>
  <c r="BF24" i="25"/>
  <c r="BF19" i="25"/>
  <c r="BF14" i="25"/>
  <c r="BJ13" i="25"/>
  <c r="BN13" i="25"/>
  <c r="BR13" i="25"/>
  <c r="BK13" i="25"/>
  <c r="BO13" i="25"/>
  <c r="BS13" i="25"/>
  <c r="BL13" i="25"/>
  <c r="BM13" i="25"/>
  <c r="BI13" i="25"/>
  <c r="BP13" i="25"/>
  <c r="BQ13" i="25"/>
  <c r="BH13" i="25"/>
  <c r="BJ12" i="25"/>
  <c r="BI12" i="25"/>
  <c r="BN12" i="25"/>
  <c r="BR12" i="25"/>
  <c r="BK12" i="25"/>
  <c r="BO12" i="25"/>
  <c r="BS12" i="25"/>
  <c r="BP12" i="25"/>
  <c r="BH12" i="25"/>
  <c r="BQ12" i="25"/>
  <c r="BL12" i="25"/>
  <c r="BM12" i="25"/>
  <c r="BJ11" i="25"/>
  <c r="BN11" i="25"/>
  <c r="BR11" i="25"/>
  <c r="BK11" i="25"/>
  <c r="BP11" i="25"/>
  <c r="BL11" i="25"/>
  <c r="BQ11" i="25"/>
  <c r="BH11" i="25"/>
  <c r="BS11" i="25"/>
  <c r="BI11" i="25"/>
  <c r="BO11" i="25"/>
  <c r="BM11" i="25"/>
  <c r="BJ10" i="25"/>
  <c r="BN10" i="25"/>
  <c r="BR10" i="25"/>
  <c r="BL10" i="25"/>
  <c r="BQ10" i="25"/>
  <c r="BH10" i="25"/>
  <c r="BM10" i="25"/>
  <c r="BS10" i="25"/>
  <c r="BI10" i="25"/>
  <c r="BK10" i="25"/>
  <c r="BO10" i="25"/>
  <c r="BP10" i="25"/>
  <c r="BF8" i="25"/>
  <c r="BP197" i="25"/>
  <c r="BL196" i="25"/>
  <c r="BQ193" i="25"/>
  <c r="BQ210" i="25" s="1"/>
  <c r="BM192" i="25"/>
  <c r="BM216" i="25" s="1"/>
  <c r="BQ188" i="25"/>
  <c r="BK179" i="25"/>
  <c r="BI174" i="25"/>
  <c r="BM160" i="25"/>
  <c r="BK134" i="25"/>
  <c r="BO118" i="25"/>
  <c r="BJ108" i="25"/>
  <c r="BS102" i="25"/>
  <c r="BK140" i="25"/>
  <c r="BO140" i="25"/>
  <c r="BS140" i="25"/>
  <c r="BH140" i="25"/>
  <c r="BL140" i="25"/>
  <c r="BP140" i="25"/>
  <c r="BI140" i="25"/>
  <c r="BM140" i="25"/>
  <c r="BQ140" i="25"/>
  <c r="BJ140" i="25"/>
  <c r="BN140" i="25"/>
  <c r="BK139" i="25"/>
  <c r="BO139" i="25"/>
  <c r="BS139" i="25"/>
  <c r="BH139" i="25"/>
  <c r="BL139" i="25"/>
  <c r="BP139" i="25"/>
  <c r="BI139" i="25"/>
  <c r="BM139" i="25"/>
  <c r="BQ139" i="25"/>
  <c r="BR139" i="25"/>
  <c r="BJ139" i="25"/>
  <c r="BK123" i="25"/>
  <c r="BO123" i="25"/>
  <c r="BS123" i="25"/>
  <c r="BH123" i="25"/>
  <c r="BL123" i="25"/>
  <c r="BP123" i="25"/>
  <c r="BI123" i="25"/>
  <c r="BM123" i="25"/>
  <c r="BQ123" i="25"/>
  <c r="BJ123" i="25"/>
  <c r="BN123" i="25"/>
  <c r="BK107" i="25"/>
  <c r="BO107" i="25"/>
  <c r="BS107" i="25"/>
  <c r="BH107" i="25"/>
  <c r="BL107" i="25"/>
  <c r="BP107" i="25"/>
  <c r="BI107" i="25"/>
  <c r="BM107" i="25"/>
  <c r="BQ107" i="25"/>
  <c r="BJ107" i="25"/>
  <c r="BN107" i="25"/>
  <c r="BR107" i="25"/>
  <c r="BK89" i="25"/>
  <c r="BO89" i="25"/>
  <c r="BS89" i="25"/>
  <c r="BH89" i="25"/>
  <c r="BL89" i="25"/>
  <c r="BP89" i="25"/>
  <c r="BI89" i="25"/>
  <c r="BM89" i="25"/>
  <c r="BQ89" i="25"/>
  <c r="BR89" i="25"/>
  <c r="BJ89" i="25"/>
  <c r="BN89" i="25"/>
  <c r="BH84" i="25"/>
  <c r="BL84" i="25"/>
  <c r="BP84" i="25"/>
  <c r="BI84" i="25"/>
  <c r="BM84" i="25"/>
  <c r="BQ84" i="25"/>
  <c r="BJ84" i="25"/>
  <c r="BN84" i="25"/>
  <c r="BR84" i="25"/>
  <c r="BO84" i="25"/>
  <c r="BS84" i="25"/>
  <c r="BK84" i="25"/>
  <c r="BH83" i="25"/>
  <c r="BL83" i="25"/>
  <c r="BP83" i="25"/>
  <c r="BI83" i="25"/>
  <c r="BM83" i="25"/>
  <c r="BQ83" i="25"/>
  <c r="BJ83" i="25"/>
  <c r="BN83" i="25"/>
  <c r="BR83" i="25"/>
  <c r="BK83" i="25"/>
  <c r="BO83" i="25"/>
  <c r="BS83" i="25"/>
  <c r="BH82" i="25"/>
  <c r="BL82" i="25"/>
  <c r="BP82" i="25"/>
  <c r="BI82" i="25"/>
  <c r="BM82" i="25"/>
  <c r="BQ82" i="25"/>
  <c r="BJ82" i="25"/>
  <c r="BN82" i="25"/>
  <c r="BR82" i="25"/>
  <c r="BK82" i="25"/>
  <c r="BO82" i="25"/>
  <c r="BH64" i="25"/>
  <c r="BL64" i="25"/>
  <c r="BP64" i="25"/>
  <c r="BJ64" i="25"/>
  <c r="BO64" i="25"/>
  <c r="BK64" i="25"/>
  <c r="BQ64" i="25"/>
  <c r="BM64" i="25"/>
  <c r="BR64" i="25"/>
  <c r="BS64" i="25"/>
  <c r="BI64" i="25"/>
  <c r="BJ32" i="25"/>
  <c r="BN32" i="25"/>
  <c r="BR32" i="25"/>
  <c r="BK32" i="25"/>
  <c r="BP32" i="25"/>
  <c r="BL32" i="25"/>
  <c r="BQ32" i="25"/>
  <c r="BI32" i="25"/>
  <c r="BM32" i="25"/>
  <c r="BO32" i="25"/>
  <c r="BH32" i="25"/>
  <c r="BS32" i="25"/>
  <c r="BP200" i="25"/>
  <c r="CS5" i="25"/>
  <c r="CP193" i="25"/>
  <c r="CP210" i="25" s="1"/>
  <c r="CL193" i="25"/>
  <c r="CL210" i="25" s="1"/>
  <c r="CL133" i="25"/>
  <c r="CS133" i="25"/>
  <c r="CL125" i="25"/>
  <c r="CS125" i="25"/>
  <c r="CL7" i="25"/>
  <c r="CS7" i="25"/>
  <c r="G66" i="44"/>
  <c r="G81" i="44"/>
  <c r="G59" i="44"/>
  <c r="G45" i="44"/>
  <c r="G44" i="44"/>
  <c r="BI200" i="25"/>
  <c r="BM200" i="25"/>
  <c r="BQ200" i="25"/>
  <c r="BJ200" i="25"/>
  <c r="BN200" i="25"/>
  <c r="BR200" i="25"/>
  <c r="BK200" i="25"/>
  <c r="BO200" i="25"/>
  <c r="BS200" i="25"/>
  <c r="BI199" i="25"/>
  <c r="BM199" i="25"/>
  <c r="BQ199" i="25"/>
  <c r="BJ199" i="25"/>
  <c r="BN199" i="25"/>
  <c r="BR199" i="25"/>
  <c r="BK199" i="25"/>
  <c r="BO199" i="25"/>
  <c r="BS199" i="25"/>
  <c r="BF197" i="25"/>
  <c r="BF193" i="25"/>
  <c r="BF210" i="25" s="1"/>
  <c r="BF189" i="25"/>
  <c r="BF185" i="25"/>
  <c r="BF180" i="25"/>
  <c r="BF175" i="25"/>
  <c r="BF171" i="25"/>
  <c r="BK170" i="25"/>
  <c r="BO170" i="25"/>
  <c r="BS170" i="25"/>
  <c r="BH170" i="25"/>
  <c r="BL170" i="25"/>
  <c r="BP170" i="25"/>
  <c r="BI170" i="25"/>
  <c r="BM170" i="25"/>
  <c r="BQ170" i="25"/>
  <c r="BN170" i="25"/>
  <c r="BR170" i="25"/>
  <c r="BK169" i="25"/>
  <c r="BO169" i="25"/>
  <c r="BS169" i="25"/>
  <c r="BH169" i="25"/>
  <c r="BL169" i="25"/>
  <c r="BP169" i="25"/>
  <c r="BI169" i="25"/>
  <c r="BM169" i="25"/>
  <c r="BQ169" i="25"/>
  <c r="BJ169" i="25"/>
  <c r="BN169" i="25"/>
  <c r="BR169" i="25"/>
  <c r="BK168" i="25"/>
  <c r="BO168" i="25"/>
  <c r="BS168" i="25"/>
  <c r="BH168" i="25"/>
  <c r="BL168" i="25"/>
  <c r="BP168" i="25"/>
  <c r="BI168" i="25"/>
  <c r="BM168" i="25"/>
  <c r="BQ168" i="25"/>
  <c r="BJ168" i="25"/>
  <c r="BN168" i="25"/>
  <c r="BK167" i="25"/>
  <c r="BO167" i="25"/>
  <c r="BS167" i="25"/>
  <c r="BH167" i="25"/>
  <c r="BL167" i="25"/>
  <c r="BP167" i="25"/>
  <c r="BI167" i="25"/>
  <c r="BM167" i="25"/>
  <c r="BQ167" i="25"/>
  <c r="BR167" i="25"/>
  <c r="BJ167" i="25"/>
  <c r="BF165" i="25"/>
  <c r="BF162" i="25"/>
  <c r="BF157" i="25"/>
  <c r="BK156" i="25"/>
  <c r="BO156" i="25"/>
  <c r="BS156" i="25"/>
  <c r="BH156" i="25"/>
  <c r="BL156" i="25"/>
  <c r="BP156" i="25"/>
  <c r="BI156" i="25"/>
  <c r="BM156" i="25"/>
  <c r="BQ156" i="25"/>
  <c r="BR156" i="25"/>
  <c r="BJ156" i="25"/>
  <c r="BK155" i="25"/>
  <c r="BK209" i="25" s="1"/>
  <c r="BO155" i="25"/>
  <c r="BS155" i="25"/>
  <c r="BH155" i="25"/>
  <c r="BL155" i="25"/>
  <c r="BL209" i="25" s="1"/>
  <c r="BP155" i="25"/>
  <c r="BI155" i="25"/>
  <c r="BM155" i="25"/>
  <c r="BQ155" i="25"/>
  <c r="BN155" i="25"/>
  <c r="BR155" i="25"/>
  <c r="BK154" i="25"/>
  <c r="BO154" i="25"/>
  <c r="BS154" i="25"/>
  <c r="BH154" i="25"/>
  <c r="BL154" i="25"/>
  <c r="BP154" i="25"/>
  <c r="BI154" i="25"/>
  <c r="BM154" i="25"/>
  <c r="BQ154" i="25"/>
  <c r="BJ154" i="25"/>
  <c r="BN154" i="25"/>
  <c r="BR154" i="25"/>
  <c r="BK153" i="25"/>
  <c r="BO153" i="25"/>
  <c r="BS153" i="25"/>
  <c r="BH153" i="25"/>
  <c r="BL153" i="25"/>
  <c r="BP153" i="25"/>
  <c r="BI153" i="25"/>
  <c r="BM153" i="25"/>
  <c r="BQ153" i="25"/>
  <c r="BJ153" i="25"/>
  <c r="BN153" i="25"/>
  <c r="BF151" i="25"/>
  <c r="BF147" i="25"/>
  <c r="BF143" i="25"/>
  <c r="BF138" i="25"/>
  <c r="BF133" i="25"/>
  <c r="BI132" i="25"/>
  <c r="BM132" i="25"/>
  <c r="BQ132" i="25"/>
  <c r="BJ132" i="25"/>
  <c r="BN132" i="25"/>
  <c r="BR132" i="25"/>
  <c r="BK132" i="25"/>
  <c r="BO132" i="25"/>
  <c r="BS132" i="25"/>
  <c r="BH132" i="25"/>
  <c r="BL132" i="25"/>
  <c r="BP132" i="25"/>
  <c r="BI131" i="25"/>
  <c r="BM131" i="25"/>
  <c r="BQ131" i="25"/>
  <c r="BJ131" i="25"/>
  <c r="BN131" i="25"/>
  <c r="BR131" i="25"/>
  <c r="BK131" i="25"/>
  <c r="BO131" i="25"/>
  <c r="BS131" i="25"/>
  <c r="BH131" i="25"/>
  <c r="BL131" i="25"/>
  <c r="BI130" i="25"/>
  <c r="BM130" i="25"/>
  <c r="BQ130" i="25"/>
  <c r="BJ130" i="25"/>
  <c r="BN130" i="25"/>
  <c r="BR130" i="25"/>
  <c r="BK130" i="25"/>
  <c r="BO130" i="25"/>
  <c r="BS130" i="25"/>
  <c r="BP130" i="25"/>
  <c r="BH130" i="25"/>
  <c r="BI129" i="25"/>
  <c r="BM129" i="25"/>
  <c r="BQ129" i="25"/>
  <c r="BJ129" i="25"/>
  <c r="BN129" i="25"/>
  <c r="BR129" i="25"/>
  <c r="BK129" i="25"/>
  <c r="BO129" i="25"/>
  <c r="BS129" i="25"/>
  <c r="BL129" i="25"/>
  <c r="BP129" i="25"/>
  <c r="BF127" i="25"/>
  <c r="BF122" i="25"/>
  <c r="BF117" i="25"/>
  <c r="BI116" i="25"/>
  <c r="BM116" i="25"/>
  <c r="BQ116" i="25"/>
  <c r="BJ116" i="25"/>
  <c r="BN116" i="25"/>
  <c r="BR116" i="25"/>
  <c r="BK116" i="25"/>
  <c r="BO116" i="25"/>
  <c r="BS116" i="25"/>
  <c r="BL116" i="25"/>
  <c r="BP116" i="25"/>
  <c r="BI115" i="25"/>
  <c r="BM115" i="25"/>
  <c r="BQ115" i="25"/>
  <c r="BJ115" i="25"/>
  <c r="BN115" i="25"/>
  <c r="BR115" i="25"/>
  <c r="BK115" i="25"/>
  <c r="BO115" i="25"/>
  <c r="BS115" i="25"/>
  <c r="BH115" i="25"/>
  <c r="BL115" i="25"/>
  <c r="BP115" i="25"/>
  <c r="BI114" i="25"/>
  <c r="BM114" i="25"/>
  <c r="BQ114" i="25"/>
  <c r="BJ114" i="25"/>
  <c r="BN114" i="25"/>
  <c r="BR114" i="25"/>
  <c r="BK114" i="25"/>
  <c r="BO114" i="25"/>
  <c r="BS114" i="25"/>
  <c r="BH114" i="25"/>
  <c r="BL114" i="25"/>
  <c r="BI113" i="25"/>
  <c r="BM113" i="25"/>
  <c r="BQ113" i="25"/>
  <c r="BJ113" i="25"/>
  <c r="BN113" i="25"/>
  <c r="BR113" i="25"/>
  <c r="BK113" i="25"/>
  <c r="BO113" i="25"/>
  <c r="BS113" i="25"/>
  <c r="BP113" i="25"/>
  <c r="BH113" i="25"/>
  <c r="BF111" i="25"/>
  <c r="BF106" i="25"/>
  <c r="BF101" i="25"/>
  <c r="BF97" i="25"/>
  <c r="BK96" i="25"/>
  <c r="BO96" i="25"/>
  <c r="BS96" i="25"/>
  <c r="BH96" i="25"/>
  <c r="BM96" i="25"/>
  <c r="BR96" i="25"/>
  <c r="BI96" i="25"/>
  <c r="BN96" i="25"/>
  <c r="BJ96" i="25"/>
  <c r="BP96" i="25"/>
  <c r="BQ96" i="25"/>
  <c r="BK95" i="25"/>
  <c r="BO95" i="25"/>
  <c r="BS95" i="25"/>
  <c r="BH95" i="25"/>
  <c r="BL95" i="25"/>
  <c r="BP95" i="25"/>
  <c r="BJ95" i="25"/>
  <c r="BR95" i="25"/>
  <c r="BM95" i="25"/>
  <c r="BN95" i="25"/>
  <c r="BI95" i="25"/>
  <c r="BQ95" i="25"/>
  <c r="BK94" i="25"/>
  <c r="BO94" i="25"/>
  <c r="BS94" i="25"/>
  <c r="BH94" i="25"/>
  <c r="BL94" i="25"/>
  <c r="BP94" i="25"/>
  <c r="BN94" i="25"/>
  <c r="BI94" i="25"/>
  <c r="BQ94" i="25"/>
  <c r="BJ94" i="25"/>
  <c r="BR94" i="25"/>
  <c r="BM94" i="25"/>
  <c r="BK93" i="25"/>
  <c r="BO93" i="25"/>
  <c r="BS93" i="25"/>
  <c r="BH93" i="25"/>
  <c r="BL93" i="25"/>
  <c r="BP93" i="25"/>
  <c r="BJ93" i="25"/>
  <c r="BR93" i="25"/>
  <c r="BM93" i="25"/>
  <c r="BN93" i="25"/>
  <c r="BI93" i="25"/>
  <c r="BF87" i="25"/>
  <c r="BF83" i="25"/>
  <c r="BF79" i="25"/>
  <c r="BF74" i="25"/>
  <c r="BJ73" i="25"/>
  <c r="BN73" i="25"/>
  <c r="BR73" i="25"/>
  <c r="BL73" i="25"/>
  <c r="BQ73" i="25"/>
  <c r="BH73" i="25"/>
  <c r="BM73" i="25"/>
  <c r="BS73" i="25"/>
  <c r="BI73" i="25"/>
  <c r="BO73" i="25"/>
  <c r="BP73" i="25"/>
  <c r="BK73" i="25"/>
  <c r="BJ72" i="25"/>
  <c r="BN72" i="25"/>
  <c r="BR72" i="25"/>
  <c r="BH72" i="25"/>
  <c r="BM72" i="25"/>
  <c r="BS72" i="25"/>
  <c r="BI72" i="25"/>
  <c r="BO72" i="25"/>
  <c r="BK72" i="25"/>
  <c r="BP72" i="25"/>
  <c r="BL72" i="25"/>
  <c r="BQ72" i="25"/>
  <c r="BJ71" i="25"/>
  <c r="BN71" i="25"/>
  <c r="BR71" i="25"/>
  <c r="BI71" i="25"/>
  <c r="BO71" i="25"/>
  <c r="BK71" i="25"/>
  <c r="BP71" i="25"/>
  <c r="BL71" i="25"/>
  <c r="BQ71" i="25"/>
  <c r="BS71" i="25"/>
  <c r="BH71" i="25"/>
  <c r="BJ70" i="25"/>
  <c r="BN70" i="25"/>
  <c r="BR70" i="25"/>
  <c r="BK70" i="25"/>
  <c r="BP70" i="25"/>
  <c r="BL70" i="25"/>
  <c r="BQ70" i="25"/>
  <c r="BH70" i="25"/>
  <c r="BM70" i="25"/>
  <c r="BS70" i="25"/>
  <c r="BI70" i="25"/>
  <c r="BO70" i="25"/>
  <c r="BF68" i="25"/>
  <c r="BF63" i="25"/>
  <c r="BF58" i="25"/>
  <c r="BH57" i="25"/>
  <c r="BJ57" i="25"/>
  <c r="BN57" i="25"/>
  <c r="BR57" i="25"/>
  <c r="BK57" i="25"/>
  <c r="BP57" i="25"/>
  <c r="BL57" i="25"/>
  <c r="BQ57" i="25"/>
  <c r="BM57" i="25"/>
  <c r="BS57" i="25"/>
  <c r="BI57" i="25"/>
  <c r="BH56" i="25"/>
  <c r="BL56" i="25"/>
  <c r="BP56" i="25"/>
  <c r="BK56" i="25"/>
  <c r="BQ56" i="25"/>
  <c r="BI56" i="25"/>
  <c r="BO56" i="25"/>
  <c r="BJ56" i="25"/>
  <c r="BR56" i="25"/>
  <c r="BM56" i="25"/>
  <c r="BS56" i="25"/>
  <c r="BN56" i="25"/>
  <c r="BH55" i="25"/>
  <c r="BL55" i="25"/>
  <c r="BP55" i="25"/>
  <c r="BM55" i="25"/>
  <c r="BR55" i="25"/>
  <c r="BN55" i="25"/>
  <c r="BI55" i="25"/>
  <c r="BO55" i="25"/>
  <c r="BJ55" i="25"/>
  <c r="BQ55" i="25"/>
  <c r="BS55" i="25"/>
  <c r="BK55" i="25"/>
  <c r="BH54" i="25"/>
  <c r="BL54" i="25"/>
  <c r="BP54" i="25"/>
  <c r="BI54" i="25"/>
  <c r="BN54" i="25"/>
  <c r="BS54" i="25"/>
  <c r="BK54" i="25"/>
  <c r="BR54" i="25"/>
  <c r="BM54" i="25"/>
  <c r="BO54" i="25"/>
  <c r="BJ54" i="25"/>
  <c r="BQ54" i="25"/>
  <c r="BF52" i="25"/>
  <c r="BF47" i="25"/>
  <c r="BF42" i="25"/>
  <c r="BH41" i="25"/>
  <c r="BL41" i="25"/>
  <c r="BP41" i="25"/>
  <c r="BM41" i="25"/>
  <c r="BR41" i="25"/>
  <c r="BI41" i="25"/>
  <c r="BN41" i="25"/>
  <c r="BS41" i="25"/>
  <c r="BQ41" i="25"/>
  <c r="BJ41" i="25"/>
  <c r="BK41" i="25"/>
  <c r="BO41" i="25"/>
  <c r="BH40" i="25"/>
  <c r="BL40" i="25"/>
  <c r="BP40" i="25"/>
  <c r="BI40" i="25"/>
  <c r="BN40" i="25"/>
  <c r="BS40" i="25"/>
  <c r="BJ40" i="25"/>
  <c r="BO40" i="25"/>
  <c r="BR40" i="25"/>
  <c r="BK40" i="25"/>
  <c r="BM40" i="25"/>
  <c r="BQ40" i="25"/>
  <c r="BH39" i="25"/>
  <c r="BL39" i="25"/>
  <c r="BP39" i="25"/>
  <c r="BJ39" i="25"/>
  <c r="BO39" i="25"/>
  <c r="BK39" i="25"/>
  <c r="BQ39" i="25"/>
  <c r="BI39" i="25"/>
  <c r="BS39" i="25"/>
  <c r="BM39" i="25"/>
  <c r="BN39" i="25"/>
  <c r="BR39" i="25"/>
  <c r="BH38" i="25"/>
  <c r="BL38" i="25"/>
  <c r="BP38" i="25"/>
  <c r="BK38" i="25"/>
  <c r="BQ38" i="25"/>
  <c r="BM38" i="25"/>
  <c r="BR38" i="25"/>
  <c r="BJ38" i="25"/>
  <c r="BN38" i="25"/>
  <c r="BO38" i="25"/>
  <c r="BI38" i="25"/>
  <c r="BS38" i="25"/>
  <c r="BF36" i="25"/>
  <c r="BF31" i="25"/>
  <c r="BF26" i="25"/>
  <c r="BH25" i="25"/>
  <c r="BL25" i="25"/>
  <c r="BP25" i="25"/>
  <c r="BK25" i="25"/>
  <c r="BQ25" i="25"/>
  <c r="BM25" i="25"/>
  <c r="BR25" i="25"/>
  <c r="BJ25" i="25"/>
  <c r="BN25" i="25"/>
  <c r="BO25" i="25"/>
  <c r="BI25" i="25"/>
  <c r="BS25" i="25"/>
  <c r="BH24" i="25"/>
  <c r="BL24" i="25"/>
  <c r="BP24" i="25"/>
  <c r="BM24" i="25"/>
  <c r="BR24" i="25"/>
  <c r="BI24" i="25"/>
  <c r="BN24" i="25"/>
  <c r="BS24" i="25"/>
  <c r="BK24" i="25"/>
  <c r="BO24" i="25"/>
  <c r="BQ24" i="25"/>
  <c r="BJ24" i="25"/>
  <c r="BH23" i="25"/>
  <c r="BL23" i="25"/>
  <c r="BP23" i="25"/>
  <c r="BI23" i="25"/>
  <c r="BN23" i="25"/>
  <c r="BS23" i="25"/>
  <c r="BJ23" i="25"/>
  <c r="BO23" i="25"/>
  <c r="BM23" i="25"/>
  <c r="BQ23" i="25"/>
  <c r="BR23" i="25"/>
  <c r="BK23" i="25"/>
  <c r="BH22" i="25"/>
  <c r="BL22" i="25"/>
  <c r="BP22" i="25"/>
  <c r="BJ22" i="25"/>
  <c r="BO22" i="25"/>
  <c r="BK22" i="25"/>
  <c r="BQ22" i="25"/>
  <c r="BN22" i="25"/>
  <c r="BR22" i="25"/>
  <c r="BI22" i="25"/>
  <c r="BS22" i="25"/>
  <c r="BF20" i="25"/>
  <c r="BF15" i="25"/>
  <c r="BF10" i="25"/>
  <c r="BK9" i="25"/>
  <c r="BO9" i="25"/>
  <c r="BS9" i="25"/>
  <c r="BI9" i="25"/>
  <c r="BN9" i="25"/>
  <c r="BJ9" i="25"/>
  <c r="BP9" i="25"/>
  <c r="BL9" i="25"/>
  <c r="BM9" i="25"/>
  <c r="BR9" i="25"/>
  <c r="BH9" i="25"/>
  <c r="BQ9" i="25"/>
  <c r="BK8" i="25"/>
  <c r="BO8" i="25"/>
  <c r="BS8" i="25"/>
  <c r="BJ8" i="25"/>
  <c r="BP8" i="25"/>
  <c r="BL8" i="25"/>
  <c r="BQ8" i="25"/>
  <c r="BI8" i="25"/>
  <c r="BM8" i="25"/>
  <c r="BN8" i="25"/>
  <c r="BH8" i="25"/>
  <c r="BR8" i="25"/>
  <c r="BK7" i="25"/>
  <c r="BO7" i="25"/>
  <c r="BS7" i="25"/>
  <c r="BL7" i="25"/>
  <c r="BQ7" i="25"/>
  <c r="BH7" i="25"/>
  <c r="BM7" i="25"/>
  <c r="BR7" i="25"/>
  <c r="BJ7" i="25"/>
  <c r="BN7" i="25"/>
  <c r="BP7" i="25"/>
  <c r="BI7" i="25"/>
  <c r="BK6" i="25"/>
  <c r="BO6" i="25"/>
  <c r="BS6" i="25"/>
  <c r="BH6" i="25"/>
  <c r="BM6" i="25"/>
  <c r="BR6" i="25"/>
  <c r="BI6" i="25"/>
  <c r="BN6" i="25"/>
  <c r="BL6" i="25"/>
  <c r="BP6" i="25"/>
  <c r="BQ6" i="25"/>
  <c r="BJ6" i="25"/>
  <c r="BH200" i="25"/>
  <c r="BH178" i="25"/>
  <c r="BQ172" i="25"/>
  <c r="BN167" i="25"/>
  <c r="BI159" i="25"/>
  <c r="BR153" i="25"/>
  <c r="BN122" i="25"/>
  <c r="BK117" i="25"/>
  <c r="BN101" i="25"/>
  <c r="BQ93" i="25"/>
  <c r="BQ77" i="25"/>
  <c r="BF191" i="25"/>
  <c r="BF183" i="25"/>
  <c r="BH181" i="25"/>
  <c r="BL181" i="25"/>
  <c r="BP181" i="25"/>
  <c r="BI181" i="25"/>
  <c r="BM181" i="25"/>
  <c r="BQ181" i="25"/>
  <c r="BJ181" i="25"/>
  <c r="BN181" i="25"/>
  <c r="BR181" i="25"/>
  <c r="BK181" i="25"/>
  <c r="BO181" i="25"/>
  <c r="BH180" i="25"/>
  <c r="BL180" i="25"/>
  <c r="BP180" i="25"/>
  <c r="BI180" i="25"/>
  <c r="BM180" i="25"/>
  <c r="BQ180" i="25"/>
  <c r="BJ180" i="25"/>
  <c r="BN180" i="25"/>
  <c r="BR180" i="25"/>
  <c r="BS180" i="25"/>
  <c r="BK180" i="25"/>
  <c r="BI162" i="25"/>
  <c r="BM162" i="25"/>
  <c r="BQ162" i="25"/>
  <c r="BJ162" i="25"/>
  <c r="BN162" i="25"/>
  <c r="BR162" i="25"/>
  <c r="BK162" i="25"/>
  <c r="BO162" i="25"/>
  <c r="BS162" i="25"/>
  <c r="BH162" i="25"/>
  <c r="BL162" i="25"/>
  <c r="BP162" i="25"/>
  <c r="BI161" i="25"/>
  <c r="BM161" i="25"/>
  <c r="BQ161" i="25"/>
  <c r="BJ161" i="25"/>
  <c r="BN161" i="25"/>
  <c r="BR161" i="25"/>
  <c r="BK161" i="25"/>
  <c r="BO161" i="25"/>
  <c r="BS161" i="25"/>
  <c r="BH161" i="25"/>
  <c r="BL161" i="25"/>
  <c r="BK138" i="25"/>
  <c r="BO138" i="25"/>
  <c r="BS138" i="25"/>
  <c r="BH138" i="25"/>
  <c r="BL138" i="25"/>
  <c r="BP138" i="25"/>
  <c r="BI138" i="25"/>
  <c r="BM138" i="25"/>
  <c r="BQ138" i="25"/>
  <c r="BN138" i="25"/>
  <c r="BR138" i="25"/>
  <c r="BK137" i="25"/>
  <c r="BO137" i="25"/>
  <c r="BS137" i="25"/>
  <c r="BH137" i="25"/>
  <c r="BL137" i="25"/>
  <c r="BP137" i="25"/>
  <c r="BI137" i="25"/>
  <c r="BM137" i="25"/>
  <c r="BQ137" i="25"/>
  <c r="BJ137" i="25"/>
  <c r="BN137" i="25"/>
  <c r="BR137" i="25"/>
  <c r="BF130" i="25"/>
  <c r="BK121" i="25"/>
  <c r="BO121" i="25"/>
  <c r="BS121" i="25"/>
  <c r="BH121" i="25"/>
  <c r="BL121" i="25"/>
  <c r="BP121" i="25"/>
  <c r="BI121" i="25"/>
  <c r="BM121" i="25"/>
  <c r="BQ121" i="25"/>
  <c r="BN121" i="25"/>
  <c r="BR121" i="25"/>
  <c r="BF114" i="25"/>
  <c r="BF109" i="25"/>
  <c r="BK106" i="25"/>
  <c r="BO106" i="25"/>
  <c r="BS106" i="25"/>
  <c r="BH106" i="25"/>
  <c r="BL106" i="25"/>
  <c r="BP106" i="25"/>
  <c r="BI106" i="25"/>
  <c r="BM106" i="25"/>
  <c r="BQ106" i="25"/>
  <c r="BJ106" i="25"/>
  <c r="BN106" i="25"/>
  <c r="BK87" i="25"/>
  <c r="BO87" i="25"/>
  <c r="BS87" i="25"/>
  <c r="BH87" i="25"/>
  <c r="BL87" i="25"/>
  <c r="BP87" i="25"/>
  <c r="BI87" i="25"/>
  <c r="BM87" i="25"/>
  <c r="BQ87" i="25"/>
  <c r="BJ87" i="25"/>
  <c r="BN87" i="25"/>
  <c r="BR87" i="25"/>
  <c r="BI81" i="25"/>
  <c r="BM81" i="25"/>
  <c r="BQ81" i="25"/>
  <c r="BJ81" i="25"/>
  <c r="BN81" i="25"/>
  <c r="BR81" i="25"/>
  <c r="BK81" i="25"/>
  <c r="BO81" i="25"/>
  <c r="BS81" i="25"/>
  <c r="BH81" i="25"/>
  <c r="BL81" i="25"/>
  <c r="BP81" i="25"/>
  <c r="BI80" i="25"/>
  <c r="BM80" i="25"/>
  <c r="BQ80" i="25"/>
  <c r="BJ80" i="25"/>
  <c r="BN80" i="25"/>
  <c r="BR80" i="25"/>
  <c r="BK80" i="25"/>
  <c r="BO80" i="25"/>
  <c r="BS80" i="25"/>
  <c r="BP80" i="25"/>
  <c r="BH80" i="25"/>
  <c r="BL80" i="25"/>
  <c r="BI79" i="25"/>
  <c r="BM79" i="25"/>
  <c r="BQ79" i="25"/>
  <c r="BJ79" i="25"/>
  <c r="BN79" i="25"/>
  <c r="BR79" i="25"/>
  <c r="BK79" i="25"/>
  <c r="BO79" i="25"/>
  <c r="BS79" i="25"/>
  <c r="BL79" i="25"/>
  <c r="BP79" i="25"/>
  <c r="BH79" i="25"/>
  <c r="BI78" i="25"/>
  <c r="BM78" i="25"/>
  <c r="BQ78" i="25"/>
  <c r="BJ78" i="25"/>
  <c r="BN78" i="25"/>
  <c r="BR78" i="25"/>
  <c r="BK78" i="25"/>
  <c r="BO78" i="25"/>
  <c r="BS78" i="25"/>
  <c r="BH78" i="25"/>
  <c r="BL78" i="25"/>
  <c r="BP78" i="25"/>
  <c r="BF71" i="25"/>
  <c r="BF66" i="25"/>
  <c r="BH63" i="25"/>
  <c r="BL63" i="25"/>
  <c r="BP63" i="25"/>
  <c r="BK63" i="25"/>
  <c r="BQ63" i="25"/>
  <c r="BM63" i="25"/>
  <c r="BR63" i="25"/>
  <c r="BI63" i="25"/>
  <c r="BN63" i="25"/>
  <c r="BS63" i="25"/>
  <c r="BJ63" i="25"/>
  <c r="BO63" i="25"/>
  <c r="BH62" i="25"/>
  <c r="BL62" i="25"/>
  <c r="BP62" i="25"/>
  <c r="BM62" i="25"/>
  <c r="BR62" i="25"/>
  <c r="BI62" i="25"/>
  <c r="BN62" i="25"/>
  <c r="BS62" i="25"/>
  <c r="BJ62" i="25"/>
  <c r="BO62" i="25"/>
  <c r="BK62" i="25"/>
  <c r="BQ62" i="25"/>
  <c r="BF50" i="25"/>
  <c r="BJ49" i="25"/>
  <c r="BN49" i="25"/>
  <c r="BR49" i="25"/>
  <c r="BL49" i="25"/>
  <c r="BQ49" i="25"/>
  <c r="BI49" i="25"/>
  <c r="BP49" i="25"/>
  <c r="BK49" i="25"/>
  <c r="BS49" i="25"/>
  <c r="BM49" i="25"/>
  <c r="BH49" i="25"/>
  <c r="BO49" i="25"/>
  <c r="BJ48" i="25"/>
  <c r="BN48" i="25"/>
  <c r="BR48" i="25"/>
  <c r="BH48" i="25"/>
  <c r="BM48" i="25"/>
  <c r="BS48" i="25"/>
  <c r="BO48" i="25"/>
  <c r="BI48" i="25"/>
  <c r="BP48" i="25"/>
  <c r="BK48" i="25"/>
  <c r="BQ48" i="25"/>
  <c r="BJ47" i="25"/>
  <c r="BN47" i="25"/>
  <c r="BR47" i="25"/>
  <c r="BI47" i="25"/>
  <c r="BO47" i="25"/>
  <c r="BL47" i="25"/>
  <c r="BS47" i="25"/>
  <c r="BM47" i="25"/>
  <c r="BH47" i="25"/>
  <c r="BP47" i="25"/>
  <c r="BK47" i="25"/>
  <c r="BQ47" i="25"/>
  <c r="BJ46" i="25"/>
  <c r="BN46" i="25"/>
  <c r="BR46" i="25"/>
  <c r="BK46" i="25"/>
  <c r="BP46" i="25"/>
  <c r="BI46" i="25"/>
  <c r="BQ46" i="25"/>
  <c r="BL46" i="25"/>
  <c r="BS46" i="25"/>
  <c r="BM46" i="25"/>
  <c r="BO46" i="25"/>
  <c r="BH46" i="25"/>
  <c r="BJ31" i="25"/>
  <c r="BN31" i="25"/>
  <c r="BR31" i="25"/>
  <c r="BL31" i="25"/>
  <c r="BQ31" i="25"/>
  <c r="BH31" i="25"/>
  <c r="BM31" i="25"/>
  <c r="BS31" i="25"/>
  <c r="BK31" i="25"/>
  <c r="BO31" i="25"/>
  <c r="BP31" i="25"/>
  <c r="BI31" i="25"/>
  <c r="BJ30" i="25"/>
  <c r="BN30" i="25"/>
  <c r="BR30" i="25"/>
  <c r="BH30" i="25"/>
  <c r="BM30" i="25"/>
  <c r="BS30" i="25"/>
  <c r="BI30" i="25"/>
  <c r="BO30" i="25"/>
  <c r="BL30" i="25"/>
  <c r="BP30" i="25"/>
  <c r="BQ30" i="25"/>
  <c r="BK30" i="25"/>
  <c r="BI15" i="25"/>
  <c r="BM15" i="25"/>
  <c r="BQ15" i="25"/>
  <c r="BJ15" i="25"/>
  <c r="BO15" i="25"/>
  <c r="BK15" i="25"/>
  <c r="BP15" i="25"/>
  <c r="BN15" i="25"/>
  <c r="BR15" i="25"/>
  <c r="BH15" i="25"/>
  <c r="BS15" i="25"/>
  <c r="BL15" i="25"/>
  <c r="BI14" i="25"/>
  <c r="BM14" i="25"/>
  <c r="BQ14" i="25"/>
  <c r="BJ14" i="25"/>
  <c r="BN14" i="25"/>
  <c r="BR14" i="25"/>
  <c r="BO14" i="25"/>
  <c r="BH14" i="25"/>
  <c r="BP14" i="25"/>
  <c r="BL14" i="25"/>
  <c r="BS14" i="25"/>
  <c r="BK14" i="25"/>
  <c r="BR140" i="25"/>
  <c r="BL130" i="25"/>
  <c r="BS119" i="25"/>
  <c r="BM109" i="25"/>
  <c r="BJ88" i="25"/>
  <c r="CT200" i="25"/>
  <c r="CL200" i="25"/>
  <c r="CL196" i="25"/>
  <c r="CT196" i="25"/>
  <c r="CL126" i="25"/>
  <c r="CO126" i="25"/>
  <c r="CO118" i="25"/>
  <c r="CL118" i="25"/>
  <c r="CS117" i="25"/>
  <c r="CL117" i="25"/>
  <c r="CL50" i="25"/>
  <c r="CL40" i="25"/>
  <c r="G73" i="44"/>
  <c r="G83" i="44"/>
  <c r="G75" i="44"/>
  <c r="G68" i="44"/>
  <c r="G60" i="44"/>
  <c r="G50" i="44"/>
  <c r="G46" i="44"/>
  <c r="BF199" i="25"/>
  <c r="BI198" i="25"/>
  <c r="BM198" i="25"/>
  <c r="BQ198" i="25"/>
  <c r="BJ198" i="25"/>
  <c r="BN198" i="25"/>
  <c r="BR198" i="25"/>
  <c r="BK198" i="25"/>
  <c r="BO198" i="25"/>
  <c r="BS198" i="25"/>
  <c r="BI197" i="25"/>
  <c r="BM197" i="25"/>
  <c r="BQ197" i="25"/>
  <c r="BJ197" i="25"/>
  <c r="BN197" i="25"/>
  <c r="BR197" i="25"/>
  <c r="BK197" i="25"/>
  <c r="BO197" i="25"/>
  <c r="BS197" i="25"/>
  <c r="BI196" i="25"/>
  <c r="BM196" i="25"/>
  <c r="BQ196" i="25"/>
  <c r="BJ196" i="25"/>
  <c r="BN196" i="25"/>
  <c r="BR196" i="25"/>
  <c r="BK196" i="25"/>
  <c r="BO196" i="25"/>
  <c r="BS196" i="25"/>
  <c r="BI195" i="25"/>
  <c r="BM195" i="25"/>
  <c r="BQ195" i="25"/>
  <c r="BJ195" i="25"/>
  <c r="BN195" i="25"/>
  <c r="BR195" i="25"/>
  <c r="BK195" i="25"/>
  <c r="BO195" i="25"/>
  <c r="BS195" i="25"/>
  <c r="BF194" i="25"/>
  <c r="BJ194" i="25"/>
  <c r="BN194" i="25"/>
  <c r="BR194" i="25"/>
  <c r="BK194" i="25"/>
  <c r="BO194" i="25"/>
  <c r="BS194" i="25"/>
  <c r="BH194" i="25"/>
  <c r="BL194" i="25"/>
  <c r="BP194" i="25"/>
  <c r="BJ193" i="25"/>
  <c r="BJ210" i="25" s="1"/>
  <c r="BN193" i="25"/>
  <c r="BN210" i="25" s="1"/>
  <c r="BR193" i="25"/>
  <c r="BR210" i="25" s="1"/>
  <c r="BK193" i="25"/>
  <c r="BK210" i="25" s="1"/>
  <c r="BO193" i="25"/>
  <c r="BO210" i="25" s="1"/>
  <c r="BS193" i="25"/>
  <c r="BS210" i="25" s="1"/>
  <c r="BH193" i="25"/>
  <c r="BH210" i="25" s="1"/>
  <c r="BL193" i="25"/>
  <c r="BL210" i="25" s="1"/>
  <c r="BP193" i="25"/>
  <c r="BP210" i="25" s="1"/>
  <c r="BJ192" i="25"/>
  <c r="BN192" i="25"/>
  <c r="BR192" i="25"/>
  <c r="BK192" i="25"/>
  <c r="BO192" i="25"/>
  <c r="BS192" i="25"/>
  <c r="BH192" i="25"/>
  <c r="BL192" i="25"/>
  <c r="BP192" i="25"/>
  <c r="BJ191" i="25"/>
  <c r="BN191" i="25"/>
  <c r="BR191" i="25"/>
  <c r="BK191" i="25"/>
  <c r="BO191" i="25"/>
  <c r="BS191" i="25"/>
  <c r="BH191" i="25"/>
  <c r="BL191" i="25"/>
  <c r="BP191" i="25"/>
  <c r="BF190" i="25"/>
  <c r="BJ190" i="25"/>
  <c r="BN190" i="25"/>
  <c r="BR190" i="25"/>
  <c r="BH190" i="25"/>
  <c r="BL190" i="25"/>
  <c r="BP190" i="25"/>
  <c r="BK190" i="25"/>
  <c r="BS190" i="25"/>
  <c r="BM190" i="25"/>
  <c r="BO190" i="25"/>
  <c r="BJ189" i="25"/>
  <c r="BN189" i="25"/>
  <c r="BR189" i="25"/>
  <c r="BH189" i="25"/>
  <c r="BL189" i="25"/>
  <c r="BP189" i="25"/>
  <c r="BO189" i="25"/>
  <c r="BI189" i="25"/>
  <c r="BQ189" i="25"/>
  <c r="BK189" i="25"/>
  <c r="BS189" i="25"/>
  <c r="BJ188" i="25"/>
  <c r="BN188" i="25"/>
  <c r="BR188" i="25"/>
  <c r="BH188" i="25"/>
  <c r="BL188" i="25"/>
  <c r="BP188" i="25"/>
  <c r="BK188" i="25"/>
  <c r="BS188" i="25"/>
  <c r="BM188" i="25"/>
  <c r="BO188" i="25"/>
  <c r="BJ187" i="25"/>
  <c r="BN187" i="25"/>
  <c r="BR187" i="25"/>
  <c r="BK187" i="25"/>
  <c r="BO187" i="25"/>
  <c r="BH187" i="25"/>
  <c r="BL187" i="25"/>
  <c r="BP187" i="25"/>
  <c r="BM187" i="25"/>
  <c r="BQ187" i="25"/>
  <c r="BS187" i="25"/>
  <c r="BF186" i="25"/>
  <c r="BK186" i="25"/>
  <c r="BO186" i="25"/>
  <c r="BS186" i="25"/>
  <c r="BH186" i="25"/>
  <c r="BL186" i="25"/>
  <c r="BP186" i="25"/>
  <c r="BI186" i="25"/>
  <c r="BM186" i="25"/>
  <c r="BQ186" i="25"/>
  <c r="BJ186" i="25"/>
  <c r="BN186" i="25"/>
  <c r="BR186" i="25"/>
  <c r="BK185" i="25"/>
  <c r="BO185" i="25"/>
  <c r="BS185" i="25"/>
  <c r="BH185" i="25"/>
  <c r="BL185" i="25"/>
  <c r="BP185" i="25"/>
  <c r="BI185" i="25"/>
  <c r="BM185" i="25"/>
  <c r="BQ185" i="25"/>
  <c r="BJ185" i="25"/>
  <c r="BN185" i="25"/>
  <c r="BK184" i="25"/>
  <c r="BO184" i="25"/>
  <c r="BS184" i="25"/>
  <c r="BH184" i="25"/>
  <c r="BL184" i="25"/>
  <c r="BP184" i="25"/>
  <c r="BI184" i="25"/>
  <c r="BM184" i="25"/>
  <c r="BQ184" i="25"/>
  <c r="BR184" i="25"/>
  <c r="BJ184" i="25"/>
  <c r="BK183" i="25"/>
  <c r="BO183" i="25"/>
  <c r="BS183" i="25"/>
  <c r="BH183" i="25"/>
  <c r="BL183" i="25"/>
  <c r="BP183" i="25"/>
  <c r="BI183" i="25"/>
  <c r="BM183" i="25"/>
  <c r="BQ183" i="25"/>
  <c r="BN183" i="25"/>
  <c r="BR183" i="25"/>
  <c r="BF181" i="25"/>
  <c r="BF176" i="25"/>
  <c r="BF172" i="25"/>
  <c r="BF167" i="25"/>
  <c r="BH166" i="25"/>
  <c r="BL166" i="25"/>
  <c r="BP166" i="25"/>
  <c r="BI166" i="25"/>
  <c r="BM166" i="25"/>
  <c r="BQ166" i="25"/>
  <c r="BJ166" i="25"/>
  <c r="BN166" i="25"/>
  <c r="BR166" i="25"/>
  <c r="BO166" i="25"/>
  <c r="BS166" i="25"/>
  <c r="BH165" i="25"/>
  <c r="BL165" i="25"/>
  <c r="BP165" i="25"/>
  <c r="BI165" i="25"/>
  <c r="BM165" i="25"/>
  <c r="BQ165" i="25"/>
  <c r="BJ165" i="25"/>
  <c r="BN165" i="25"/>
  <c r="BR165" i="25"/>
  <c r="BK165" i="25"/>
  <c r="BO165" i="25"/>
  <c r="BS165" i="25"/>
  <c r="BH164" i="25"/>
  <c r="BL164" i="25"/>
  <c r="BP164" i="25"/>
  <c r="BI164" i="25"/>
  <c r="BM164" i="25"/>
  <c r="BQ164" i="25"/>
  <c r="BJ164" i="25"/>
  <c r="BN164" i="25"/>
  <c r="BR164" i="25"/>
  <c r="BK164" i="25"/>
  <c r="BO164" i="25"/>
  <c r="BH163" i="25"/>
  <c r="BL163" i="25"/>
  <c r="BP163" i="25"/>
  <c r="BI163" i="25"/>
  <c r="BM163" i="25"/>
  <c r="BQ163" i="25"/>
  <c r="BJ163" i="25"/>
  <c r="BN163" i="25"/>
  <c r="BR163" i="25"/>
  <c r="BS163" i="25"/>
  <c r="BK163" i="25"/>
  <c r="BF158" i="25"/>
  <c r="BF153" i="25"/>
  <c r="BH152" i="25"/>
  <c r="BL152" i="25"/>
  <c r="BP152" i="25"/>
  <c r="BI152" i="25"/>
  <c r="BM152" i="25"/>
  <c r="BQ152" i="25"/>
  <c r="BJ152" i="25"/>
  <c r="BN152" i="25"/>
  <c r="BR152" i="25"/>
  <c r="BS152" i="25"/>
  <c r="BK152" i="25"/>
  <c r="BH151" i="25"/>
  <c r="BL151" i="25"/>
  <c r="BP151" i="25"/>
  <c r="BI151" i="25"/>
  <c r="BM151" i="25"/>
  <c r="BQ151" i="25"/>
  <c r="BJ151" i="25"/>
  <c r="BN151" i="25"/>
  <c r="BR151" i="25"/>
  <c r="BO151" i="25"/>
  <c r="BS151" i="25"/>
  <c r="BH150" i="25"/>
  <c r="BL150" i="25"/>
  <c r="BP150" i="25"/>
  <c r="BI150" i="25"/>
  <c r="BM150" i="25"/>
  <c r="BQ150" i="25"/>
  <c r="BJ150" i="25"/>
  <c r="BN150" i="25"/>
  <c r="BR150" i="25"/>
  <c r="BK150" i="25"/>
  <c r="BO150" i="25"/>
  <c r="BS150" i="25"/>
  <c r="BH149" i="25"/>
  <c r="BL149" i="25"/>
  <c r="BP149" i="25"/>
  <c r="BI149" i="25"/>
  <c r="BM149" i="25"/>
  <c r="BQ149" i="25"/>
  <c r="BJ149" i="25"/>
  <c r="BN149" i="25"/>
  <c r="BR149" i="25"/>
  <c r="BK149" i="25"/>
  <c r="BO149" i="25"/>
  <c r="BF148" i="25"/>
  <c r="BI148" i="25"/>
  <c r="BM148" i="25"/>
  <c r="BQ148" i="25"/>
  <c r="BJ148" i="25"/>
  <c r="BN148" i="25"/>
  <c r="BR148" i="25"/>
  <c r="BK148" i="25"/>
  <c r="BO148" i="25"/>
  <c r="BS148" i="25"/>
  <c r="BH148" i="25"/>
  <c r="BL148" i="25"/>
  <c r="BI147" i="25"/>
  <c r="BM147" i="25"/>
  <c r="BQ147" i="25"/>
  <c r="BJ147" i="25"/>
  <c r="BN147" i="25"/>
  <c r="BR147" i="25"/>
  <c r="BK147" i="25"/>
  <c r="BO147" i="25"/>
  <c r="BS147" i="25"/>
  <c r="BP147" i="25"/>
  <c r="BH147" i="25"/>
  <c r="BI146" i="25"/>
  <c r="BM146" i="25"/>
  <c r="BQ146" i="25"/>
  <c r="BJ146" i="25"/>
  <c r="BN146" i="25"/>
  <c r="BR146" i="25"/>
  <c r="BK146" i="25"/>
  <c r="BO146" i="25"/>
  <c r="BS146" i="25"/>
  <c r="BL146" i="25"/>
  <c r="BP146" i="25"/>
  <c r="BI145" i="25"/>
  <c r="BM145" i="25"/>
  <c r="BQ145" i="25"/>
  <c r="BJ145" i="25"/>
  <c r="BN145" i="25"/>
  <c r="BR145" i="25"/>
  <c r="BK145" i="25"/>
  <c r="BO145" i="25"/>
  <c r="BS145" i="25"/>
  <c r="BH145" i="25"/>
  <c r="BL145" i="25"/>
  <c r="BP145" i="25"/>
  <c r="BF144" i="25"/>
  <c r="BJ144" i="25"/>
  <c r="BN144" i="25"/>
  <c r="BR144" i="25"/>
  <c r="BK144" i="25"/>
  <c r="BO144" i="25"/>
  <c r="BS144" i="25"/>
  <c r="BH144" i="25"/>
  <c r="BL144" i="25"/>
  <c r="BP144" i="25"/>
  <c r="BI144" i="25"/>
  <c r="BM144" i="25"/>
  <c r="BJ143" i="25"/>
  <c r="BN143" i="25"/>
  <c r="BR143" i="25"/>
  <c r="BK143" i="25"/>
  <c r="BO143" i="25"/>
  <c r="BS143" i="25"/>
  <c r="BH143" i="25"/>
  <c r="BL143" i="25"/>
  <c r="BP143" i="25"/>
  <c r="BQ143" i="25"/>
  <c r="BI143" i="25"/>
  <c r="BJ142" i="25"/>
  <c r="BN142" i="25"/>
  <c r="BR142" i="25"/>
  <c r="BK142" i="25"/>
  <c r="BO142" i="25"/>
  <c r="BS142" i="25"/>
  <c r="BH142" i="25"/>
  <c r="BL142" i="25"/>
  <c r="BP142" i="25"/>
  <c r="BM142" i="25"/>
  <c r="BQ142" i="25"/>
  <c r="BJ141" i="25"/>
  <c r="BN141" i="25"/>
  <c r="BR141" i="25"/>
  <c r="BK141" i="25"/>
  <c r="BO141" i="25"/>
  <c r="BS141" i="25"/>
  <c r="BH141" i="25"/>
  <c r="BL141" i="25"/>
  <c r="BP141" i="25"/>
  <c r="BI141" i="25"/>
  <c r="BM141" i="25"/>
  <c r="BQ141" i="25"/>
  <c r="BF139" i="25"/>
  <c r="BF134" i="25"/>
  <c r="BF129" i="25"/>
  <c r="BJ128" i="25"/>
  <c r="BN128" i="25"/>
  <c r="BR128" i="25"/>
  <c r="BK128" i="25"/>
  <c r="BO128" i="25"/>
  <c r="BS128" i="25"/>
  <c r="BH128" i="25"/>
  <c r="BL128" i="25"/>
  <c r="BP128" i="25"/>
  <c r="BI128" i="25"/>
  <c r="BM128" i="25"/>
  <c r="BQ128" i="25"/>
  <c r="BJ127" i="25"/>
  <c r="BN127" i="25"/>
  <c r="BR127" i="25"/>
  <c r="BK127" i="25"/>
  <c r="BO127" i="25"/>
  <c r="BS127" i="25"/>
  <c r="BH127" i="25"/>
  <c r="BL127" i="25"/>
  <c r="BP127" i="25"/>
  <c r="BI127" i="25"/>
  <c r="BM127" i="25"/>
  <c r="BJ126" i="25"/>
  <c r="BN126" i="25"/>
  <c r="BR126" i="25"/>
  <c r="BK126" i="25"/>
  <c r="BO126" i="25"/>
  <c r="BS126" i="25"/>
  <c r="BH126" i="25"/>
  <c r="BL126" i="25"/>
  <c r="BP126" i="25"/>
  <c r="BQ126" i="25"/>
  <c r="BI126" i="25"/>
  <c r="BJ125" i="25"/>
  <c r="BN125" i="25"/>
  <c r="BR125" i="25"/>
  <c r="BK125" i="25"/>
  <c r="BO125" i="25"/>
  <c r="BS125" i="25"/>
  <c r="BH125" i="25"/>
  <c r="BL125" i="25"/>
  <c r="BP125" i="25"/>
  <c r="BM125" i="25"/>
  <c r="BQ125" i="25"/>
  <c r="BF123" i="25"/>
  <c r="BF118" i="25"/>
  <c r="BF113" i="25"/>
  <c r="BJ112" i="25"/>
  <c r="BN112" i="25"/>
  <c r="BR112" i="25"/>
  <c r="BK112" i="25"/>
  <c r="BO112" i="25"/>
  <c r="BS112" i="25"/>
  <c r="BH112" i="25"/>
  <c r="BL112" i="25"/>
  <c r="BP112" i="25"/>
  <c r="BM112" i="25"/>
  <c r="BQ112" i="25"/>
  <c r="BJ111" i="25"/>
  <c r="BN111" i="25"/>
  <c r="BR111" i="25"/>
  <c r="BK111" i="25"/>
  <c r="BO111" i="25"/>
  <c r="BS111" i="25"/>
  <c r="BH111" i="25"/>
  <c r="BL111" i="25"/>
  <c r="BP111" i="25"/>
  <c r="BI111" i="25"/>
  <c r="BM111" i="25"/>
  <c r="BQ111" i="25"/>
  <c r="BJ110" i="25"/>
  <c r="BN110" i="25"/>
  <c r="BR110" i="25"/>
  <c r="BK110" i="25"/>
  <c r="BO110" i="25"/>
  <c r="BS110" i="25"/>
  <c r="BH110" i="25"/>
  <c r="BL110" i="25"/>
  <c r="BP110" i="25"/>
  <c r="BI110" i="25"/>
  <c r="BM110" i="25"/>
  <c r="BJ109" i="25"/>
  <c r="BN109" i="25"/>
  <c r="BR109" i="25"/>
  <c r="BK109" i="25"/>
  <c r="BO109" i="25"/>
  <c r="BS109" i="25"/>
  <c r="BH109" i="25"/>
  <c r="BL109" i="25"/>
  <c r="BP109" i="25"/>
  <c r="BQ109" i="25"/>
  <c r="BI109" i="25"/>
  <c r="BF107" i="25"/>
  <c r="BF102" i="25"/>
  <c r="BF98" i="25"/>
  <c r="BF93" i="25"/>
  <c r="BK92" i="25"/>
  <c r="BO92" i="25"/>
  <c r="BS92" i="25"/>
  <c r="BH92" i="25"/>
  <c r="BL92" i="25"/>
  <c r="BP92" i="25"/>
  <c r="BN92" i="25"/>
  <c r="BI92" i="25"/>
  <c r="BQ92" i="25"/>
  <c r="BJ92" i="25"/>
  <c r="BR92" i="25"/>
  <c r="BM92" i="25"/>
  <c r="BK91" i="25"/>
  <c r="BO91" i="25"/>
  <c r="BS91" i="25"/>
  <c r="BH91" i="25"/>
  <c r="BL91" i="25"/>
  <c r="BP91" i="25"/>
  <c r="BN91" i="25"/>
  <c r="BI91" i="25"/>
  <c r="BQ91" i="25"/>
  <c r="BJ91" i="25"/>
  <c r="BR91" i="25"/>
  <c r="BM91" i="25"/>
  <c r="BK90" i="25"/>
  <c r="BO90" i="25"/>
  <c r="BS90" i="25"/>
  <c r="BH90" i="25"/>
  <c r="BL90" i="25"/>
  <c r="BP90" i="25"/>
  <c r="BI90" i="25"/>
  <c r="BM90" i="25"/>
  <c r="BR90" i="25"/>
  <c r="BJ90" i="25"/>
  <c r="BN90" i="25"/>
  <c r="BQ90" i="25"/>
  <c r="BF88" i="25"/>
  <c r="BF84" i="25"/>
  <c r="BF80" i="25"/>
  <c r="BF75" i="25"/>
  <c r="BF70" i="25"/>
  <c r="BK69" i="25"/>
  <c r="BO69" i="25"/>
  <c r="BS69" i="25"/>
  <c r="BH69" i="25"/>
  <c r="BM69" i="25"/>
  <c r="BR69" i="25"/>
  <c r="BI69" i="25"/>
  <c r="BN69" i="25"/>
  <c r="BJ69" i="25"/>
  <c r="BP69" i="25"/>
  <c r="BL69" i="25"/>
  <c r="BQ69" i="25"/>
  <c r="BK68" i="25"/>
  <c r="BO68" i="25"/>
  <c r="BS68" i="25"/>
  <c r="BI68" i="25"/>
  <c r="BN68" i="25"/>
  <c r="BJ68" i="25"/>
  <c r="BP68" i="25"/>
  <c r="BL68" i="25"/>
  <c r="BQ68" i="25"/>
  <c r="BM68" i="25"/>
  <c r="BR68" i="25"/>
  <c r="BH68" i="25"/>
  <c r="BK67" i="25"/>
  <c r="BO67" i="25"/>
  <c r="BS67" i="25"/>
  <c r="BJ67" i="25"/>
  <c r="BP67" i="25"/>
  <c r="BL67" i="25"/>
  <c r="BQ67" i="25"/>
  <c r="BH67" i="25"/>
  <c r="BM67" i="25"/>
  <c r="BR67" i="25"/>
  <c r="BI67" i="25"/>
  <c r="BN67" i="25"/>
  <c r="BK66" i="25"/>
  <c r="BO66" i="25"/>
  <c r="BS66" i="25"/>
  <c r="BL66" i="25"/>
  <c r="BQ66" i="25"/>
  <c r="BH66" i="25"/>
  <c r="BM66" i="25"/>
  <c r="BR66" i="25"/>
  <c r="BI66" i="25"/>
  <c r="BN66" i="25"/>
  <c r="BP66" i="25"/>
  <c r="BJ66" i="25"/>
  <c r="BF64" i="25"/>
  <c r="BF59" i="25"/>
  <c r="BF54" i="25"/>
  <c r="BI53" i="25"/>
  <c r="BM53" i="25"/>
  <c r="BQ53" i="25"/>
  <c r="BK53" i="25"/>
  <c r="BP53" i="25"/>
  <c r="BJ53" i="25"/>
  <c r="BR53" i="25"/>
  <c r="BL53" i="25"/>
  <c r="BS53" i="25"/>
  <c r="BN53" i="25"/>
  <c r="BO53" i="25"/>
  <c r="BH53" i="25"/>
  <c r="BI52" i="25"/>
  <c r="BM52" i="25"/>
  <c r="BQ52" i="25"/>
  <c r="BL52" i="25"/>
  <c r="BR52" i="25"/>
  <c r="BH52" i="25"/>
  <c r="BO52" i="25"/>
  <c r="BJ52" i="25"/>
  <c r="BP52" i="25"/>
  <c r="BK52" i="25"/>
  <c r="BS52" i="25"/>
  <c r="BN52" i="25"/>
  <c r="BI51" i="25"/>
  <c r="BM51" i="25"/>
  <c r="BQ51" i="25"/>
  <c r="BH51" i="25"/>
  <c r="BN51" i="25"/>
  <c r="BS51" i="25"/>
  <c r="BL51" i="25"/>
  <c r="BO51" i="25"/>
  <c r="BJ51" i="25"/>
  <c r="BP51" i="25"/>
  <c r="BK51" i="25"/>
  <c r="BR51" i="25"/>
  <c r="BI50" i="25"/>
  <c r="BM50" i="25"/>
  <c r="BQ50" i="25"/>
  <c r="BJ50" i="25"/>
  <c r="BO50" i="25"/>
  <c r="BK50" i="25"/>
  <c r="BR50" i="25"/>
  <c r="BL50" i="25"/>
  <c r="BS50" i="25"/>
  <c r="BN50" i="25"/>
  <c r="BH50" i="25"/>
  <c r="BP50" i="25"/>
  <c r="BF48" i="25"/>
  <c r="BF43" i="25"/>
  <c r="BF38" i="25"/>
  <c r="BI37" i="25"/>
  <c r="BM37" i="25"/>
  <c r="BQ37" i="25"/>
  <c r="BH37" i="25"/>
  <c r="BN37" i="25"/>
  <c r="BS37" i="25"/>
  <c r="BJ37" i="25"/>
  <c r="BO37" i="25"/>
  <c r="BL37" i="25"/>
  <c r="BP37" i="25"/>
  <c r="BR37" i="25"/>
  <c r="BK37" i="25"/>
  <c r="BI36" i="25"/>
  <c r="BM36" i="25"/>
  <c r="BQ36" i="25"/>
  <c r="BJ36" i="25"/>
  <c r="BO36" i="25"/>
  <c r="BK36" i="25"/>
  <c r="BP36" i="25"/>
  <c r="BN36" i="25"/>
  <c r="BR36" i="25"/>
  <c r="BH36" i="25"/>
  <c r="BS36" i="25"/>
  <c r="BI35" i="25"/>
  <c r="BM35" i="25"/>
  <c r="BQ35" i="25"/>
  <c r="BK35" i="25"/>
  <c r="BP35" i="25"/>
  <c r="BL35" i="25"/>
  <c r="BR35" i="25"/>
  <c r="BO35" i="25"/>
  <c r="BH35" i="25"/>
  <c r="BS35" i="25"/>
  <c r="BJ35" i="25"/>
  <c r="BN35" i="25"/>
  <c r="BI34" i="25"/>
  <c r="BM34" i="25"/>
  <c r="BQ34" i="25"/>
  <c r="BL34" i="25"/>
  <c r="BR34" i="25"/>
  <c r="BH34" i="25"/>
  <c r="BN34" i="25"/>
  <c r="BS34" i="25"/>
  <c r="BP34" i="25"/>
  <c r="BJ34" i="25"/>
  <c r="BK34" i="25"/>
  <c r="BO34" i="25"/>
  <c r="BF32" i="25"/>
  <c r="BF27" i="25"/>
  <c r="BF22" i="25"/>
  <c r="BH21" i="25"/>
  <c r="BL21" i="25"/>
  <c r="BP21" i="25"/>
  <c r="BK21" i="25"/>
  <c r="BQ21" i="25"/>
  <c r="BM21" i="25"/>
  <c r="BR21" i="25"/>
  <c r="BO21" i="25"/>
  <c r="BI21" i="25"/>
  <c r="BS21" i="25"/>
  <c r="BJ21" i="25"/>
  <c r="BN21" i="25"/>
  <c r="BH20" i="25"/>
  <c r="BL20" i="25"/>
  <c r="BP20" i="25"/>
  <c r="BM20" i="25"/>
  <c r="BR20" i="25"/>
  <c r="BI20" i="25"/>
  <c r="BN20" i="25"/>
  <c r="BS20" i="25"/>
  <c r="BQ20" i="25"/>
  <c r="BJ20" i="25"/>
  <c r="BK20" i="25"/>
  <c r="BO20" i="25"/>
  <c r="BH19" i="25"/>
  <c r="BL19" i="25"/>
  <c r="BP19" i="25"/>
  <c r="BI19" i="25"/>
  <c r="BN19" i="25"/>
  <c r="BS19" i="25"/>
  <c r="BJ19" i="25"/>
  <c r="BO19" i="25"/>
  <c r="BR19" i="25"/>
  <c r="BK19" i="25"/>
  <c r="BM19" i="25"/>
  <c r="BQ19" i="25"/>
  <c r="BH18" i="25"/>
  <c r="BL18" i="25"/>
  <c r="BP18" i="25"/>
  <c r="BJ18" i="25"/>
  <c r="BO18" i="25"/>
  <c r="BK18" i="25"/>
  <c r="BQ18" i="25"/>
  <c r="BI18" i="25"/>
  <c r="BS18" i="25"/>
  <c r="BM18" i="25"/>
  <c r="BN18" i="25"/>
  <c r="BR18" i="25"/>
  <c r="BF16" i="25"/>
  <c r="BF11" i="25"/>
  <c r="BF6" i="25"/>
  <c r="BP199" i="25"/>
  <c r="BL198" i="25"/>
  <c r="BH197" i="25"/>
  <c r="BP195" i="25"/>
  <c r="BM194" i="25"/>
  <c r="BI193" i="25"/>
  <c r="BI210" i="25" s="1"/>
  <c r="BQ191" i="25"/>
  <c r="BI190" i="25"/>
  <c r="BI187" i="25"/>
  <c r="BS181" i="25"/>
  <c r="BP176" i="25"/>
  <c r="BM171" i="25"/>
  <c r="BK166" i="25"/>
  <c r="BQ157" i="25"/>
  <c r="BO152" i="25"/>
  <c r="BL147" i="25"/>
  <c r="BI142" i="25"/>
  <c r="BS136" i="25"/>
  <c r="BP131" i="25"/>
  <c r="BM126" i="25"/>
  <c r="BJ121" i="25"/>
  <c r="BH116" i="25"/>
  <c r="BQ110" i="25"/>
  <c r="BN105" i="25"/>
  <c r="BQ99" i="25"/>
  <c r="BM71" i="25"/>
  <c r="BL36" i="25"/>
  <c r="CK5" i="25"/>
  <c r="CK238" i="25" s="1"/>
  <c r="CP200" i="25"/>
  <c r="CT199" i="25"/>
  <c r="CP196" i="25"/>
  <c r="CP195" i="25"/>
  <c r="CP192" i="25"/>
  <c r="CT191" i="25"/>
  <c r="CS185" i="25"/>
  <c r="CS184" i="25"/>
  <c r="CS176" i="25"/>
  <c r="CS175" i="25"/>
  <c r="CS164" i="25"/>
  <c r="CS163" i="25"/>
  <c r="CS162" i="25"/>
  <c r="CS159" i="25"/>
  <c r="CS158" i="25"/>
  <c r="CS157" i="25"/>
  <c r="CS156" i="25"/>
  <c r="CS155" i="25"/>
  <c r="CS154" i="25"/>
  <c r="CS153" i="25"/>
  <c r="CS152" i="25"/>
  <c r="CS151" i="25"/>
  <c r="CS143" i="25"/>
  <c r="CS142" i="25"/>
  <c r="CS141" i="25"/>
  <c r="CS129" i="25"/>
  <c r="CS121" i="25"/>
  <c r="CO114" i="25"/>
  <c r="CS112" i="25"/>
  <c r="CS110" i="25"/>
  <c r="CH33" i="25"/>
  <c r="CN24" i="25"/>
  <c r="CO5" i="25"/>
  <c r="CP5" i="25"/>
  <c r="CM5" i="25"/>
  <c r="CL5" i="25"/>
  <c r="CP189" i="25"/>
  <c r="CT189" i="25"/>
  <c r="CN189" i="25"/>
  <c r="CR189" i="25"/>
  <c r="CM189" i="25"/>
  <c r="CU189" i="25"/>
  <c r="CO189" i="25"/>
  <c r="CQ189" i="25"/>
  <c r="CP188" i="25"/>
  <c r="CT188" i="25"/>
  <c r="CN188" i="25"/>
  <c r="CR188" i="25"/>
  <c r="CM188" i="25"/>
  <c r="CU188" i="25"/>
  <c r="CO188" i="25"/>
  <c r="CQ188" i="25"/>
  <c r="CP187" i="25"/>
  <c r="CT187" i="25"/>
  <c r="CN187" i="25"/>
  <c r="CR187" i="25"/>
  <c r="CM187" i="25"/>
  <c r="CU187" i="25"/>
  <c r="CO187" i="25"/>
  <c r="CQ187" i="25"/>
  <c r="CP183" i="25"/>
  <c r="CT183" i="25"/>
  <c r="CN183" i="25"/>
  <c r="CR183" i="25"/>
  <c r="CM183" i="25"/>
  <c r="CU183" i="25"/>
  <c r="CO183" i="25"/>
  <c r="CQ183" i="25"/>
  <c r="CP179" i="25"/>
  <c r="CT179" i="25"/>
  <c r="CN179" i="25"/>
  <c r="CR179" i="25"/>
  <c r="CM179" i="25"/>
  <c r="CU179" i="25"/>
  <c r="CO179" i="25"/>
  <c r="CQ179" i="25"/>
  <c r="CP178" i="25"/>
  <c r="CT178" i="25"/>
  <c r="CN178" i="25"/>
  <c r="CR178" i="25"/>
  <c r="CM178" i="25"/>
  <c r="CU178" i="25"/>
  <c r="CO178" i="25"/>
  <c r="CQ178" i="25"/>
  <c r="CP177" i="25"/>
  <c r="CT177" i="25"/>
  <c r="CN177" i="25"/>
  <c r="CR177" i="25"/>
  <c r="CM177" i="25"/>
  <c r="CU177" i="25"/>
  <c r="CO177" i="25"/>
  <c r="CQ177" i="25"/>
  <c r="CP167" i="25"/>
  <c r="CT167" i="25"/>
  <c r="CN167" i="25"/>
  <c r="CR167" i="25"/>
  <c r="CM167" i="25"/>
  <c r="CU167" i="25"/>
  <c r="CO167" i="25"/>
  <c r="CQ167" i="25"/>
  <c r="CP166" i="25"/>
  <c r="CT166" i="25"/>
  <c r="CN166" i="25"/>
  <c r="CR166" i="25"/>
  <c r="CM166" i="25"/>
  <c r="CU166" i="25"/>
  <c r="CO166" i="25"/>
  <c r="CQ166" i="25"/>
  <c r="CP165" i="25"/>
  <c r="CT165" i="25"/>
  <c r="CN165" i="25"/>
  <c r="CR165" i="25"/>
  <c r="CM165" i="25"/>
  <c r="CU165" i="25"/>
  <c r="CO165" i="25"/>
  <c r="CQ165" i="25"/>
  <c r="CP150" i="25"/>
  <c r="CT150" i="25"/>
  <c r="CN150" i="25"/>
  <c r="CR150" i="25"/>
  <c r="CM150" i="25"/>
  <c r="CU150" i="25"/>
  <c r="CO150" i="25"/>
  <c r="CQ150" i="25"/>
  <c r="CP137" i="25"/>
  <c r="CT137" i="25"/>
  <c r="CM137" i="25"/>
  <c r="CQ137" i="25"/>
  <c r="CU137" i="25"/>
  <c r="CN137" i="25"/>
  <c r="CR137" i="25"/>
  <c r="CO137" i="25"/>
  <c r="CP136" i="25"/>
  <c r="CT136" i="25"/>
  <c r="CM136" i="25"/>
  <c r="CQ136" i="25"/>
  <c r="CU136" i="25"/>
  <c r="CN136" i="25"/>
  <c r="CR136" i="25"/>
  <c r="CO136" i="25"/>
  <c r="CS136" i="25"/>
  <c r="CP135" i="25"/>
  <c r="CT135" i="25"/>
  <c r="CM135" i="25"/>
  <c r="CQ135" i="25"/>
  <c r="CU135" i="25"/>
  <c r="CN135" i="25"/>
  <c r="CR135" i="25"/>
  <c r="CO135" i="25"/>
  <c r="CS135" i="25"/>
  <c r="CP134" i="25"/>
  <c r="CT134" i="25"/>
  <c r="CM134" i="25"/>
  <c r="CQ134" i="25"/>
  <c r="CU134" i="25"/>
  <c r="CN134" i="25"/>
  <c r="CR134" i="25"/>
  <c r="CS134" i="25"/>
  <c r="CP133" i="25"/>
  <c r="CT133" i="25"/>
  <c r="CM133" i="25"/>
  <c r="CQ133" i="25"/>
  <c r="CU133" i="25"/>
  <c r="CN133" i="25"/>
  <c r="CR133" i="25"/>
  <c r="CO133" i="25"/>
  <c r="CP126" i="25"/>
  <c r="CT126" i="25"/>
  <c r="CM126" i="25"/>
  <c r="CQ126" i="25"/>
  <c r="CU126" i="25"/>
  <c r="CN126" i="25"/>
  <c r="CR126" i="25"/>
  <c r="CS126" i="25"/>
  <c r="CP123" i="25"/>
  <c r="CT123" i="25"/>
  <c r="CM123" i="25"/>
  <c r="CQ123" i="25"/>
  <c r="CU123" i="25"/>
  <c r="CN123" i="25"/>
  <c r="CR123" i="25"/>
  <c r="CO123" i="25"/>
  <c r="CS123" i="25"/>
  <c r="CT195" i="25"/>
  <c r="CM199" i="25"/>
  <c r="CQ199" i="25"/>
  <c r="CU199" i="25"/>
  <c r="CN199" i="25"/>
  <c r="CR199" i="25"/>
  <c r="CO199" i="25"/>
  <c r="CS199" i="25"/>
  <c r="CM198" i="25"/>
  <c r="CQ198" i="25"/>
  <c r="CU198" i="25"/>
  <c r="CN198" i="25"/>
  <c r="CR198" i="25"/>
  <c r="CO198" i="25"/>
  <c r="CS198" i="25"/>
  <c r="CM194" i="25"/>
  <c r="CQ194" i="25"/>
  <c r="CU194" i="25"/>
  <c r="CN194" i="25"/>
  <c r="CR194" i="25"/>
  <c r="CO194" i="25"/>
  <c r="CS194" i="25"/>
  <c r="CM193" i="25"/>
  <c r="CM210" i="25" s="1"/>
  <c r="CQ193" i="25"/>
  <c r="CQ210" i="25" s="1"/>
  <c r="CU193" i="25"/>
  <c r="CU210" i="25" s="1"/>
  <c r="CN193" i="25"/>
  <c r="CN210" i="25" s="1"/>
  <c r="CR193" i="25"/>
  <c r="CR210" i="25" s="1"/>
  <c r="CO193" i="25"/>
  <c r="CO210" i="25" s="1"/>
  <c r="CS193" i="25"/>
  <c r="CS210" i="25" s="1"/>
  <c r="CM192" i="25"/>
  <c r="CM216" i="25" s="1"/>
  <c r="CQ192" i="25"/>
  <c r="CU192" i="25"/>
  <c r="CN192" i="25"/>
  <c r="CR192" i="25"/>
  <c r="CO192" i="25"/>
  <c r="CS192" i="25"/>
  <c r="CM191" i="25"/>
  <c r="CQ191" i="25"/>
  <c r="CU191" i="25"/>
  <c r="CN191" i="25"/>
  <c r="CR191" i="25"/>
  <c r="CO191" i="25"/>
  <c r="CS191" i="25"/>
  <c r="CP190" i="25"/>
  <c r="CT190" i="25"/>
  <c r="CN190" i="25"/>
  <c r="CR190" i="25"/>
  <c r="CM190" i="25"/>
  <c r="CU190" i="25"/>
  <c r="CO190" i="25"/>
  <c r="CQ190" i="25"/>
  <c r="CP186" i="25"/>
  <c r="CT186" i="25"/>
  <c r="CN186" i="25"/>
  <c r="CR186" i="25"/>
  <c r="CM186" i="25"/>
  <c r="CU186" i="25"/>
  <c r="CO186" i="25"/>
  <c r="CQ186" i="25"/>
  <c r="CP182" i="25"/>
  <c r="CT182" i="25"/>
  <c r="CN182" i="25"/>
  <c r="CR182" i="25"/>
  <c r="CM182" i="25"/>
  <c r="CU182" i="25"/>
  <c r="CO182" i="25"/>
  <c r="CQ182" i="25"/>
  <c r="CP181" i="25"/>
  <c r="CT181" i="25"/>
  <c r="CN181" i="25"/>
  <c r="CR181" i="25"/>
  <c r="CM181" i="25"/>
  <c r="CU181" i="25"/>
  <c r="CO181" i="25"/>
  <c r="CQ181" i="25"/>
  <c r="CP180" i="25"/>
  <c r="CT180" i="25"/>
  <c r="CN180" i="25"/>
  <c r="CR180" i="25"/>
  <c r="CM180" i="25"/>
  <c r="CU180" i="25"/>
  <c r="CO180" i="25"/>
  <c r="CQ180" i="25"/>
  <c r="CP174" i="25"/>
  <c r="CT174" i="25"/>
  <c r="CN174" i="25"/>
  <c r="CR174" i="25"/>
  <c r="CM174" i="25"/>
  <c r="CU174" i="25"/>
  <c r="CO174" i="25"/>
  <c r="CQ174" i="25"/>
  <c r="CP173" i="25"/>
  <c r="CT173" i="25"/>
  <c r="CN173" i="25"/>
  <c r="CR173" i="25"/>
  <c r="CM173" i="25"/>
  <c r="CU173" i="25"/>
  <c r="CO173" i="25"/>
  <c r="CQ173" i="25"/>
  <c r="CP172" i="25"/>
  <c r="CT172" i="25"/>
  <c r="CN172" i="25"/>
  <c r="CR172" i="25"/>
  <c r="CM172" i="25"/>
  <c r="CU172" i="25"/>
  <c r="CO172" i="25"/>
  <c r="CQ172" i="25"/>
  <c r="CP171" i="25"/>
  <c r="CT171" i="25"/>
  <c r="CN171" i="25"/>
  <c r="CR171" i="25"/>
  <c r="CM171" i="25"/>
  <c r="CU171" i="25"/>
  <c r="CO171" i="25"/>
  <c r="CQ171" i="25"/>
  <c r="CP170" i="25"/>
  <c r="CT170" i="25"/>
  <c r="CN170" i="25"/>
  <c r="CR170" i="25"/>
  <c r="CM170" i="25"/>
  <c r="CU170" i="25"/>
  <c r="CO170" i="25"/>
  <c r="CQ170" i="25"/>
  <c r="CP169" i="25"/>
  <c r="CT169" i="25"/>
  <c r="CN169" i="25"/>
  <c r="CR169" i="25"/>
  <c r="CM169" i="25"/>
  <c r="CU169" i="25"/>
  <c r="CO169" i="25"/>
  <c r="CQ169" i="25"/>
  <c r="CP168" i="25"/>
  <c r="CT168" i="25"/>
  <c r="CN168" i="25"/>
  <c r="CR168" i="25"/>
  <c r="CM168" i="25"/>
  <c r="CU168" i="25"/>
  <c r="CO168" i="25"/>
  <c r="CQ168" i="25"/>
  <c r="CP161" i="25"/>
  <c r="CT161" i="25"/>
  <c r="CN161" i="25"/>
  <c r="CR161" i="25"/>
  <c r="CM161" i="25"/>
  <c r="CU161" i="25"/>
  <c r="CO161" i="25"/>
  <c r="CQ161" i="25"/>
  <c r="CP160" i="25"/>
  <c r="CT160" i="25"/>
  <c r="CN160" i="25"/>
  <c r="CR160" i="25"/>
  <c r="CM160" i="25"/>
  <c r="CU160" i="25"/>
  <c r="CO160" i="25"/>
  <c r="CQ160" i="25"/>
  <c r="CP149" i="25"/>
  <c r="CT149" i="25"/>
  <c r="CN149" i="25"/>
  <c r="CR149" i="25"/>
  <c r="CM149" i="25"/>
  <c r="CU149" i="25"/>
  <c r="CO149" i="25"/>
  <c r="CQ149" i="25"/>
  <c r="CP148" i="25"/>
  <c r="CT148" i="25"/>
  <c r="CN148" i="25"/>
  <c r="CR148" i="25"/>
  <c r="CM148" i="25"/>
  <c r="CU148" i="25"/>
  <c r="CO148" i="25"/>
  <c r="CQ148" i="25"/>
  <c r="CP147" i="25"/>
  <c r="CT147" i="25"/>
  <c r="CN147" i="25"/>
  <c r="CR147" i="25"/>
  <c r="CM147" i="25"/>
  <c r="CU147" i="25"/>
  <c r="CO147" i="25"/>
  <c r="CQ147" i="25"/>
  <c r="CP146" i="25"/>
  <c r="CT146" i="25"/>
  <c r="CN146" i="25"/>
  <c r="CR146" i="25"/>
  <c r="CM146" i="25"/>
  <c r="CU146" i="25"/>
  <c r="CO146" i="25"/>
  <c r="CQ146" i="25"/>
  <c r="CP145" i="25"/>
  <c r="CT145" i="25"/>
  <c r="CN145" i="25"/>
  <c r="CR145" i="25"/>
  <c r="CM145" i="25"/>
  <c r="CU145" i="25"/>
  <c r="CO145" i="25"/>
  <c r="CQ145" i="25"/>
  <c r="CP144" i="25"/>
  <c r="CT144" i="25"/>
  <c r="CN144" i="25"/>
  <c r="CR144" i="25"/>
  <c r="CM144" i="25"/>
  <c r="CU144" i="25"/>
  <c r="CO144" i="25"/>
  <c r="CQ144" i="25"/>
  <c r="CP140" i="25"/>
  <c r="CT140" i="25"/>
  <c r="CN140" i="25"/>
  <c r="CR140" i="25"/>
  <c r="CM140" i="25"/>
  <c r="CU140" i="25"/>
  <c r="CO140" i="25"/>
  <c r="CQ140" i="25"/>
  <c r="CP139" i="25"/>
  <c r="CT139" i="25"/>
  <c r="CN139" i="25"/>
  <c r="CR139" i="25"/>
  <c r="CM139" i="25"/>
  <c r="CU139" i="25"/>
  <c r="CO139" i="25"/>
  <c r="CQ139" i="25"/>
  <c r="CP138" i="25"/>
  <c r="CT138" i="25"/>
  <c r="CM138" i="25"/>
  <c r="CQ138" i="25"/>
  <c r="CU138" i="25"/>
  <c r="CN138" i="25"/>
  <c r="CR138" i="25"/>
  <c r="CS138" i="25"/>
  <c r="CP131" i="25"/>
  <c r="CT131" i="25"/>
  <c r="CM131" i="25"/>
  <c r="CQ131" i="25"/>
  <c r="CU131" i="25"/>
  <c r="CN131" i="25"/>
  <c r="CR131" i="25"/>
  <c r="CO131" i="25"/>
  <c r="CS131" i="25"/>
  <c r="CP130" i="25"/>
  <c r="CT130" i="25"/>
  <c r="CM130" i="25"/>
  <c r="CQ130" i="25"/>
  <c r="CU130" i="25"/>
  <c r="CN130" i="25"/>
  <c r="CR130" i="25"/>
  <c r="CS130" i="25"/>
  <c r="CP125" i="25"/>
  <c r="CT125" i="25"/>
  <c r="CM125" i="25"/>
  <c r="CQ125" i="25"/>
  <c r="CU125" i="25"/>
  <c r="CN125" i="25"/>
  <c r="CR125" i="25"/>
  <c r="CO125" i="25"/>
  <c r="CP124" i="25"/>
  <c r="CT124" i="25"/>
  <c r="CM124" i="25"/>
  <c r="CQ124" i="25"/>
  <c r="CU124" i="25"/>
  <c r="CN124" i="25"/>
  <c r="CR124" i="25"/>
  <c r="CO124" i="25"/>
  <c r="CS124" i="25"/>
  <c r="CP122" i="25"/>
  <c r="CT122" i="25"/>
  <c r="CM122" i="25"/>
  <c r="CQ122" i="25"/>
  <c r="CU122" i="25"/>
  <c r="CN122" i="25"/>
  <c r="CR122" i="25"/>
  <c r="CS122" i="25"/>
  <c r="CP120" i="25"/>
  <c r="CT120" i="25"/>
  <c r="CM120" i="25"/>
  <c r="CQ120" i="25"/>
  <c r="CU120" i="25"/>
  <c r="CN120" i="25"/>
  <c r="CR120" i="25"/>
  <c r="CO120" i="25"/>
  <c r="CS120" i="25"/>
  <c r="CP118" i="25"/>
  <c r="CT118" i="25"/>
  <c r="CM118" i="25"/>
  <c r="CQ118" i="25"/>
  <c r="CU118" i="25"/>
  <c r="CN118" i="25"/>
  <c r="CR118" i="25"/>
  <c r="CS118" i="25"/>
  <c r="CP115" i="25"/>
  <c r="CT115" i="25"/>
  <c r="CM115" i="25"/>
  <c r="CQ115" i="25"/>
  <c r="CU115" i="25"/>
  <c r="CN115" i="25"/>
  <c r="CR115" i="25"/>
  <c r="CO115" i="25"/>
  <c r="CS115" i="25"/>
  <c r="CM113" i="25"/>
  <c r="CN113" i="25"/>
  <c r="CR113" i="25"/>
  <c r="CO113" i="25"/>
  <c r="CT113" i="25"/>
  <c r="CP113" i="25"/>
  <c r="CU113" i="25"/>
  <c r="CQ113" i="25"/>
  <c r="CP111" i="25"/>
  <c r="CM111" i="25"/>
  <c r="CQ111" i="25"/>
  <c r="CU111" i="25"/>
  <c r="CN111" i="25"/>
  <c r="CR111" i="25"/>
  <c r="CS111" i="25"/>
  <c r="CT111" i="25"/>
  <c r="CP109" i="25"/>
  <c r="CT109" i="25"/>
  <c r="CM109" i="25"/>
  <c r="CQ109" i="25"/>
  <c r="CU109" i="25"/>
  <c r="CN109" i="25"/>
  <c r="CR109" i="25"/>
  <c r="CO109" i="25"/>
  <c r="CS109" i="25"/>
  <c r="CP108" i="25"/>
  <c r="CT108" i="25"/>
  <c r="CM108" i="25"/>
  <c r="CQ108" i="25"/>
  <c r="CU108" i="25"/>
  <c r="CN108" i="25"/>
  <c r="CR108" i="25"/>
  <c r="CO108" i="25"/>
  <c r="CS108" i="25"/>
  <c r="CP106" i="25"/>
  <c r="CT106" i="25"/>
  <c r="CM106" i="25"/>
  <c r="CQ106" i="25"/>
  <c r="CU106" i="25"/>
  <c r="CN106" i="25"/>
  <c r="CR106" i="25"/>
  <c r="CO106" i="25"/>
  <c r="CS106" i="25"/>
  <c r="CP104" i="25"/>
  <c r="CT104" i="25"/>
  <c r="CM104" i="25"/>
  <c r="CQ104" i="25"/>
  <c r="CU104" i="25"/>
  <c r="CN104" i="25"/>
  <c r="CR104" i="25"/>
  <c r="CO104" i="25"/>
  <c r="CS104" i="25"/>
  <c r="CP102" i="25"/>
  <c r="CT102" i="25"/>
  <c r="CM102" i="25"/>
  <c r="CQ102" i="25"/>
  <c r="CU102" i="25"/>
  <c r="CN102" i="25"/>
  <c r="CR102" i="25"/>
  <c r="CO102" i="25"/>
  <c r="CP101" i="25"/>
  <c r="CT101" i="25"/>
  <c r="CM101" i="25"/>
  <c r="CQ101" i="25"/>
  <c r="CU101" i="25"/>
  <c r="CN101" i="25"/>
  <c r="CR101" i="25"/>
  <c r="CO101" i="25"/>
  <c r="CS101" i="25"/>
  <c r="CM98" i="25"/>
  <c r="CQ98" i="25"/>
  <c r="CU98" i="25"/>
  <c r="CN98" i="25"/>
  <c r="CR98" i="25"/>
  <c r="CP98" i="25"/>
  <c r="CS98" i="25"/>
  <c r="CT98" i="25"/>
  <c r="CO98" i="25"/>
  <c r="CM96" i="25"/>
  <c r="CQ96" i="25"/>
  <c r="CU96" i="25"/>
  <c r="CN96" i="25"/>
  <c r="CR96" i="25"/>
  <c r="CT96" i="25"/>
  <c r="CO96" i="25"/>
  <c r="CP96" i="25"/>
  <c r="CS96" i="25"/>
  <c r="CM94" i="25"/>
  <c r="CQ94" i="25"/>
  <c r="CU94" i="25"/>
  <c r="CN94" i="25"/>
  <c r="CR94" i="25"/>
  <c r="CP94" i="25"/>
  <c r="CS94" i="25"/>
  <c r="CT94" i="25"/>
  <c r="CO94" i="25"/>
  <c r="CM92" i="25"/>
  <c r="CQ92" i="25"/>
  <c r="CU92" i="25"/>
  <c r="CN92" i="25"/>
  <c r="CR92" i="25"/>
  <c r="CT92" i="25"/>
  <c r="CO92" i="25"/>
  <c r="CP92" i="25"/>
  <c r="CS92" i="25"/>
  <c r="CM91" i="25"/>
  <c r="CQ91" i="25"/>
  <c r="CU91" i="25"/>
  <c r="CN91" i="25"/>
  <c r="CR91" i="25"/>
  <c r="CP91" i="25"/>
  <c r="CS91" i="25"/>
  <c r="CT91" i="25"/>
  <c r="CO91" i="25"/>
  <c r="CM89" i="25"/>
  <c r="CQ89" i="25"/>
  <c r="CU89" i="25"/>
  <c r="CN89" i="25"/>
  <c r="CR89" i="25"/>
  <c r="CT89" i="25"/>
  <c r="CO89" i="25"/>
  <c r="CP89" i="25"/>
  <c r="CS89" i="25"/>
  <c r="CM87" i="25"/>
  <c r="CQ87" i="25"/>
  <c r="CU87" i="25"/>
  <c r="CN87" i="25"/>
  <c r="CR87" i="25"/>
  <c r="CP87" i="25"/>
  <c r="CS87" i="25"/>
  <c r="CT87" i="25"/>
  <c r="CO87" i="25"/>
  <c r="CM85" i="25"/>
  <c r="CQ85" i="25"/>
  <c r="CU85" i="25"/>
  <c r="CN85" i="25"/>
  <c r="CR85" i="25"/>
  <c r="CT85" i="25"/>
  <c r="CO85" i="25"/>
  <c r="CP85" i="25"/>
  <c r="CS85" i="25"/>
  <c r="CM83" i="25"/>
  <c r="CQ83" i="25"/>
  <c r="CU83" i="25"/>
  <c r="CN83" i="25"/>
  <c r="CR83" i="25"/>
  <c r="CP83" i="25"/>
  <c r="CS83" i="25"/>
  <c r="CT83" i="25"/>
  <c r="CO83" i="25"/>
  <c r="CM81" i="25"/>
  <c r="CQ81" i="25"/>
  <c r="CU81" i="25"/>
  <c r="CN81" i="25"/>
  <c r="CR81" i="25"/>
  <c r="CT81" i="25"/>
  <c r="CO81" i="25"/>
  <c r="CP81" i="25"/>
  <c r="CS81" i="25"/>
  <c r="CM79" i="25"/>
  <c r="CQ79" i="25"/>
  <c r="CU79" i="25"/>
  <c r="CN79" i="25"/>
  <c r="CR79" i="25"/>
  <c r="CP79" i="25"/>
  <c r="CS79" i="25"/>
  <c r="CT79" i="25"/>
  <c r="CO79" i="25"/>
  <c r="CM77" i="25"/>
  <c r="CQ77" i="25"/>
  <c r="CU77" i="25"/>
  <c r="CN77" i="25"/>
  <c r="CR77" i="25"/>
  <c r="CT77" i="25"/>
  <c r="CO77" i="25"/>
  <c r="CP77" i="25"/>
  <c r="CS77" i="25"/>
  <c r="CM75" i="25"/>
  <c r="CQ75" i="25"/>
  <c r="CU75" i="25"/>
  <c r="CN75" i="25"/>
  <c r="CR75" i="25"/>
  <c r="CP75" i="25"/>
  <c r="CS75" i="25"/>
  <c r="CT75" i="25"/>
  <c r="CO75" i="25"/>
  <c r="CM72" i="25"/>
  <c r="CQ72" i="25"/>
  <c r="CU72" i="25"/>
  <c r="CN72" i="25"/>
  <c r="CR72" i="25"/>
  <c r="CS72" i="25"/>
  <c r="CT72" i="25"/>
  <c r="CO72" i="25"/>
  <c r="CP72" i="25"/>
  <c r="CM70" i="25"/>
  <c r="CQ70" i="25"/>
  <c r="CU70" i="25"/>
  <c r="CN70" i="25"/>
  <c r="CR70" i="25"/>
  <c r="CO70" i="25"/>
  <c r="CP70" i="25"/>
  <c r="CS70" i="25"/>
  <c r="CT70" i="25"/>
  <c r="CM68" i="25"/>
  <c r="CQ68" i="25"/>
  <c r="CU68" i="25"/>
  <c r="CN68" i="25"/>
  <c r="CR68" i="25"/>
  <c r="CS68" i="25"/>
  <c r="CT68" i="25"/>
  <c r="CO68" i="25"/>
  <c r="CP68" i="25"/>
  <c r="CM64" i="25"/>
  <c r="CQ64" i="25"/>
  <c r="CU64" i="25"/>
  <c r="CN64" i="25"/>
  <c r="CR64" i="25"/>
  <c r="CS64" i="25"/>
  <c r="CT64" i="25"/>
  <c r="CO64" i="25"/>
  <c r="CP64" i="25"/>
  <c r="CM62" i="25"/>
  <c r="CQ62" i="25"/>
  <c r="CU62" i="25"/>
  <c r="CN62" i="25"/>
  <c r="CR62" i="25"/>
  <c r="CO62" i="25"/>
  <c r="CP62" i="25"/>
  <c r="CS62" i="25"/>
  <c r="CT62" i="25"/>
  <c r="CM60" i="25"/>
  <c r="CQ60" i="25"/>
  <c r="CU60" i="25"/>
  <c r="CN60" i="25"/>
  <c r="CR60" i="25"/>
  <c r="CS60" i="25"/>
  <c r="CT60" i="25"/>
  <c r="CO60" i="25"/>
  <c r="CP60" i="25"/>
  <c r="CM59" i="25"/>
  <c r="CQ59" i="25"/>
  <c r="CU59" i="25"/>
  <c r="CN59" i="25"/>
  <c r="CR59" i="25"/>
  <c r="CP59" i="25"/>
  <c r="CS59" i="25"/>
  <c r="CT59" i="25"/>
  <c r="CO59" i="25"/>
  <c r="CN57" i="25"/>
  <c r="CQ57" i="25"/>
  <c r="CU57" i="25"/>
  <c r="CM57" i="25"/>
  <c r="CR57" i="25"/>
  <c r="CT57" i="25"/>
  <c r="CO57" i="25"/>
  <c r="CP57" i="25"/>
  <c r="CS57" i="25"/>
  <c r="CN55" i="25"/>
  <c r="CR55" i="25"/>
  <c r="CQ55" i="25"/>
  <c r="CM55" i="25"/>
  <c r="CS55" i="25"/>
  <c r="CO55" i="25"/>
  <c r="CP55" i="25"/>
  <c r="CT55" i="25"/>
  <c r="CU55" i="25"/>
  <c r="CN53" i="25"/>
  <c r="CR53" i="25"/>
  <c r="CQ53" i="25"/>
  <c r="CM53" i="25"/>
  <c r="CS53" i="25"/>
  <c r="CP53" i="25"/>
  <c r="CT53" i="25"/>
  <c r="CU53" i="25"/>
  <c r="CO53" i="25"/>
  <c r="CM51" i="25"/>
  <c r="CQ51" i="25"/>
  <c r="CU51" i="25"/>
  <c r="CN51" i="25"/>
  <c r="CR51" i="25"/>
  <c r="CP51" i="25"/>
  <c r="CS51" i="25"/>
  <c r="CO51" i="25"/>
  <c r="CT51" i="25"/>
  <c r="CM49" i="25"/>
  <c r="CQ49" i="25"/>
  <c r="CU49" i="25"/>
  <c r="CN49" i="25"/>
  <c r="CR49" i="25"/>
  <c r="CT49" i="25"/>
  <c r="CO49" i="25"/>
  <c r="CS49" i="25"/>
  <c r="CP49" i="25"/>
  <c r="CM48" i="25"/>
  <c r="CQ48" i="25"/>
  <c r="CU48" i="25"/>
  <c r="CN48" i="25"/>
  <c r="CR48" i="25"/>
  <c r="CS48" i="25"/>
  <c r="CT48" i="25"/>
  <c r="CO48" i="25"/>
  <c r="CP48" i="25"/>
  <c r="CM46" i="25"/>
  <c r="CQ46" i="25"/>
  <c r="CU46" i="25"/>
  <c r="CN46" i="25"/>
  <c r="CR46" i="25"/>
  <c r="CO46" i="25"/>
  <c r="CP46" i="25"/>
  <c r="CS46" i="25"/>
  <c r="CT46" i="25"/>
  <c r="CM44" i="25"/>
  <c r="CQ44" i="25"/>
  <c r="CU44" i="25"/>
  <c r="CN44" i="25"/>
  <c r="CR44" i="25"/>
  <c r="CS44" i="25"/>
  <c r="CT44" i="25"/>
  <c r="CO44" i="25"/>
  <c r="CP44" i="25"/>
  <c r="CM42" i="25"/>
  <c r="CQ42" i="25"/>
  <c r="CU42" i="25"/>
  <c r="CN42" i="25"/>
  <c r="CR42" i="25"/>
  <c r="CO42" i="25"/>
  <c r="CP42" i="25"/>
  <c r="CS42" i="25"/>
  <c r="CT42" i="25"/>
  <c r="CM39" i="25"/>
  <c r="CQ39" i="25"/>
  <c r="CU39" i="25"/>
  <c r="CN39" i="25"/>
  <c r="CR39" i="25"/>
  <c r="CP39" i="25"/>
  <c r="CS39" i="25"/>
  <c r="CO39" i="25"/>
  <c r="CT39" i="25"/>
  <c r="CM37" i="25"/>
  <c r="CQ37" i="25"/>
  <c r="CU37" i="25"/>
  <c r="CN37" i="25"/>
  <c r="CR37" i="25"/>
  <c r="CT37" i="25"/>
  <c r="CO37" i="25"/>
  <c r="CS37" i="25"/>
  <c r="CP37" i="25"/>
  <c r="CM35" i="25"/>
  <c r="CQ35" i="25"/>
  <c r="CU35" i="25"/>
  <c r="CN35" i="25"/>
  <c r="CR35" i="25"/>
  <c r="CP35" i="25"/>
  <c r="CS35" i="25"/>
  <c r="CO35" i="25"/>
  <c r="CT35" i="25"/>
  <c r="CP33" i="25"/>
  <c r="CT33" i="25"/>
  <c r="CM33" i="25"/>
  <c r="CQ33" i="25"/>
  <c r="CU33" i="25"/>
  <c r="CS33" i="25"/>
  <c r="CN33" i="25"/>
  <c r="CR33" i="25"/>
  <c r="CO33" i="25"/>
  <c r="CP31" i="25"/>
  <c r="CT31" i="25"/>
  <c r="CM31" i="25"/>
  <c r="CQ31" i="25"/>
  <c r="CU31" i="25"/>
  <c r="CO31" i="25"/>
  <c r="CR31" i="25"/>
  <c r="CN31" i="25"/>
  <c r="CS31" i="25"/>
  <c r="CP29" i="25"/>
  <c r="CT29" i="25"/>
  <c r="CM29" i="25"/>
  <c r="CQ29" i="25"/>
  <c r="CU29" i="25"/>
  <c r="CS29" i="25"/>
  <c r="CN29" i="25"/>
  <c r="CR29" i="25"/>
  <c r="CO29" i="25"/>
  <c r="CP27" i="25"/>
  <c r="CT27" i="25"/>
  <c r="CM27" i="25"/>
  <c r="CQ27" i="25"/>
  <c r="CU27" i="25"/>
  <c r="CO27" i="25"/>
  <c r="CR27" i="25"/>
  <c r="CN27" i="25"/>
  <c r="CS27" i="25"/>
  <c r="CP25" i="25"/>
  <c r="CT25" i="25"/>
  <c r="CM25" i="25"/>
  <c r="CQ25" i="25"/>
  <c r="CU25" i="25"/>
  <c r="CS25" i="25"/>
  <c r="CN25" i="25"/>
  <c r="CR25" i="25"/>
  <c r="CO25" i="25"/>
  <c r="CP23" i="25"/>
  <c r="CT23" i="25"/>
  <c r="CM23" i="25"/>
  <c r="CQ23" i="25"/>
  <c r="CU23" i="25"/>
  <c r="CO23" i="25"/>
  <c r="CR23" i="25"/>
  <c r="CN23" i="25"/>
  <c r="CP21" i="25"/>
  <c r="CT21" i="25"/>
  <c r="CM21" i="25"/>
  <c r="CQ21" i="25"/>
  <c r="CU21" i="25"/>
  <c r="CS21" i="25"/>
  <c r="CN21" i="25"/>
  <c r="CR21" i="25"/>
  <c r="CO21" i="25"/>
  <c r="CP19" i="25"/>
  <c r="CT19" i="25"/>
  <c r="CM19" i="25"/>
  <c r="CQ19" i="25"/>
  <c r="CU19" i="25"/>
  <c r="CO19" i="25"/>
  <c r="CR19" i="25"/>
  <c r="CN19" i="25"/>
  <c r="CS19" i="25"/>
  <c r="CP17" i="25"/>
  <c r="CT17" i="25"/>
  <c r="CM17" i="25"/>
  <c r="CQ17" i="25"/>
  <c r="CU17" i="25"/>
  <c r="CS17" i="25"/>
  <c r="CN17" i="25"/>
  <c r="CR17" i="25"/>
  <c r="CO17" i="25"/>
  <c r="CP16" i="25"/>
  <c r="CT16" i="25"/>
  <c r="CM16" i="25"/>
  <c r="CQ16" i="25"/>
  <c r="CU16" i="25"/>
  <c r="CR16" i="25"/>
  <c r="CS16" i="25"/>
  <c r="CO16" i="25"/>
  <c r="CN16" i="25"/>
  <c r="CP14" i="25"/>
  <c r="CT14" i="25"/>
  <c r="CM14" i="25"/>
  <c r="CQ14" i="25"/>
  <c r="CU14" i="25"/>
  <c r="CN14" i="25"/>
  <c r="CO14" i="25"/>
  <c r="CR14" i="25"/>
  <c r="CS14" i="25"/>
  <c r="CP12" i="25"/>
  <c r="CT12" i="25"/>
  <c r="CM12" i="25"/>
  <c r="CQ12" i="25"/>
  <c r="CU12" i="25"/>
  <c r="CR12" i="25"/>
  <c r="CS12" i="25"/>
  <c r="CO12" i="25"/>
  <c r="CN12" i="25"/>
  <c r="CP10" i="25"/>
  <c r="CT10" i="25"/>
  <c r="CM10" i="25"/>
  <c r="CQ10" i="25"/>
  <c r="CU10" i="25"/>
  <c r="CN10" i="25"/>
  <c r="CO10" i="25"/>
  <c r="CR10" i="25"/>
  <c r="CS10" i="25"/>
  <c r="CP6" i="25"/>
  <c r="CT6" i="25"/>
  <c r="CM6" i="25"/>
  <c r="CQ6" i="25"/>
  <c r="CU6" i="25"/>
  <c r="CN6" i="25"/>
  <c r="CO6" i="25"/>
  <c r="CR6" i="25"/>
  <c r="CS6" i="25"/>
  <c r="CH25" i="25"/>
  <c r="G57" i="24"/>
  <c r="CH29" i="25"/>
  <c r="CP199" i="25"/>
  <c r="CT198" i="25"/>
  <c r="CT194" i="25"/>
  <c r="CP191" i="25"/>
  <c r="CS190" i="25"/>
  <c r="CS189" i="25"/>
  <c r="CS188" i="25"/>
  <c r="CS187" i="25"/>
  <c r="CS186" i="25"/>
  <c r="CS183" i="25"/>
  <c r="CS182" i="25"/>
  <c r="CS181" i="25"/>
  <c r="CS180" i="25"/>
  <c r="CS179" i="25"/>
  <c r="CS178" i="25"/>
  <c r="CS177" i="25"/>
  <c r="CS174" i="25"/>
  <c r="CS173" i="25"/>
  <c r="CS172" i="25"/>
  <c r="CS171" i="25"/>
  <c r="CS170" i="25"/>
  <c r="CS169" i="25"/>
  <c r="CS168" i="25"/>
  <c r="CS167" i="25"/>
  <c r="CS166" i="25"/>
  <c r="CS165" i="25"/>
  <c r="CS161" i="25"/>
  <c r="CS160" i="25"/>
  <c r="CS150" i="25"/>
  <c r="CS149" i="25"/>
  <c r="CS148" i="25"/>
  <c r="CS147" i="25"/>
  <c r="CS146" i="25"/>
  <c r="CS145" i="25"/>
  <c r="CS144" i="25"/>
  <c r="CS140" i="25"/>
  <c r="CS139" i="25"/>
  <c r="CO138" i="25"/>
  <c r="CS137" i="25"/>
  <c r="CO130" i="25"/>
  <c r="CO122" i="25"/>
  <c r="CS113" i="25"/>
  <c r="CO111" i="25"/>
  <c r="CS23" i="25"/>
  <c r="CM200" i="25"/>
  <c r="CQ200" i="25"/>
  <c r="CU200" i="25"/>
  <c r="CN200" i="25"/>
  <c r="CR200" i="25"/>
  <c r="CO200" i="25"/>
  <c r="CS200" i="25"/>
  <c r="CM197" i="25"/>
  <c r="CQ197" i="25"/>
  <c r="CU197" i="25"/>
  <c r="CN197" i="25"/>
  <c r="CR197" i="25"/>
  <c r="CO197" i="25"/>
  <c r="CS197" i="25"/>
  <c r="CM196" i="25"/>
  <c r="CQ196" i="25"/>
  <c r="CU196" i="25"/>
  <c r="CN196" i="25"/>
  <c r="CR196" i="25"/>
  <c r="CO196" i="25"/>
  <c r="CS196" i="25"/>
  <c r="CM195" i="25"/>
  <c r="CQ195" i="25"/>
  <c r="CU195" i="25"/>
  <c r="CN195" i="25"/>
  <c r="CR195" i="25"/>
  <c r="CO195" i="25"/>
  <c r="CS195" i="25"/>
  <c r="CP185" i="25"/>
  <c r="CT185" i="25"/>
  <c r="CN185" i="25"/>
  <c r="CR185" i="25"/>
  <c r="CM185" i="25"/>
  <c r="CU185" i="25"/>
  <c r="CO185" i="25"/>
  <c r="CQ185" i="25"/>
  <c r="CP184" i="25"/>
  <c r="CT184" i="25"/>
  <c r="CN184" i="25"/>
  <c r="CR184" i="25"/>
  <c r="CM184" i="25"/>
  <c r="CU184" i="25"/>
  <c r="CO184" i="25"/>
  <c r="CQ184" i="25"/>
  <c r="CP176" i="25"/>
  <c r="CT176" i="25"/>
  <c r="CN176" i="25"/>
  <c r="CR176" i="25"/>
  <c r="CM176" i="25"/>
  <c r="CU176" i="25"/>
  <c r="CO176" i="25"/>
  <c r="CQ176" i="25"/>
  <c r="CP175" i="25"/>
  <c r="CT175" i="25"/>
  <c r="CN175" i="25"/>
  <c r="CR175" i="25"/>
  <c r="CM175" i="25"/>
  <c r="CU175" i="25"/>
  <c r="CO175" i="25"/>
  <c r="CQ175" i="25"/>
  <c r="CP164" i="25"/>
  <c r="CT164" i="25"/>
  <c r="CN164" i="25"/>
  <c r="CR164" i="25"/>
  <c r="CM164" i="25"/>
  <c r="CU164" i="25"/>
  <c r="CO164" i="25"/>
  <c r="CQ164" i="25"/>
  <c r="CP163" i="25"/>
  <c r="CT163" i="25"/>
  <c r="CN163" i="25"/>
  <c r="CR163" i="25"/>
  <c r="CM163" i="25"/>
  <c r="CU163" i="25"/>
  <c r="CO163" i="25"/>
  <c r="CQ163" i="25"/>
  <c r="CP162" i="25"/>
  <c r="CT162" i="25"/>
  <c r="CN162" i="25"/>
  <c r="CR162" i="25"/>
  <c r="CM162" i="25"/>
  <c r="CU162" i="25"/>
  <c r="CO162" i="25"/>
  <c r="CQ162" i="25"/>
  <c r="CP159" i="25"/>
  <c r="CT159" i="25"/>
  <c r="CN159" i="25"/>
  <c r="CR159" i="25"/>
  <c r="CM159" i="25"/>
  <c r="CU159" i="25"/>
  <c r="CO159" i="25"/>
  <c r="CQ159" i="25"/>
  <c r="CP158" i="25"/>
  <c r="CT158" i="25"/>
  <c r="CN158" i="25"/>
  <c r="CR158" i="25"/>
  <c r="CM158" i="25"/>
  <c r="CU158" i="25"/>
  <c r="CO158" i="25"/>
  <c r="CQ158" i="25"/>
  <c r="CP157" i="25"/>
  <c r="CT157" i="25"/>
  <c r="CN157" i="25"/>
  <c r="CR157" i="25"/>
  <c r="CM157" i="25"/>
  <c r="CU157" i="25"/>
  <c r="CO157" i="25"/>
  <c r="CQ157" i="25"/>
  <c r="CP156" i="25"/>
  <c r="CT156" i="25"/>
  <c r="CN156" i="25"/>
  <c r="CR156" i="25"/>
  <c r="CM156" i="25"/>
  <c r="CU156" i="25"/>
  <c r="CO156" i="25"/>
  <c r="CQ156" i="25"/>
  <c r="CP155" i="25"/>
  <c r="CP209" i="25" s="1"/>
  <c r="CT155" i="25"/>
  <c r="CT209" i="25" s="1"/>
  <c r="CN155" i="25"/>
  <c r="CN209" i="25" s="1"/>
  <c r="CR155" i="25"/>
  <c r="CR209" i="25" s="1"/>
  <c r="CM155" i="25"/>
  <c r="CM209" i="25" s="1"/>
  <c r="CU155" i="25"/>
  <c r="CU209" i="25" s="1"/>
  <c r="CO155" i="25"/>
  <c r="CO209" i="25" s="1"/>
  <c r="CQ155" i="25"/>
  <c r="CQ209" i="25" s="1"/>
  <c r="CP154" i="25"/>
  <c r="CT154" i="25"/>
  <c r="CN154" i="25"/>
  <c r="CR154" i="25"/>
  <c r="CM154" i="25"/>
  <c r="CU154" i="25"/>
  <c r="CO154" i="25"/>
  <c r="CQ154" i="25"/>
  <c r="CP153" i="25"/>
  <c r="CT153" i="25"/>
  <c r="CN153" i="25"/>
  <c r="CR153" i="25"/>
  <c r="CM153" i="25"/>
  <c r="CU153" i="25"/>
  <c r="CO153" i="25"/>
  <c r="CQ153" i="25"/>
  <c r="CP152" i="25"/>
  <c r="CT152" i="25"/>
  <c r="CN152" i="25"/>
  <c r="CR152" i="25"/>
  <c r="CM152" i="25"/>
  <c r="CU152" i="25"/>
  <c r="CO152" i="25"/>
  <c r="CQ152" i="25"/>
  <c r="CP151" i="25"/>
  <c r="CT151" i="25"/>
  <c r="CN151" i="25"/>
  <c r="CR151" i="25"/>
  <c r="CM151" i="25"/>
  <c r="CU151" i="25"/>
  <c r="CO151" i="25"/>
  <c r="CQ151" i="25"/>
  <c r="CP143" i="25"/>
  <c r="CT143" i="25"/>
  <c r="CN143" i="25"/>
  <c r="CR143" i="25"/>
  <c r="CM143" i="25"/>
  <c r="CU143" i="25"/>
  <c r="CO143" i="25"/>
  <c r="CQ143" i="25"/>
  <c r="CP142" i="25"/>
  <c r="CT142" i="25"/>
  <c r="CN142" i="25"/>
  <c r="CR142" i="25"/>
  <c r="CM142" i="25"/>
  <c r="CU142" i="25"/>
  <c r="CO142" i="25"/>
  <c r="CQ142" i="25"/>
  <c r="CP141" i="25"/>
  <c r="CT141" i="25"/>
  <c r="CN141" i="25"/>
  <c r="CR141" i="25"/>
  <c r="CM141" i="25"/>
  <c r="CU141" i="25"/>
  <c r="CO141" i="25"/>
  <c r="CQ141" i="25"/>
  <c r="CP132" i="25"/>
  <c r="CT132" i="25"/>
  <c r="CM132" i="25"/>
  <c r="CQ132" i="25"/>
  <c r="CU132" i="25"/>
  <c r="CN132" i="25"/>
  <c r="CR132" i="25"/>
  <c r="CO132" i="25"/>
  <c r="CS132" i="25"/>
  <c r="CP129" i="25"/>
  <c r="CT129" i="25"/>
  <c r="CM129" i="25"/>
  <c r="CQ129" i="25"/>
  <c r="CU129" i="25"/>
  <c r="CN129" i="25"/>
  <c r="CR129" i="25"/>
  <c r="CO129" i="25"/>
  <c r="CP128" i="25"/>
  <c r="CT128" i="25"/>
  <c r="CM128" i="25"/>
  <c r="CQ128" i="25"/>
  <c r="CU128" i="25"/>
  <c r="CN128" i="25"/>
  <c r="CR128" i="25"/>
  <c r="CO128" i="25"/>
  <c r="CS128" i="25"/>
  <c r="CP127" i="25"/>
  <c r="CT127" i="25"/>
  <c r="CM127" i="25"/>
  <c r="CQ127" i="25"/>
  <c r="CU127" i="25"/>
  <c r="CN127" i="25"/>
  <c r="CR127" i="25"/>
  <c r="CO127" i="25"/>
  <c r="CS127" i="25"/>
  <c r="CP121" i="25"/>
  <c r="CT121" i="25"/>
  <c r="CM121" i="25"/>
  <c r="CQ121" i="25"/>
  <c r="CU121" i="25"/>
  <c r="CN121" i="25"/>
  <c r="CR121" i="25"/>
  <c r="CO121" i="25"/>
  <c r="CP119" i="25"/>
  <c r="CT119" i="25"/>
  <c r="CM119" i="25"/>
  <c r="CQ119" i="25"/>
  <c r="CU119" i="25"/>
  <c r="CN119" i="25"/>
  <c r="CR119" i="25"/>
  <c r="CO119" i="25"/>
  <c r="CS119" i="25"/>
  <c r="CP117" i="25"/>
  <c r="CT117" i="25"/>
  <c r="CM117" i="25"/>
  <c r="CQ117" i="25"/>
  <c r="CU117" i="25"/>
  <c r="CN117" i="25"/>
  <c r="CR117" i="25"/>
  <c r="CO117" i="25"/>
  <c r="CP116" i="25"/>
  <c r="CT116" i="25"/>
  <c r="CM116" i="25"/>
  <c r="CQ116" i="25"/>
  <c r="CU116" i="25"/>
  <c r="CN116" i="25"/>
  <c r="CR116" i="25"/>
  <c r="CO116" i="25"/>
  <c r="CS116" i="25"/>
  <c r="CP114" i="25"/>
  <c r="CT114" i="25"/>
  <c r="CM114" i="25"/>
  <c r="CQ114" i="25"/>
  <c r="CU114" i="25"/>
  <c r="CN114" i="25"/>
  <c r="CR114" i="25"/>
  <c r="CS114" i="25"/>
  <c r="CM112" i="25"/>
  <c r="CQ112" i="25"/>
  <c r="CU112" i="25"/>
  <c r="CN112" i="25"/>
  <c r="CR112" i="25"/>
  <c r="CT112" i="25"/>
  <c r="CO112" i="25"/>
  <c r="CP112" i="25"/>
  <c r="CP110" i="25"/>
  <c r="CT110" i="25"/>
  <c r="CM110" i="25"/>
  <c r="CQ110" i="25"/>
  <c r="CU110" i="25"/>
  <c r="CN110" i="25"/>
  <c r="CR110" i="25"/>
  <c r="CO110" i="25"/>
  <c r="CP107" i="25"/>
  <c r="CT107" i="25"/>
  <c r="CM107" i="25"/>
  <c r="CQ107" i="25"/>
  <c r="CU107" i="25"/>
  <c r="CN107" i="25"/>
  <c r="CR107" i="25"/>
  <c r="CS107" i="25"/>
  <c r="CO107" i="25"/>
  <c r="CP105" i="25"/>
  <c r="CT105" i="25"/>
  <c r="CM105" i="25"/>
  <c r="CQ105" i="25"/>
  <c r="CU105" i="25"/>
  <c r="CN105" i="25"/>
  <c r="CR105" i="25"/>
  <c r="CO105" i="25"/>
  <c r="CS105" i="25"/>
  <c r="CP103" i="25"/>
  <c r="CT103" i="25"/>
  <c r="CM103" i="25"/>
  <c r="CQ103" i="25"/>
  <c r="CU103" i="25"/>
  <c r="CN103" i="25"/>
  <c r="CR103" i="25"/>
  <c r="CS103" i="25"/>
  <c r="CP100" i="25"/>
  <c r="CT100" i="25"/>
  <c r="CM100" i="25"/>
  <c r="CQ100" i="25"/>
  <c r="CU100" i="25"/>
  <c r="CN100" i="25"/>
  <c r="CR100" i="25"/>
  <c r="CO100" i="25"/>
  <c r="CS100" i="25"/>
  <c r="CM99" i="25"/>
  <c r="CQ99" i="25"/>
  <c r="CU99" i="25"/>
  <c r="CN99" i="25"/>
  <c r="CR99" i="25"/>
  <c r="CS99" i="25"/>
  <c r="CT99" i="25"/>
  <c r="CO99" i="25"/>
  <c r="CP99" i="25"/>
  <c r="CM97" i="25"/>
  <c r="CQ97" i="25"/>
  <c r="CU97" i="25"/>
  <c r="CN97" i="25"/>
  <c r="CR97" i="25"/>
  <c r="CO97" i="25"/>
  <c r="CP97" i="25"/>
  <c r="CS97" i="25"/>
  <c r="CT97" i="25"/>
  <c r="CM95" i="25"/>
  <c r="CQ95" i="25"/>
  <c r="CU95" i="25"/>
  <c r="CN95" i="25"/>
  <c r="CR95" i="25"/>
  <c r="CS95" i="25"/>
  <c r="CT95" i="25"/>
  <c r="CO95" i="25"/>
  <c r="CP95" i="25"/>
  <c r="CM93" i="25"/>
  <c r="CQ93" i="25"/>
  <c r="CU93" i="25"/>
  <c r="CN93" i="25"/>
  <c r="CR93" i="25"/>
  <c r="CO93" i="25"/>
  <c r="CP93" i="25"/>
  <c r="CS93" i="25"/>
  <c r="CT93" i="25"/>
  <c r="CM90" i="25"/>
  <c r="CQ90" i="25"/>
  <c r="CU90" i="25"/>
  <c r="CN90" i="25"/>
  <c r="CR90" i="25"/>
  <c r="CO90" i="25"/>
  <c r="CP90" i="25"/>
  <c r="CS90" i="25"/>
  <c r="CT90" i="25"/>
  <c r="CM88" i="25"/>
  <c r="CQ88" i="25"/>
  <c r="CU88" i="25"/>
  <c r="CN88" i="25"/>
  <c r="CR88" i="25"/>
  <c r="CS88" i="25"/>
  <c r="CT88" i="25"/>
  <c r="CO88" i="25"/>
  <c r="CP88" i="25"/>
  <c r="CM86" i="25"/>
  <c r="CQ86" i="25"/>
  <c r="CU86" i="25"/>
  <c r="CN86" i="25"/>
  <c r="CR86" i="25"/>
  <c r="CO86" i="25"/>
  <c r="CP86" i="25"/>
  <c r="CS86" i="25"/>
  <c r="CT86" i="25"/>
  <c r="CM84" i="25"/>
  <c r="CQ84" i="25"/>
  <c r="CU84" i="25"/>
  <c r="CN84" i="25"/>
  <c r="CR84" i="25"/>
  <c r="CS84" i="25"/>
  <c r="CT84" i="25"/>
  <c r="CO84" i="25"/>
  <c r="CP84" i="25"/>
  <c r="CM82" i="25"/>
  <c r="CQ82" i="25"/>
  <c r="CU82" i="25"/>
  <c r="CN82" i="25"/>
  <c r="CR82" i="25"/>
  <c r="CO82" i="25"/>
  <c r="CP82" i="25"/>
  <c r="CS82" i="25"/>
  <c r="CT82" i="25"/>
  <c r="CM80" i="25"/>
  <c r="CQ80" i="25"/>
  <c r="CU80" i="25"/>
  <c r="CN80" i="25"/>
  <c r="CR80" i="25"/>
  <c r="CS80" i="25"/>
  <c r="CT80" i="25"/>
  <c r="CO80" i="25"/>
  <c r="CP80" i="25"/>
  <c r="CM78" i="25"/>
  <c r="CQ78" i="25"/>
  <c r="CU78" i="25"/>
  <c r="CN78" i="25"/>
  <c r="CR78" i="25"/>
  <c r="CO78" i="25"/>
  <c r="CP78" i="25"/>
  <c r="CS78" i="25"/>
  <c r="CT78" i="25"/>
  <c r="CM76" i="25"/>
  <c r="CQ76" i="25"/>
  <c r="CU76" i="25"/>
  <c r="CN76" i="25"/>
  <c r="CR76" i="25"/>
  <c r="CS76" i="25"/>
  <c r="CT76" i="25"/>
  <c r="CO76" i="25"/>
  <c r="CP76" i="25"/>
  <c r="CM74" i="25"/>
  <c r="CQ74" i="25"/>
  <c r="CU74" i="25"/>
  <c r="CN74" i="25"/>
  <c r="CR74" i="25"/>
  <c r="CO74" i="25"/>
  <c r="CP74" i="25"/>
  <c r="CS74" i="25"/>
  <c r="CT74" i="25"/>
  <c r="CM73" i="25"/>
  <c r="CQ73" i="25"/>
  <c r="CU73" i="25"/>
  <c r="CN73" i="25"/>
  <c r="CR73" i="25"/>
  <c r="CT73" i="25"/>
  <c r="CO73" i="25"/>
  <c r="CP73" i="25"/>
  <c r="CS73" i="25"/>
  <c r="CM71" i="25"/>
  <c r="CQ71" i="25"/>
  <c r="CU71" i="25"/>
  <c r="CN71" i="25"/>
  <c r="CR71" i="25"/>
  <c r="CP71" i="25"/>
  <c r="CS71" i="25"/>
  <c r="CT71" i="25"/>
  <c r="CO71" i="25"/>
  <c r="CM69" i="25"/>
  <c r="CQ69" i="25"/>
  <c r="CU69" i="25"/>
  <c r="CN69" i="25"/>
  <c r="CR69" i="25"/>
  <c r="CT69" i="25"/>
  <c r="CO69" i="25"/>
  <c r="CP69" i="25"/>
  <c r="CS69" i="25"/>
  <c r="CM67" i="25"/>
  <c r="CQ67" i="25"/>
  <c r="CU67" i="25"/>
  <c r="CN67" i="25"/>
  <c r="CR67" i="25"/>
  <c r="CP67" i="25"/>
  <c r="CS67" i="25"/>
  <c r="CT67" i="25"/>
  <c r="CO67" i="25"/>
  <c r="CM66" i="25"/>
  <c r="CQ66" i="25"/>
  <c r="CU66" i="25"/>
  <c r="CN66" i="25"/>
  <c r="CR66" i="25"/>
  <c r="CO66" i="25"/>
  <c r="CP66" i="25"/>
  <c r="CS66" i="25"/>
  <c r="CT66" i="25"/>
  <c r="CM65" i="25"/>
  <c r="CQ65" i="25"/>
  <c r="CU65" i="25"/>
  <c r="CN65" i="25"/>
  <c r="CR65" i="25"/>
  <c r="CT65" i="25"/>
  <c r="CO65" i="25"/>
  <c r="CP65" i="25"/>
  <c r="CS65" i="25"/>
  <c r="CM63" i="25"/>
  <c r="CQ63" i="25"/>
  <c r="CU63" i="25"/>
  <c r="CN63" i="25"/>
  <c r="CR63" i="25"/>
  <c r="CP63" i="25"/>
  <c r="CS63" i="25"/>
  <c r="CT63" i="25"/>
  <c r="CO63" i="25"/>
  <c r="CM61" i="25"/>
  <c r="CQ61" i="25"/>
  <c r="CU61" i="25"/>
  <c r="CN61" i="25"/>
  <c r="CR61" i="25"/>
  <c r="CT61" i="25"/>
  <c r="CO61" i="25"/>
  <c r="CP61" i="25"/>
  <c r="CS61" i="25"/>
  <c r="CM58" i="25"/>
  <c r="CQ58" i="25"/>
  <c r="CU58" i="25"/>
  <c r="CN58" i="25"/>
  <c r="CR58" i="25"/>
  <c r="CO58" i="25"/>
  <c r="CP58" i="25"/>
  <c r="CS58" i="25"/>
  <c r="CT58" i="25"/>
  <c r="CN56" i="25"/>
  <c r="CR56" i="25"/>
  <c r="CO56" i="25"/>
  <c r="CT56" i="25"/>
  <c r="CP56" i="25"/>
  <c r="CU56" i="25"/>
  <c r="CQ56" i="25"/>
  <c r="CS56" i="25"/>
  <c r="CM56" i="25"/>
  <c r="CN54" i="25"/>
  <c r="CR54" i="25"/>
  <c r="CO54" i="25"/>
  <c r="CT54" i="25"/>
  <c r="CP54" i="25"/>
  <c r="CU54" i="25"/>
  <c r="CS54" i="25"/>
  <c r="CM54" i="25"/>
  <c r="CQ54" i="25"/>
  <c r="CM52" i="25"/>
  <c r="CQ52" i="25"/>
  <c r="CU52" i="25"/>
  <c r="CN52" i="25"/>
  <c r="CR52" i="25"/>
  <c r="CS52" i="25"/>
  <c r="CT52" i="25"/>
  <c r="CO52" i="25"/>
  <c r="CP52" i="25"/>
  <c r="CM50" i="25"/>
  <c r="CQ50" i="25"/>
  <c r="CU50" i="25"/>
  <c r="CN50" i="25"/>
  <c r="CR50" i="25"/>
  <c r="CO50" i="25"/>
  <c r="CP50" i="25"/>
  <c r="CS50" i="25"/>
  <c r="CT50" i="25"/>
  <c r="CM47" i="25"/>
  <c r="CQ47" i="25"/>
  <c r="CU47" i="25"/>
  <c r="CN47" i="25"/>
  <c r="CR47" i="25"/>
  <c r="CP47" i="25"/>
  <c r="CS47" i="25"/>
  <c r="CO47" i="25"/>
  <c r="CT47" i="25"/>
  <c r="CM45" i="25"/>
  <c r="CQ45" i="25"/>
  <c r="CU45" i="25"/>
  <c r="CN45" i="25"/>
  <c r="CR45" i="25"/>
  <c r="CT45" i="25"/>
  <c r="CO45" i="25"/>
  <c r="CS45" i="25"/>
  <c r="CP45" i="25"/>
  <c r="CM43" i="25"/>
  <c r="CQ43" i="25"/>
  <c r="CU43" i="25"/>
  <c r="CN43" i="25"/>
  <c r="CR43" i="25"/>
  <c r="CP43" i="25"/>
  <c r="CS43" i="25"/>
  <c r="CO43" i="25"/>
  <c r="CT43" i="25"/>
  <c r="CM41" i="25"/>
  <c r="CQ41" i="25"/>
  <c r="CU41" i="25"/>
  <c r="CN41" i="25"/>
  <c r="CR41" i="25"/>
  <c r="CT41" i="25"/>
  <c r="CO41" i="25"/>
  <c r="CS41" i="25"/>
  <c r="CP41" i="25"/>
  <c r="CM40" i="25"/>
  <c r="CQ40" i="25"/>
  <c r="CU40" i="25"/>
  <c r="CN40" i="25"/>
  <c r="CR40" i="25"/>
  <c r="CS40" i="25"/>
  <c r="CT40" i="25"/>
  <c r="CO40" i="25"/>
  <c r="CP40" i="25"/>
  <c r="CM38" i="25"/>
  <c r="CQ38" i="25"/>
  <c r="CU38" i="25"/>
  <c r="CN38" i="25"/>
  <c r="CR38" i="25"/>
  <c r="CO38" i="25"/>
  <c r="CP38" i="25"/>
  <c r="CS38" i="25"/>
  <c r="CT38" i="25"/>
  <c r="CM36" i="25"/>
  <c r="CQ36" i="25"/>
  <c r="CU36" i="25"/>
  <c r="CN36" i="25"/>
  <c r="CR36" i="25"/>
  <c r="CS36" i="25"/>
  <c r="CT36" i="25"/>
  <c r="CO36" i="25"/>
  <c r="CP36" i="25"/>
  <c r="CM34" i="25"/>
  <c r="CQ34" i="25"/>
  <c r="CU34" i="25"/>
  <c r="CN34" i="25"/>
  <c r="CR34" i="25"/>
  <c r="CO34" i="25"/>
  <c r="CP34" i="25"/>
  <c r="CS34" i="25"/>
  <c r="CT34" i="25"/>
  <c r="CP32" i="25"/>
  <c r="CT32" i="25"/>
  <c r="CM32" i="25"/>
  <c r="CQ32" i="25"/>
  <c r="CU32" i="25"/>
  <c r="CR32" i="25"/>
  <c r="CS32" i="25"/>
  <c r="CO32" i="25"/>
  <c r="CN32" i="25"/>
  <c r="CP30" i="25"/>
  <c r="CT30" i="25"/>
  <c r="CM30" i="25"/>
  <c r="CQ30" i="25"/>
  <c r="CU30" i="25"/>
  <c r="CN30" i="25"/>
  <c r="CO30" i="25"/>
  <c r="CR30" i="25"/>
  <c r="CS30" i="25"/>
  <c r="CP28" i="25"/>
  <c r="CT28" i="25"/>
  <c r="CM28" i="25"/>
  <c r="CQ28" i="25"/>
  <c r="CU28" i="25"/>
  <c r="CR28" i="25"/>
  <c r="CS28" i="25"/>
  <c r="CO28" i="25"/>
  <c r="CN28" i="25"/>
  <c r="CP26" i="25"/>
  <c r="CT26" i="25"/>
  <c r="CM26" i="25"/>
  <c r="CQ26" i="25"/>
  <c r="CU26" i="25"/>
  <c r="CN26" i="25"/>
  <c r="CO26" i="25"/>
  <c r="CR26" i="25"/>
  <c r="CS26" i="25"/>
  <c r="CP24" i="25"/>
  <c r="CT24" i="25"/>
  <c r="CM24" i="25"/>
  <c r="CQ24" i="25"/>
  <c r="CU24" i="25"/>
  <c r="CR24" i="25"/>
  <c r="CS24" i="25"/>
  <c r="CO24" i="25"/>
  <c r="CP22" i="25"/>
  <c r="CT22" i="25"/>
  <c r="CM22" i="25"/>
  <c r="CQ22" i="25"/>
  <c r="CU22" i="25"/>
  <c r="CN22" i="25"/>
  <c r="CO22" i="25"/>
  <c r="CR22" i="25"/>
  <c r="CS22" i="25"/>
  <c r="CP20" i="25"/>
  <c r="CT20" i="25"/>
  <c r="CM20" i="25"/>
  <c r="CQ20" i="25"/>
  <c r="CU20" i="25"/>
  <c r="CR20" i="25"/>
  <c r="CS20" i="25"/>
  <c r="CO20" i="25"/>
  <c r="CN20" i="25"/>
  <c r="CP18" i="25"/>
  <c r="CT18" i="25"/>
  <c r="CM18" i="25"/>
  <c r="CQ18" i="25"/>
  <c r="CU18" i="25"/>
  <c r="CN18" i="25"/>
  <c r="CO18" i="25"/>
  <c r="CR18" i="25"/>
  <c r="CS18" i="25"/>
  <c r="CP15" i="25"/>
  <c r="CT15" i="25"/>
  <c r="CM15" i="25"/>
  <c r="CQ15" i="25"/>
  <c r="CU15" i="25"/>
  <c r="CO15" i="25"/>
  <c r="CR15" i="25"/>
  <c r="CN15" i="25"/>
  <c r="CS15" i="25"/>
  <c r="CP13" i="25"/>
  <c r="CT13" i="25"/>
  <c r="CM13" i="25"/>
  <c r="CQ13" i="25"/>
  <c r="CU13" i="25"/>
  <c r="CS13" i="25"/>
  <c r="CN13" i="25"/>
  <c r="CR13" i="25"/>
  <c r="CO13" i="25"/>
  <c r="CP11" i="25"/>
  <c r="CT11" i="25"/>
  <c r="CM11" i="25"/>
  <c r="CQ11" i="25"/>
  <c r="CU11" i="25"/>
  <c r="CO11" i="25"/>
  <c r="CR11" i="25"/>
  <c r="CN11" i="25"/>
  <c r="CS11" i="25"/>
  <c r="CP9" i="25"/>
  <c r="CT9" i="25"/>
  <c r="CM9" i="25"/>
  <c r="CQ9" i="25"/>
  <c r="CU9" i="25"/>
  <c r="CS9" i="25"/>
  <c r="CN9" i="25"/>
  <c r="CR9" i="25"/>
  <c r="CO9" i="25"/>
  <c r="CP8" i="25"/>
  <c r="CT8" i="25"/>
  <c r="CM8" i="25"/>
  <c r="CQ8" i="25"/>
  <c r="CU8" i="25"/>
  <c r="CR8" i="25"/>
  <c r="CS8" i="25"/>
  <c r="CO8" i="25"/>
  <c r="CP7" i="25"/>
  <c r="CT7" i="25"/>
  <c r="CM7" i="25"/>
  <c r="CQ7" i="25"/>
  <c r="CU7" i="25"/>
  <c r="CO7" i="25"/>
  <c r="CR7" i="25"/>
  <c r="CN7" i="25"/>
  <c r="CH148" i="25"/>
  <c r="CP198" i="25"/>
  <c r="CT197" i="25"/>
  <c r="CP194" i="25"/>
  <c r="CT193" i="25"/>
  <c r="CT210" i="25" s="1"/>
  <c r="CR5" i="25"/>
  <c r="CN5" i="25"/>
  <c r="CQ5" i="25"/>
  <c r="CU5" i="25"/>
  <c r="CT5" i="25"/>
  <c r="G53" i="24"/>
  <c r="G79" i="24"/>
  <c r="G64" i="24"/>
  <c r="G42" i="24"/>
  <c r="CH199" i="25"/>
  <c r="CH198" i="25"/>
  <c r="G73" i="24" s="1"/>
  <c r="CH194" i="25"/>
  <c r="CH190" i="25"/>
  <c r="G71" i="24" s="1"/>
  <c r="CH188" i="25"/>
  <c r="CH186" i="25"/>
  <c r="CH183" i="25"/>
  <c r="CH182" i="25"/>
  <c r="CH178" i="25"/>
  <c r="CH174" i="25"/>
  <c r="CH172" i="25"/>
  <c r="CH170" i="25"/>
  <c r="CH167" i="25"/>
  <c r="CH166" i="25"/>
  <c r="CH160" i="25"/>
  <c r="CH158" i="25"/>
  <c r="CH156" i="25"/>
  <c r="CH153" i="25"/>
  <c r="CH152" i="25"/>
  <c r="CH144" i="25"/>
  <c r="CH142" i="25"/>
  <c r="CH140" i="25"/>
  <c r="CH137" i="25"/>
  <c r="CH136" i="25"/>
  <c r="CH132" i="25"/>
  <c r="CH128" i="25"/>
  <c r="CH126" i="25"/>
  <c r="CH124" i="25"/>
  <c r="CH121" i="25"/>
  <c r="CH120" i="25"/>
  <c r="CH116" i="25"/>
  <c r="CH112" i="25"/>
  <c r="CH110" i="25"/>
  <c r="CH108" i="25"/>
  <c r="CH105" i="25"/>
  <c r="CH104" i="25"/>
  <c r="CH100" i="25"/>
  <c r="CH96" i="25"/>
  <c r="CH94" i="25"/>
  <c r="CH92" i="25"/>
  <c r="CH90" i="25"/>
  <c r="CH89" i="25"/>
  <c r="CH85" i="25"/>
  <c r="CH81" i="25"/>
  <c r="CH79" i="25"/>
  <c r="CH77" i="25"/>
  <c r="G72" i="24" s="1"/>
  <c r="CH74" i="25"/>
  <c r="CH73" i="25"/>
  <c r="CH65" i="25"/>
  <c r="CH9" i="25"/>
  <c r="CH41" i="25"/>
  <c r="CH69" i="25"/>
  <c r="CH63" i="25"/>
  <c r="CH61" i="25"/>
  <c r="CH53" i="25"/>
  <c r="CH49" i="25"/>
  <c r="CH45" i="25"/>
  <c r="CH37" i="25"/>
  <c r="CH21" i="25"/>
  <c r="CH17" i="25"/>
  <c r="CH13" i="25"/>
  <c r="CH189" i="25"/>
  <c r="CH173" i="25"/>
  <c r="CH159" i="25"/>
  <c r="CH143" i="25"/>
  <c r="CH127" i="25"/>
  <c r="CH111" i="25"/>
  <c r="CH95" i="25"/>
  <c r="CH80" i="25"/>
  <c r="CH64" i="25"/>
  <c r="CH59" i="25"/>
  <c r="CH54" i="25"/>
  <c r="CH48" i="25"/>
  <c r="CH43" i="25"/>
  <c r="CH38" i="25"/>
  <c r="CH32" i="25"/>
  <c r="CH27" i="25"/>
  <c r="CH22" i="25"/>
  <c r="CH16" i="25"/>
  <c r="CH11" i="25"/>
  <c r="CH6" i="25"/>
  <c r="G65" i="24"/>
  <c r="G68" i="24"/>
  <c r="G78" i="24"/>
  <c r="G61" i="24"/>
  <c r="G60" i="24"/>
  <c r="G75" i="24"/>
  <c r="G43" i="24"/>
  <c r="CH200" i="25"/>
  <c r="G38" i="24" s="1"/>
  <c r="CH195" i="25"/>
  <c r="CH185" i="25"/>
  <c r="CH184" i="25"/>
  <c r="CH179" i="25"/>
  <c r="G67" i="24" s="1"/>
  <c r="CH169" i="25"/>
  <c r="CH168" i="25"/>
  <c r="CH163" i="25"/>
  <c r="CH155" i="25"/>
  <c r="CH154" i="25"/>
  <c r="CH149" i="25"/>
  <c r="CH139" i="25"/>
  <c r="CH138" i="25"/>
  <c r="CH133" i="25"/>
  <c r="CH123" i="25"/>
  <c r="CH122" i="25"/>
  <c r="CH117" i="25"/>
  <c r="CH107" i="25"/>
  <c r="CH106" i="25"/>
  <c r="CH101" i="25"/>
  <c r="CH91" i="25"/>
  <c r="CH86" i="25"/>
  <c r="CH76" i="25"/>
  <c r="CH75" i="25"/>
  <c r="CH70" i="25"/>
  <c r="CH60" i="25"/>
  <c r="CH55" i="25"/>
  <c r="CH50" i="25"/>
  <c r="CH44" i="25"/>
  <c r="CH39" i="25"/>
  <c r="CH34" i="25"/>
  <c r="CH28" i="25"/>
  <c r="CH23" i="25"/>
  <c r="CH18" i="25"/>
  <c r="CH12" i="25"/>
  <c r="CH7" i="25"/>
  <c r="G70" i="24"/>
  <c r="G76" i="24"/>
  <c r="G54" i="24"/>
  <c r="G45" i="24"/>
  <c r="CH197" i="25"/>
  <c r="CH196" i="25"/>
  <c r="CH191" i="25"/>
  <c r="CH181" i="25"/>
  <c r="CH180" i="25"/>
  <c r="CH175" i="25"/>
  <c r="CH165" i="25"/>
  <c r="CH164" i="25"/>
  <c r="G48" i="24" s="1"/>
  <c r="CH161" i="25"/>
  <c r="CH151" i="25"/>
  <c r="CH150" i="25"/>
  <c r="CH145" i="25"/>
  <c r="CH135" i="25"/>
  <c r="CH134" i="25"/>
  <c r="CH129" i="25"/>
  <c r="CH119" i="25"/>
  <c r="CH118" i="25"/>
  <c r="CH113" i="25"/>
  <c r="CH103" i="25"/>
  <c r="CH102" i="25"/>
  <c r="CH97" i="25"/>
  <c r="CH88" i="25"/>
  <c r="CH87" i="25"/>
  <c r="CH82" i="25"/>
  <c r="CH72" i="25"/>
  <c r="CH71" i="25"/>
  <c r="CH66" i="25"/>
  <c r="CH62" i="25"/>
  <c r="CH56" i="25"/>
  <c r="CH51" i="25"/>
  <c r="CH46" i="25"/>
  <c r="CH40" i="25"/>
  <c r="CH35" i="25"/>
  <c r="CH30" i="25"/>
  <c r="CH24" i="25"/>
  <c r="CH19" i="25"/>
  <c r="CH14" i="25"/>
  <c r="CH8" i="25"/>
  <c r="G80" i="24"/>
  <c r="G77" i="24"/>
  <c r="G56" i="24"/>
  <c r="G55" i="24"/>
  <c r="G51" i="24"/>
  <c r="G41" i="24"/>
  <c r="G40" i="24"/>
  <c r="G39" i="24"/>
  <c r="CH193" i="25"/>
  <c r="CH210" i="25" s="1"/>
  <c r="CH192" i="25"/>
  <c r="CH187" i="25"/>
  <c r="CH177" i="25"/>
  <c r="CH176" i="25"/>
  <c r="CH171" i="25"/>
  <c r="CH162" i="25"/>
  <c r="CH157" i="25"/>
  <c r="CH147" i="25"/>
  <c r="CH146" i="25"/>
  <c r="CH141" i="25"/>
  <c r="CH131" i="25"/>
  <c r="CH130" i="25"/>
  <c r="CH125" i="25"/>
  <c r="CH115" i="25"/>
  <c r="CH114" i="25"/>
  <c r="CH109" i="25"/>
  <c r="CH99" i="25"/>
  <c r="CH98" i="25"/>
  <c r="CH93" i="25"/>
  <c r="CH84" i="25"/>
  <c r="CH83" i="25"/>
  <c r="CH78" i="25"/>
  <c r="CH68" i="25"/>
  <c r="CH67" i="25"/>
  <c r="CH58" i="25"/>
  <c r="CH52" i="25"/>
  <c r="CH47" i="25"/>
  <c r="CH42" i="25"/>
  <c r="CH36" i="25"/>
  <c r="CH31" i="25"/>
  <c r="CH26" i="25"/>
  <c r="CH20" i="25"/>
  <c r="CH15" i="25"/>
  <c r="CH10" i="25"/>
  <c r="CH5" i="25"/>
  <c r="CR216" i="25" l="1"/>
  <c r="BK216" i="25"/>
  <c r="CP214" i="25"/>
  <c r="CO216" i="25"/>
  <c r="BJ216" i="25"/>
  <c r="BL216" i="25"/>
  <c r="BS214" i="25"/>
  <c r="BN214" i="25"/>
  <c r="AT217" i="25"/>
  <c r="AT219" i="25" s="1"/>
  <c r="CN216" i="25"/>
  <c r="BR209" i="25"/>
  <c r="AN24" i="42"/>
  <c r="AK24" i="42"/>
  <c r="AJ24" i="42"/>
  <c r="AL24" i="42"/>
  <c r="AM24" i="42"/>
  <c r="Y30" i="45" s="1"/>
  <c r="AR18" i="42"/>
  <c r="AS18" i="42"/>
  <c r="Y15" i="15" s="1"/>
  <c r="E11" i="47" s="1"/>
  <c r="AT18" i="42"/>
  <c r="AQ18" i="42"/>
  <c r="AQ26" i="42" s="1"/>
  <c r="AP18" i="42"/>
  <c r="AK5" i="42"/>
  <c r="AJ5" i="42"/>
  <c r="AL5" i="42"/>
  <c r="AM5" i="42"/>
  <c r="AN5" i="42"/>
  <c r="AE26" i="42"/>
  <c r="AF26" i="42"/>
  <c r="X26" i="42"/>
  <c r="AR24" i="42"/>
  <c r="AS24" i="42"/>
  <c r="Y24" i="15" s="1"/>
  <c r="AT24" i="42"/>
  <c r="AQ24" i="42"/>
  <c r="AP24" i="42"/>
  <c r="AG26" i="42"/>
  <c r="X18" i="15"/>
  <c r="X17" i="45"/>
  <c r="AA26" i="42"/>
  <c r="AL6" i="42"/>
  <c r="AM6" i="42"/>
  <c r="Y18" i="45" s="1"/>
  <c r="E43" i="46" s="1"/>
  <c r="AN6" i="42"/>
  <c r="AK6" i="42"/>
  <c r="AJ6" i="42"/>
  <c r="AD26" i="42"/>
  <c r="X32" i="45"/>
  <c r="Z26" i="42"/>
  <c r="Y18" i="15"/>
  <c r="Y21" i="15" s="1"/>
  <c r="AM23" i="42"/>
  <c r="Y29" i="45" s="1"/>
  <c r="AN23" i="42"/>
  <c r="AK23" i="42"/>
  <c r="AJ23" i="42"/>
  <c r="AL23" i="42"/>
  <c r="AN12" i="42"/>
  <c r="AN14" i="42" s="1"/>
  <c r="AK12" i="42"/>
  <c r="AJ12" i="42"/>
  <c r="AJ14" i="42" s="1"/>
  <c r="AL12" i="42"/>
  <c r="AL14" i="42" s="1"/>
  <c r="AM12" i="42"/>
  <c r="AM14" i="42" s="1"/>
  <c r="Y24" i="45" s="1"/>
  <c r="Y27" i="45" s="1"/>
  <c r="E13" i="46" s="1"/>
  <c r="R10" i="42"/>
  <c r="AM8" i="42"/>
  <c r="AM10" i="42" s="1"/>
  <c r="Y21" i="45" s="1"/>
  <c r="E12" i="46" s="1"/>
  <c r="AN8" i="42"/>
  <c r="AN10" i="42" s="1"/>
  <c r="AK8" i="42"/>
  <c r="AK10" i="42" s="1"/>
  <c r="AJ8" i="42"/>
  <c r="AJ10" i="42" s="1"/>
  <c r="AL8" i="42"/>
  <c r="AL10" i="42" s="1"/>
  <c r="AQ23" i="42"/>
  <c r="AP23" i="42"/>
  <c r="AR23" i="42"/>
  <c r="AS23" i="42"/>
  <c r="Y23" i="15" s="1"/>
  <c r="Y26" i="15" s="1"/>
  <c r="Y31" i="15" s="1"/>
  <c r="AT23" i="42"/>
  <c r="AH26" i="42"/>
  <c r="AB26" i="42"/>
  <c r="AR26" i="42"/>
  <c r="CK209" i="25"/>
  <c r="CH216" i="25"/>
  <c r="CL238" i="25"/>
  <c r="BH216" i="25"/>
  <c r="CK225" i="25"/>
  <c r="CH206" i="25"/>
  <c r="BN209" i="25"/>
  <c r="CL216" i="25"/>
  <c r="CL213" i="25"/>
  <c r="CK214" i="25"/>
  <c r="CB217" i="25"/>
  <c r="CB219" i="25" s="1"/>
  <c r="CJ213" i="25"/>
  <c r="CJ216" i="25"/>
  <c r="CL209" i="25"/>
  <c r="CJ238" i="25"/>
  <c r="CC217" i="25"/>
  <c r="CC219" i="25" s="1"/>
  <c r="BZ217" i="25"/>
  <c r="BZ219" i="25" s="1"/>
  <c r="CE229" i="25"/>
  <c r="CE231" i="25" s="1"/>
  <c r="CQ238" i="25"/>
  <c r="BM209" i="25"/>
  <c r="BH209" i="25"/>
  <c r="CK213" i="25"/>
  <c r="CK206" i="25"/>
  <c r="CK216" i="25"/>
  <c r="CF229" i="25"/>
  <c r="CF231" i="25" s="1"/>
  <c r="CJ225" i="25"/>
  <c r="CH238" i="25"/>
  <c r="CH214" i="25"/>
  <c r="CU238" i="25"/>
  <c r="CO225" i="25"/>
  <c r="CN225" i="25"/>
  <c r="CT214" i="25"/>
  <c r="CR206" i="25"/>
  <c r="CQ206" i="25"/>
  <c r="CQ216" i="25"/>
  <c r="CN214" i="25"/>
  <c r="CP238" i="25"/>
  <c r="CS209" i="25"/>
  <c r="CS225" i="25"/>
  <c r="BP216" i="25"/>
  <c r="BO216" i="25"/>
  <c r="BH214" i="25"/>
  <c r="BR214" i="25"/>
  <c r="BI225" i="25"/>
  <c r="BQ209" i="25"/>
  <c r="BM213" i="25"/>
  <c r="BH213" i="25"/>
  <c r="BP206" i="25"/>
  <c r="BS206" i="25"/>
  <c r="BL206" i="25"/>
  <c r="BF209" i="25"/>
  <c r="BQ225" i="25"/>
  <c r="BH225" i="25"/>
  <c r="BR225" i="25"/>
  <c r="CT216" i="25"/>
  <c r="CL206" i="25"/>
  <c r="BF225" i="25"/>
  <c r="BQ214" i="25"/>
  <c r="CL225" i="25"/>
  <c r="BX217" i="25"/>
  <c r="BX219" i="25" s="1"/>
  <c r="AT229" i="25"/>
  <c r="AT231" i="25" s="1"/>
  <c r="CU225" i="25"/>
  <c r="CT225" i="25"/>
  <c r="CO206" i="25"/>
  <c r="CM206" i="25"/>
  <c r="CO213" i="25"/>
  <c r="CN213" i="25"/>
  <c r="CS214" i="25"/>
  <c r="CU214" i="25"/>
  <c r="CO238" i="25"/>
  <c r="CP216" i="25"/>
  <c r="BF206" i="25"/>
  <c r="BR213" i="25"/>
  <c r="BI213" i="25"/>
  <c r="BS213" i="25"/>
  <c r="BO206" i="25"/>
  <c r="BM206" i="25"/>
  <c r="BR206" i="25"/>
  <c r="BM225" i="25"/>
  <c r="BS225" i="25"/>
  <c r="BN225" i="25"/>
  <c r="BQ216" i="25"/>
  <c r="BI214" i="25"/>
  <c r="CL214" i="25"/>
  <c r="BJ209" i="25"/>
  <c r="CH209" i="25"/>
  <c r="CN238" i="25"/>
  <c r="CM225" i="25"/>
  <c r="CP225" i="25"/>
  <c r="CN206" i="25"/>
  <c r="CT206" i="25"/>
  <c r="CU213" i="25"/>
  <c r="CT213" i="25"/>
  <c r="CO214" i="25"/>
  <c r="CQ214" i="25"/>
  <c r="BM214" i="25"/>
  <c r="BR216" i="25"/>
  <c r="BP214" i="25"/>
  <c r="BO214" i="25"/>
  <c r="BJ214" i="25"/>
  <c r="BI209" i="25"/>
  <c r="BS209" i="25"/>
  <c r="BN213" i="25"/>
  <c r="BP213" i="25"/>
  <c r="BO213" i="25"/>
  <c r="CS238" i="25"/>
  <c r="BK206" i="25"/>
  <c r="BH206" i="25"/>
  <c r="BN206" i="25"/>
  <c r="BP225" i="25"/>
  <c r="BO225" i="25"/>
  <c r="BJ225" i="25"/>
  <c r="BJ213" i="25"/>
  <c r="BI216" i="25"/>
  <c r="CH225" i="25"/>
  <c r="CT238" i="25"/>
  <c r="CR238" i="25"/>
  <c r="CQ225" i="25"/>
  <c r="CR225" i="25"/>
  <c r="CS206" i="25"/>
  <c r="CU206" i="25"/>
  <c r="CP206" i="25"/>
  <c r="CS216" i="25"/>
  <c r="CU216" i="25"/>
  <c r="CR214" i="25"/>
  <c r="CM214" i="25"/>
  <c r="CM238" i="25"/>
  <c r="BS216" i="25"/>
  <c r="BN216" i="25"/>
  <c r="BL214" i="25"/>
  <c r="BK214" i="25"/>
  <c r="BF214" i="25"/>
  <c r="BP209" i="25"/>
  <c r="BO209" i="25"/>
  <c r="BQ213" i="25"/>
  <c r="BL213" i="25"/>
  <c r="BI206" i="25"/>
  <c r="BQ206" i="25"/>
  <c r="BJ206" i="25"/>
  <c r="BL225" i="25"/>
  <c r="BK225" i="25"/>
  <c r="BF216" i="25"/>
  <c r="CB229" i="25"/>
  <c r="CB231" i="25" s="1"/>
  <c r="BV217" i="25"/>
  <c r="BV219" i="25" s="1"/>
  <c r="CG229" i="25"/>
  <c r="CG231" i="25" s="1"/>
  <c r="CA229" i="25"/>
  <c r="CA231" i="25" s="1"/>
  <c r="CH211" i="25"/>
  <c r="CH228" i="25"/>
  <c r="CU228" i="25"/>
  <c r="CU211" i="25"/>
  <c r="CT211" i="25"/>
  <c r="CT228" i="25"/>
  <c r="CU222" i="25"/>
  <c r="CU208" i="25"/>
  <c r="CT208" i="25"/>
  <c r="CT222" i="25"/>
  <c r="BQ228" i="25"/>
  <c r="BQ211" i="25"/>
  <c r="BL228" i="25"/>
  <c r="BL211" i="25"/>
  <c r="BK228" i="25"/>
  <c r="BK211" i="25"/>
  <c r="BM208" i="25"/>
  <c r="BH208" i="25"/>
  <c r="BR208" i="25"/>
  <c r="BF213" i="25"/>
  <c r="CK208" i="25"/>
  <c r="CK222" i="25"/>
  <c r="CD217" i="25"/>
  <c r="CD219" i="25" s="1"/>
  <c r="CJ228" i="25"/>
  <c r="CJ211" i="25"/>
  <c r="CM228" i="25"/>
  <c r="CM211" i="25"/>
  <c r="CP211" i="25"/>
  <c r="CP228" i="25"/>
  <c r="CM222" i="25"/>
  <c r="CM208" i="25"/>
  <c r="CP208" i="25"/>
  <c r="CP222" i="25"/>
  <c r="CS213" i="25"/>
  <c r="CS228" i="25"/>
  <c r="CS211" i="25"/>
  <c r="BM228" i="25"/>
  <c r="BM211" i="25"/>
  <c r="BH228" i="25"/>
  <c r="BH211" i="25"/>
  <c r="BI208" i="25"/>
  <c r="BS208" i="25"/>
  <c r="BN208" i="25"/>
  <c r="CL228" i="25"/>
  <c r="CL211" i="25"/>
  <c r="CH222" i="25"/>
  <c r="CH208" i="25"/>
  <c r="CH213" i="25"/>
  <c r="CQ228" i="25"/>
  <c r="CQ211" i="25"/>
  <c r="CR228" i="25"/>
  <c r="CR211" i="25"/>
  <c r="CQ222" i="25"/>
  <c r="CQ208" i="25"/>
  <c r="CR208" i="25"/>
  <c r="CR222" i="25"/>
  <c r="CM213" i="25"/>
  <c r="CP213" i="25"/>
  <c r="CS208" i="25"/>
  <c r="CS222" i="25"/>
  <c r="BF228" i="25"/>
  <c r="BF211" i="25"/>
  <c r="BR228" i="25"/>
  <c r="BR211" i="25"/>
  <c r="BN228" i="25"/>
  <c r="BN211" i="25"/>
  <c r="BI228" i="25"/>
  <c r="BI211" i="25"/>
  <c r="BS228" i="25"/>
  <c r="BS211" i="25"/>
  <c r="BK213" i="25"/>
  <c r="BP208" i="25"/>
  <c r="BO208" i="25"/>
  <c r="BJ208" i="25"/>
  <c r="CL208" i="25"/>
  <c r="CL222" i="25"/>
  <c r="CO228" i="25"/>
  <c r="CO211" i="25"/>
  <c r="CN228" i="25"/>
  <c r="CN211" i="25"/>
  <c r="CO208" i="25"/>
  <c r="CO222" i="25"/>
  <c r="CN208" i="25"/>
  <c r="CN222" i="25"/>
  <c r="CQ213" i="25"/>
  <c r="CR213" i="25"/>
  <c r="BF208" i="25"/>
  <c r="BJ211" i="25"/>
  <c r="BJ228" i="25"/>
  <c r="BP211" i="25"/>
  <c r="BP228" i="25"/>
  <c r="BO228" i="25"/>
  <c r="BO211" i="25"/>
  <c r="BQ208" i="25"/>
  <c r="BL208" i="25"/>
  <c r="BK208" i="25"/>
  <c r="CK228" i="25"/>
  <c r="CK211" i="25"/>
  <c r="CJ208" i="25"/>
  <c r="CJ222" i="25"/>
  <c r="CF217" i="25"/>
  <c r="CF219" i="25" s="1"/>
  <c r="CC229" i="25"/>
  <c r="CC231" i="25" s="1"/>
  <c r="BW229" i="25"/>
  <c r="BW231" i="25" s="1"/>
  <c r="BX229" i="25"/>
  <c r="BX231" i="25" s="1"/>
  <c r="BY229" i="25"/>
  <c r="BY231" i="25" s="1"/>
  <c r="CH223" i="25"/>
  <c r="CH236" i="25"/>
  <c r="CH207" i="25"/>
  <c r="CS223" i="25"/>
  <c r="CS236" i="25"/>
  <c r="CS207" i="25"/>
  <c r="CU207" i="25"/>
  <c r="CU223" i="25"/>
  <c r="CU236" i="25"/>
  <c r="CP236" i="25"/>
  <c r="CP207" i="25"/>
  <c r="CP223" i="25"/>
  <c r="CQ235" i="25"/>
  <c r="CQ224" i="25"/>
  <c r="CQ215" i="25"/>
  <c r="CR224" i="25"/>
  <c r="CR215" i="25"/>
  <c r="CR235" i="25"/>
  <c r="BR236" i="25"/>
  <c r="BR223" i="25"/>
  <c r="BM223" i="25"/>
  <c r="BM236" i="25"/>
  <c r="BH236" i="25"/>
  <c r="BH223" i="25"/>
  <c r="BH235" i="25"/>
  <c r="BH224" i="25"/>
  <c r="BH215" i="25"/>
  <c r="BK235" i="25"/>
  <c r="BK224" i="25"/>
  <c r="BK215" i="25"/>
  <c r="BQ235" i="25"/>
  <c r="BQ224" i="25"/>
  <c r="BQ215" i="25"/>
  <c r="BL235" i="25"/>
  <c r="BL224" i="25"/>
  <c r="BL215" i="25"/>
  <c r="CK223" i="25"/>
  <c r="CK236" i="25"/>
  <c r="CK207" i="25"/>
  <c r="CC240" i="25"/>
  <c r="CC242" i="25" s="1"/>
  <c r="CH235" i="25"/>
  <c r="CH224" i="25"/>
  <c r="CH215" i="25"/>
  <c r="CO223" i="25"/>
  <c r="CO236" i="25"/>
  <c r="CO207" i="25"/>
  <c r="CQ207" i="25"/>
  <c r="CQ223" i="25"/>
  <c r="CQ236" i="25"/>
  <c r="CO235" i="25"/>
  <c r="CO224" i="25"/>
  <c r="CO215" i="25"/>
  <c r="CN224" i="25"/>
  <c r="CN215" i="25"/>
  <c r="CN235" i="25"/>
  <c r="CS235" i="25"/>
  <c r="CS224" i="25"/>
  <c r="CS215" i="25"/>
  <c r="BN236" i="25"/>
  <c r="BN223" i="25"/>
  <c r="BI223" i="25"/>
  <c r="BI236" i="25"/>
  <c r="BP235" i="25"/>
  <c r="BP224" i="25"/>
  <c r="BP215" i="25"/>
  <c r="BR224" i="25"/>
  <c r="BR215" i="25"/>
  <c r="BR235" i="25"/>
  <c r="BM235" i="25"/>
  <c r="BM224" i="25"/>
  <c r="BM215" i="25"/>
  <c r="CL236" i="25"/>
  <c r="CL207" i="25"/>
  <c r="CL223" i="25"/>
  <c r="CL235" i="25"/>
  <c r="CL224" i="25"/>
  <c r="CL215" i="25"/>
  <c r="CJ207" i="25"/>
  <c r="CJ223" i="25"/>
  <c r="CJ236" i="25"/>
  <c r="CF240" i="25"/>
  <c r="CF242" i="25" s="1"/>
  <c r="BY240" i="25"/>
  <c r="BY242" i="25" s="1"/>
  <c r="AT240" i="25"/>
  <c r="AT242" i="25" s="1"/>
  <c r="CD240" i="25"/>
  <c r="CD242" i="25" s="1"/>
  <c r="CE240" i="25"/>
  <c r="CE242" i="25" s="1"/>
  <c r="CR207" i="25"/>
  <c r="CR223" i="25"/>
  <c r="CR236" i="25"/>
  <c r="CM207" i="25"/>
  <c r="CM223" i="25"/>
  <c r="CM236" i="25"/>
  <c r="CU235" i="25"/>
  <c r="CU224" i="25"/>
  <c r="CU215" i="25"/>
  <c r="CT235" i="25"/>
  <c r="CT224" i="25"/>
  <c r="CT215" i="25"/>
  <c r="BF235" i="25"/>
  <c r="BF224" i="25"/>
  <c r="BF215" i="25"/>
  <c r="BO223" i="25"/>
  <c r="BO236" i="25"/>
  <c r="BJ236" i="25"/>
  <c r="BJ223" i="25"/>
  <c r="BP236" i="25"/>
  <c r="BP223" i="25"/>
  <c r="BS235" i="25"/>
  <c r="BS224" i="25"/>
  <c r="BS215" i="25"/>
  <c r="BN224" i="25"/>
  <c r="BN215" i="25"/>
  <c r="BN235" i="25"/>
  <c r="BI235" i="25"/>
  <c r="BI224" i="25"/>
  <c r="BI215" i="25"/>
  <c r="CJ224" i="25"/>
  <c r="CJ215" i="25"/>
  <c r="CJ235" i="25"/>
  <c r="CB240" i="25"/>
  <c r="CB242" i="25" s="1"/>
  <c r="BZ240" i="25"/>
  <c r="BZ242" i="25" s="1"/>
  <c r="CA240" i="25"/>
  <c r="CA242" i="25" s="1"/>
  <c r="CN207" i="25"/>
  <c r="CN223" i="25"/>
  <c r="CN236" i="25"/>
  <c r="CT236" i="25"/>
  <c r="CT207" i="25"/>
  <c r="CT223" i="25"/>
  <c r="CM235" i="25"/>
  <c r="CM224" i="25"/>
  <c r="CM215" i="25"/>
  <c r="CP235" i="25"/>
  <c r="CP240" i="25" s="1"/>
  <c r="CP242" i="25" s="1"/>
  <c r="CP224" i="25"/>
  <c r="CP215" i="25"/>
  <c r="BS223" i="25"/>
  <c r="BS236" i="25"/>
  <c r="BK223" i="25"/>
  <c r="BK236" i="25"/>
  <c r="BQ223" i="25"/>
  <c r="BQ236" i="25"/>
  <c r="BL236" i="25"/>
  <c r="BL223" i="25"/>
  <c r="BO235" i="25"/>
  <c r="BO224" i="25"/>
  <c r="BO215" i="25"/>
  <c r="BJ224" i="25"/>
  <c r="BJ215" i="25"/>
  <c r="BJ235" i="25"/>
  <c r="BF236" i="25"/>
  <c r="BF223" i="25"/>
  <c r="CK235" i="25"/>
  <c r="CK224" i="25"/>
  <c r="CK215" i="25"/>
  <c r="BX240" i="25"/>
  <c r="BX242" i="25" s="1"/>
  <c r="CG240" i="25"/>
  <c r="CG242" i="25" s="1"/>
  <c r="BV240" i="25"/>
  <c r="BV242" i="25" s="1"/>
  <c r="BW240" i="25"/>
  <c r="BW242" i="25" s="1"/>
  <c r="E24" i="46"/>
  <c r="E31" i="46" s="1"/>
  <c r="G82" i="24"/>
  <c r="I82" i="24" s="1"/>
  <c r="G87" i="44"/>
  <c r="H87" i="44" s="1"/>
  <c r="G86" i="44"/>
  <c r="I86" i="44" s="1"/>
  <c r="G81" i="24"/>
  <c r="J81" i="24" s="1"/>
  <c r="E47" i="46"/>
  <c r="H47" i="46" s="1"/>
  <c r="E41" i="46"/>
  <c r="H41" i="46" s="1"/>
  <c r="Y32" i="45"/>
  <c r="G44" i="24"/>
  <c r="G71" i="44"/>
  <c r="G37" i="24"/>
  <c r="G52" i="24"/>
  <c r="G42" i="44"/>
  <c r="G52" i="44"/>
  <c r="G67" i="44"/>
  <c r="G76" i="44"/>
  <c r="G61" i="44"/>
  <c r="G49" i="24"/>
  <c r="G46" i="24"/>
  <c r="G58" i="24"/>
  <c r="G56" i="44"/>
  <c r="H56" i="44" s="1"/>
  <c r="G49" i="44"/>
  <c r="H49" i="44" s="1"/>
  <c r="G79" i="44"/>
  <c r="G63" i="24"/>
  <c r="I63" i="24" s="1"/>
  <c r="G47" i="24"/>
  <c r="G59" i="24"/>
  <c r="G66" i="24"/>
  <c r="I66" i="24" s="1"/>
  <c r="G54" i="44"/>
  <c r="G53" i="44"/>
  <c r="J53" i="44" s="1"/>
  <c r="G55" i="44"/>
  <c r="H55" i="44" s="1"/>
  <c r="G63" i="44"/>
  <c r="H63" i="44" s="1"/>
  <c r="G50" i="24"/>
  <c r="I50" i="24" s="1"/>
  <c r="G62" i="24"/>
  <c r="H62" i="24" s="1"/>
  <c r="G69" i="24"/>
  <c r="I69" i="24" s="1"/>
  <c r="G74" i="24"/>
  <c r="H74" i="24" s="1"/>
  <c r="G74" i="44"/>
  <c r="I74" i="44" s="1"/>
  <c r="G64" i="44"/>
  <c r="J64" i="44" s="1"/>
  <c r="G51" i="44"/>
  <c r="J51" i="44" s="1"/>
  <c r="D16" i="24"/>
  <c r="I46" i="44"/>
  <c r="J46" i="44"/>
  <c r="H46" i="44"/>
  <c r="I44" i="44"/>
  <c r="H44" i="44"/>
  <c r="J44" i="44"/>
  <c r="J59" i="44"/>
  <c r="I59" i="44"/>
  <c r="H59" i="44"/>
  <c r="H57" i="44"/>
  <c r="J57" i="44"/>
  <c r="I57" i="44"/>
  <c r="J82" i="44"/>
  <c r="H82" i="44"/>
  <c r="I82" i="44"/>
  <c r="J43" i="44"/>
  <c r="H43" i="44"/>
  <c r="I43" i="44"/>
  <c r="J58" i="44"/>
  <c r="H58" i="44"/>
  <c r="I58" i="44"/>
  <c r="I84" i="44"/>
  <c r="J84" i="44"/>
  <c r="H84" i="44"/>
  <c r="J50" i="44"/>
  <c r="H50" i="44"/>
  <c r="I50" i="44"/>
  <c r="I68" i="44"/>
  <c r="J68" i="44"/>
  <c r="H68" i="44"/>
  <c r="J42" i="44"/>
  <c r="H42" i="44"/>
  <c r="I42" i="44"/>
  <c r="H45" i="44"/>
  <c r="J45" i="44"/>
  <c r="I45" i="44"/>
  <c r="H81" i="44"/>
  <c r="J81" i="44"/>
  <c r="I81" i="44"/>
  <c r="I80" i="44"/>
  <c r="H80" i="44"/>
  <c r="J80" i="44"/>
  <c r="H77" i="44"/>
  <c r="J77" i="44"/>
  <c r="I77" i="44"/>
  <c r="J47" i="44"/>
  <c r="H47" i="44"/>
  <c r="I47" i="44"/>
  <c r="I52" i="44"/>
  <c r="J52" i="44"/>
  <c r="H52" i="44"/>
  <c r="J71" i="44"/>
  <c r="H71" i="44"/>
  <c r="I71" i="44"/>
  <c r="J67" i="44"/>
  <c r="H67" i="44"/>
  <c r="I67" i="44"/>
  <c r="I76" i="44"/>
  <c r="J76" i="44"/>
  <c r="H76" i="44"/>
  <c r="H61" i="44"/>
  <c r="J61" i="44"/>
  <c r="I61" i="44"/>
  <c r="J75" i="44"/>
  <c r="I75" i="44"/>
  <c r="H75" i="44"/>
  <c r="J66" i="44"/>
  <c r="H66" i="44"/>
  <c r="I66" i="44"/>
  <c r="I48" i="44"/>
  <c r="J48" i="44"/>
  <c r="H48" i="44"/>
  <c r="H65" i="44"/>
  <c r="J65" i="44"/>
  <c r="I65" i="44"/>
  <c r="H69" i="44"/>
  <c r="J69" i="44"/>
  <c r="I69" i="44"/>
  <c r="J79" i="44"/>
  <c r="I79" i="44"/>
  <c r="H79" i="44"/>
  <c r="J78" i="44"/>
  <c r="H78" i="44"/>
  <c r="I78" i="44"/>
  <c r="J62" i="44"/>
  <c r="H62" i="44"/>
  <c r="I62" i="44"/>
  <c r="I60" i="44"/>
  <c r="J60" i="44"/>
  <c r="H60" i="44"/>
  <c r="J83" i="44"/>
  <c r="H83" i="44"/>
  <c r="I83" i="44"/>
  <c r="H73" i="44"/>
  <c r="I73" i="44"/>
  <c r="J73" i="44"/>
  <c r="J54" i="44"/>
  <c r="H54" i="44"/>
  <c r="I54" i="44"/>
  <c r="I72" i="44"/>
  <c r="H72" i="44"/>
  <c r="J72" i="44"/>
  <c r="J70" i="44"/>
  <c r="H70" i="44"/>
  <c r="I70" i="44"/>
  <c r="J63" i="44"/>
  <c r="I63" i="44"/>
  <c r="I44" i="24"/>
  <c r="H44" i="24"/>
  <c r="J44" i="24"/>
  <c r="I43" i="24"/>
  <c r="H43" i="24"/>
  <c r="J43" i="24"/>
  <c r="I57" i="24"/>
  <c r="H57" i="24"/>
  <c r="J57" i="24"/>
  <c r="I55" i="24"/>
  <c r="H55" i="24"/>
  <c r="J55" i="24"/>
  <c r="I45" i="24"/>
  <c r="H45" i="24"/>
  <c r="J45" i="24"/>
  <c r="I70" i="24"/>
  <c r="J70" i="24"/>
  <c r="H70" i="24"/>
  <c r="I61" i="24"/>
  <c r="H61" i="24"/>
  <c r="J61" i="24"/>
  <c r="I52" i="24"/>
  <c r="H52" i="24"/>
  <c r="J52" i="24"/>
  <c r="BT136" i="25"/>
  <c r="D10" i="44"/>
  <c r="D23" i="44"/>
  <c r="I51" i="24"/>
  <c r="H51" i="24"/>
  <c r="J51" i="24"/>
  <c r="I68" i="24"/>
  <c r="H68" i="24"/>
  <c r="J68" i="24"/>
  <c r="I59" i="24"/>
  <c r="H59" i="24"/>
  <c r="J59" i="24"/>
  <c r="I39" i="24"/>
  <c r="H39" i="24"/>
  <c r="J39" i="24"/>
  <c r="I80" i="24"/>
  <c r="H80" i="24"/>
  <c r="J80" i="24"/>
  <c r="I67" i="24"/>
  <c r="H67" i="24"/>
  <c r="J67" i="24"/>
  <c r="I48" i="24"/>
  <c r="H48" i="24"/>
  <c r="J48" i="24"/>
  <c r="I40" i="24"/>
  <c r="H40" i="24"/>
  <c r="J40" i="24"/>
  <c r="I56" i="24"/>
  <c r="H56" i="24"/>
  <c r="J56" i="24"/>
  <c r="I77" i="24"/>
  <c r="H77" i="24"/>
  <c r="J77" i="24"/>
  <c r="I54" i="24"/>
  <c r="J54" i="24"/>
  <c r="H54" i="24"/>
  <c r="I71" i="24"/>
  <c r="J71" i="24"/>
  <c r="H71" i="24"/>
  <c r="I38" i="24"/>
  <c r="J38" i="24"/>
  <c r="H38" i="24"/>
  <c r="I49" i="24"/>
  <c r="H49" i="24"/>
  <c r="J49" i="24"/>
  <c r="I73" i="24"/>
  <c r="H73" i="24"/>
  <c r="J73" i="24"/>
  <c r="I42" i="24"/>
  <c r="J42" i="24"/>
  <c r="H42" i="24"/>
  <c r="I64" i="24"/>
  <c r="H64" i="24"/>
  <c r="J64" i="24"/>
  <c r="I53" i="24"/>
  <c r="H53" i="24"/>
  <c r="J53" i="24"/>
  <c r="I60" i="24"/>
  <c r="H60" i="24"/>
  <c r="J60" i="24"/>
  <c r="I47" i="24"/>
  <c r="H47" i="24"/>
  <c r="J47" i="24"/>
  <c r="I41" i="24"/>
  <c r="H41" i="24"/>
  <c r="J41" i="24"/>
  <c r="H63" i="24"/>
  <c r="J63" i="24"/>
  <c r="I76" i="24"/>
  <c r="H76" i="24"/>
  <c r="J76" i="24"/>
  <c r="I75" i="24"/>
  <c r="H75" i="24"/>
  <c r="J75" i="24"/>
  <c r="I78" i="24"/>
  <c r="J78" i="24"/>
  <c r="H78" i="24"/>
  <c r="I65" i="24"/>
  <c r="H65" i="24"/>
  <c r="J65" i="24"/>
  <c r="I72" i="24"/>
  <c r="H72" i="24"/>
  <c r="J72" i="24"/>
  <c r="I46" i="24"/>
  <c r="H46" i="24"/>
  <c r="J46" i="24"/>
  <c r="I58" i="24"/>
  <c r="J58" i="24"/>
  <c r="H58" i="24"/>
  <c r="I79" i="24"/>
  <c r="H79" i="24"/>
  <c r="J79" i="24"/>
  <c r="D21" i="24"/>
  <c r="D11" i="44"/>
  <c r="C18" i="45" s="1"/>
  <c r="D28" i="44"/>
  <c r="H37" i="24"/>
  <c r="BT85" i="25"/>
  <c r="BT182" i="25"/>
  <c r="K75" i="44"/>
  <c r="BT21" i="25"/>
  <c r="BT35" i="25"/>
  <c r="BT66" i="25"/>
  <c r="BT67" i="25"/>
  <c r="BT69" i="25"/>
  <c r="BT125" i="25"/>
  <c r="BT145" i="25"/>
  <c r="BT163" i="25"/>
  <c r="BT164" i="25"/>
  <c r="BT183" i="25"/>
  <c r="BT190" i="25"/>
  <c r="BT198" i="25"/>
  <c r="K78" i="44" s="1"/>
  <c r="BT30" i="25"/>
  <c r="BT63" i="25"/>
  <c r="BT106" i="25"/>
  <c r="K45" i="44"/>
  <c r="K44" i="44"/>
  <c r="BT39" i="25"/>
  <c r="BT70" i="25"/>
  <c r="BT132" i="25"/>
  <c r="BT170" i="25"/>
  <c r="BT32" i="25"/>
  <c r="BT64" i="25"/>
  <c r="BT140" i="25"/>
  <c r="BT11" i="25"/>
  <c r="BT42" i="25"/>
  <c r="BT43" i="25"/>
  <c r="BT44" i="25"/>
  <c r="BT60" i="25"/>
  <c r="BT117" i="25"/>
  <c r="BT133" i="25"/>
  <c r="BT134" i="25"/>
  <c r="BT149" i="25"/>
  <c r="BT82" i="25"/>
  <c r="BT36" i="25"/>
  <c r="BT109" i="25"/>
  <c r="BT142" i="25"/>
  <c r="BT191" i="25"/>
  <c r="BT197" i="25"/>
  <c r="BT178" i="25"/>
  <c r="K62" i="44"/>
  <c r="BT65" i="25"/>
  <c r="BT108" i="25"/>
  <c r="BT49" i="25"/>
  <c r="K84" i="44"/>
  <c r="BT23" i="25"/>
  <c r="BT24" i="25"/>
  <c r="BT116" i="25"/>
  <c r="BT45" i="25"/>
  <c r="K73" i="44"/>
  <c r="BT19" i="25"/>
  <c r="BT20" i="25"/>
  <c r="BT90" i="25"/>
  <c r="BT91" i="25"/>
  <c r="BT92" i="25"/>
  <c r="BT141" i="25"/>
  <c r="BT148" i="25"/>
  <c r="BT165" i="25"/>
  <c r="BT166" i="25"/>
  <c r="BT192" i="25"/>
  <c r="K82" i="44"/>
  <c r="BT46" i="25"/>
  <c r="BT48" i="25"/>
  <c r="BT87" i="25"/>
  <c r="BT121" i="25"/>
  <c r="BT138" i="25"/>
  <c r="BT6" i="25"/>
  <c r="BT7" i="25"/>
  <c r="BT8" i="25"/>
  <c r="BT9" i="25"/>
  <c r="BT38" i="25"/>
  <c r="BT41" i="25"/>
  <c r="BT55" i="25"/>
  <c r="BT56" i="25"/>
  <c r="BT57" i="25"/>
  <c r="BT73" i="25"/>
  <c r="BT96" i="25"/>
  <c r="BT114" i="25"/>
  <c r="BT115" i="25"/>
  <c r="BT130" i="25"/>
  <c r="BT155" i="25"/>
  <c r="BT168" i="25"/>
  <c r="BT169" i="25"/>
  <c r="BT89" i="25"/>
  <c r="BT139" i="25"/>
  <c r="BT10" i="25"/>
  <c r="BT26" i="25"/>
  <c r="BT27" i="25"/>
  <c r="BT29" i="25"/>
  <c r="BT74" i="25"/>
  <c r="BT75" i="25"/>
  <c r="BT98" i="25"/>
  <c r="BT101" i="25"/>
  <c r="BT119" i="25"/>
  <c r="BT120" i="25"/>
  <c r="BT160" i="25"/>
  <c r="BT174" i="25"/>
  <c r="BT176" i="25"/>
  <c r="BT177" i="25"/>
  <c r="K68" i="44" s="1"/>
  <c r="K59" i="44"/>
  <c r="K76" i="44"/>
  <c r="BT16" i="25"/>
  <c r="BT33" i="25"/>
  <c r="BT105" i="25"/>
  <c r="BT179" i="25"/>
  <c r="K48" i="44"/>
  <c r="K83" i="44"/>
  <c r="BT118" i="25"/>
  <c r="BT18" i="25"/>
  <c r="BT34" i="25"/>
  <c r="BT51" i="25"/>
  <c r="BT112" i="25"/>
  <c r="BT126" i="25"/>
  <c r="BT127" i="25"/>
  <c r="BT128" i="25"/>
  <c r="BT144" i="25"/>
  <c r="BT147" i="25"/>
  <c r="BT150" i="25"/>
  <c r="BT151" i="25"/>
  <c r="BT152" i="25"/>
  <c r="BT185" i="25"/>
  <c r="BT186" i="25"/>
  <c r="BT187" i="25"/>
  <c r="BT193" i="25"/>
  <c r="BT210" i="25" s="1"/>
  <c r="BT195" i="25"/>
  <c r="K65" i="44"/>
  <c r="BT31" i="25"/>
  <c r="BT62" i="25"/>
  <c r="BT137" i="25"/>
  <c r="BT161" i="25"/>
  <c r="BT162" i="25"/>
  <c r="BT180" i="25"/>
  <c r="K74" i="44"/>
  <c r="BT25" i="25"/>
  <c r="BT54" i="25"/>
  <c r="BT72" i="25"/>
  <c r="BT93" i="25"/>
  <c r="BT94" i="25"/>
  <c r="BT95" i="25"/>
  <c r="BT113" i="25"/>
  <c r="BT129" i="25"/>
  <c r="BT153" i="25"/>
  <c r="BT154" i="25"/>
  <c r="BT167" i="25"/>
  <c r="BT199" i="25"/>
  <c r="K69" i="44"/>
  <c r="K58" i="44"/>
  <c r="BT83" i="25"/>
  <c r="BT123" i="25"/>
  <c r="BT102" i="25"/>
  <c r="BT28" i="25"/>
  <c r="BT59" i="25"/>
  <c r="BT76" i="25"/>
  <c r="BT77" i="25"/>
  <c r="K77" i="44" s="1"/>
  <c r="BT103" i="25"/>
  <c r="BT104" i="25"/>
  <c r="BT135" i="25"/>
  <c r="BT159" i="25"/>
  <c r="BT172" i="25"/>
  <c r="BT173" i="25"/>
  <c r="K63" i="44" s="1"/>
  <c r="BT175" i="25"/>
  <c r="K60" i="44"/>
  <c r="BT17" i="25"/>
  <c r="BT88" i="25"/>
  <c r="K46" i="44"/>
  <c r="K80" i="44"/>
  <c r="BT131" i="25"/>
  <c r="BT156" i="25"/>
  <c r="BT58" i="25"/>
  <c r="BT99" i="25"/>
  <c r="BT37" i="25"/>
  <c r="BT50" i="25"/>
  <c r="BT52" i="25"/>
  <c r="BT53" i="25"/>
  <c r="BT68" i="25"/>
  <c r="BT110" i="25"/>
  <c r="BT111" i="25"/>
  <c r="K42" i="44" s="1"/>
  <c r="BT143" i="25"/>
  <c r="BT146" i="25"/>
  <c r="BT184" i="25"/>
  <c r="BT188" i="25"/>
  <c r="BT189" i="25"/>
  <c r="BT194" i="25"/>
  <c r="BT196" i="25"/>
  <c r="K53" i="44"/>
  <c r="K66" i="44"/>
  <c r="BT14" i="25"/>
  <c r="BT15" i="25"/>
  <c r="BT47" i="25"/>
  <c r="BT78" i="25"/>
  <c r="BT79" i="25"/>
  <c r="BT80" i="25"/>
  <c r="BT81" i="25"/>
  <c r="BT181" i="25"/>
  <c r="K50" i="44"/>
  <c r="BT22" i="25"/>
  <c r="BT40" i="25"/>
  <c r="BT71" i="25"/>
  <c r="BT200" i="25"/>
  <c r="K43" i="44" s="1"/>
  <c r="K70" i="44"/>
  <c r="BT84" i="25"/>
  <c r="BT107" i="25"/>
  <c r="BT12" i="25"/>
  <c r="BT13" i="25"/>
  <c r="BT61" i="25"/>
  <c r="BT97" i="25"/>
  <c r="BT100" i="25"/>
  <c r="BT157" i="25"/>
  <c r="BT158" i="25"/>
  <c r="BT171" i="25"/>
  <c r="BT86" i="25"/>
  <c r="BT122" i="25"/>
  <c r="BT124" i="25"/>
  <c r="K47" i="44"/>
  <c r="K81" i="44"/>
  <c r="CV5" i="25"/>
  <c r="CV74" i="25"/>
  <c r="CV6" i="25"/>
  <c r="CV166" i="25"/>
  <c r="CV152" i="25"/>
  <c r="CV144" i="25"/>
  <c r="CV140" i="25"/>
  <c r="CV78" i="25"/>
  <c r="CV38" i="25"/>
  <c r="CV34" i="25"/>
  <c r="K77" i="24"/>
  <c r="CV126" i="25"/>
  <c r="CV118" i="25"/>
  <c r="CV102" i="25"/>
  <c r="CV91" i="25"/>
  <c r="CV87" i="25"/>
  <c r="CV54" i="25"/>
  <c r="CV164" i="25"/>
  <c r="CV150" i="25"/>
  <c r="CV142" i="25"/>
  <c r="CV134" i="25"/>
  <c r="CV168" i="25"/>
  <c r="CV154" i="25"/>
  <c r="CV146" i="25"/>
  <c r="CV138" i="25"/>
  <c r="CV130" i="25"/>
  <c r="CV36" i="25"/>
  <c r="CV10" i="25"/>
  <c r="CV174" i="25"/>
  <c r="CV170" i="25"/>
  <c r="CV160" i="25"/>
  <c r="CV156" i="25"/>
  <c r="CV148" i="25"/>
  <c r="CV136" i="25"/>
  <c r="CV132" i="25"/>
  <c r="CV122" i="25"/>
  <c r="CV114" i="25"/>
  <c r="CV110" i="25"/>
  <c r="CV106" i="25"/>
  <c r="CV98" i="25"/>
  <c r="CV94" i="25"/>
  <c r="CV70" i="25"/>
  <c r="CV66" i="25"/>
  <c r="CV62" i="25"/>
  <c r="CV58" i="25"/>
  <c r="CV46" i="25"/>
  <c r="CV12" i="25"/>
  <c r="CV158" i="25"/>
  <c r="CV172" i="25"/>
  <c r="CV162" i="25"/>
  <c r="CV76" i="25"/>
  <c r="CV124" i="25"/>
  <c r="CV120" i="25"/>
  <c r="CV116" i="25"/>
  <c r="CV112" i="25"/>
  <c r="CV108" i="25"/>
  <c r="CV104" i="25"/>
  <c r="CV100" i="25"/>
  <c r="CV96" i="25"/>
  <c r="CV92" i="25"/>
  <c r="CV89" i="25"/>
  <c r="CV85" i="25"/>
  <c r="CV72" i="25"/>
  <c r="CV68" i="25"/>
  <c r="CV64" i="25"/>
  <c r="CV60" i="25"/>
  <c r="CV56" i="25"/>
  <c r="CV52" i="25"/>
  <c r="CV48" i="25"/>
  <c r="CV44" i="25"/>
  <c r="CV8" i="25"/>
  <c r="K79" i="24"/>
  <c r="K68" i="24"/>
  <c r="K70" i="24"/>
  <c r="K75" i="24"/>
  <c r="CV196" i="25"/>
  <c r="CV188" i="25"/>
  <c r="CV180" i="25"/>
  <c r="CV197" i="25"/>
  <c r="CV189" i="25"/>
  <c r="CV181" i="25"/>
  <c r="CV169" i="25"/>
  <c r="K52" i="24" s="1"/>
  <c r="CV151" i="25"/>
  <c r="CV143" i="25"/>
  <c r="CV135" i="25"/>
  <c r="CV128" i="25"/>
  <c r="CV81" i="25"/>
  <c r="CV127" i="25"/>
  <c r="CV119" i="25"/>
  <c r="CV111" i="25"/>
  <c r="CV103" i="25"/>
  <c r="CV95" i="25"/>
  <c r="CV88" i="25"/>
  <c r="CV80" i="25"/>
  <c r="CV42" i="25"/>
  <c r="CV73" i="25"/>
  <c r="CV65" i="25"/>
  <c r="CV57" i="25"/>
  <c r="CV49" i="25"/>
  <c r="CV41" i="25"/>
  <c r="CV35" i="25"/>
  <c r="CV28" i="25"/>
  <c r="CV20" i="25"/>
  <c r="CV29" i="25"/>
  <c r="CV21" i="25"/>
  <c r="CV13" i="25"/>
  <c r="K80" i="24"/>
  <c r="K60" i="24"/>
  <c r="K57" i="24"/>
  <c r="K65" i="24"/>
  <c r="K50" i="24"/>
  <c r="K42" i="24"/>
  <c r="CV198" i="25"/>
  <c r="K73" i="24" s="1"/>
  <c r="CV190" i="25"/>
  <c r="CV182" i="25"/>
  <c r="K45" i="24"/>
  <c r="CV199" i="25"/>
  <c r="CV191" i="25"/>
  <c r="CV183" i="25"/>
  <c r="CV175" i="25"/>
  <c r="CV167" i="25"/>
  <c r="K51" i="24" s="1"/>
  <c r="CV161" i="25"/>
  <c r="CV153" i="25"/>
  <c r="CV145" i="25"/>
  <c r="CV137" i="25"/>
  <c r="CV129" i="25"/>
  <c r="CV83" i="25"/>
  <c r="CV121" i="25"/>
  <c r="CV113" i="25"/>
  <c r="CV105" i="25"/>
  <c r="CV97" i="25"/>
  <c r="CV90" i="25"/>
  <c r="CV82" i="25"/>
  <c r="CV75" i="25"/>
  <c r="CV67" i="25"/>
  <c r="CV59" i="25"/>
  <c r="CV51" i="25"/>
  <c r="CV43" i="25"/>
  <c r="CV37" i="25"/>
  <c r="CV30" i="25"/>
  <c r="CV22" i="25"/>
  <c r="CV14" i="25"/>
  <c r="CV27" i="25"/>
  <c r="CV19" i="25"/>
  <c r="CV11" i="25"/>
  <c r="K78" i="24"/>
  <c r="K59" i="24"/>
  <c r="K44" i="24"/>
  <c r="CV200" i="25"/>
  <c r="K38" i="24" s="1"/>
  <c r="CV192" i="25"/>
  <c r="CV216" i="25" s="1"/>
  <c r="CV184" i="25"/>
  <c r="CV176" i="25"/>
  <c r="K62" i="24" s="1"/>
  <c r="K41" i="24"/>
  <c r="CV193" i="25"/>
  <c r="CV210" i="25" s="1"/>
  <c r="CV185" i="25"/>
  <c r="CV177" i="25"/>
  <c r="K63" i="24" s="1"/>
  <c r="CV173" i="25"/>
  <c r="K58" i="24" s="1"/>
  <c r="CV165" i="25"/>
  <c r="CV159" i="25"/>
  <c r="CV155" i="25"/>
  <c r="CV147" i="25"/>
  <c r="CV139" i="25"/>
  <c r="CV131" i="25"/>
  <c r="CV123" i="25"/>
  <c r="CV115" i="25"/>
  <c r="CV107" i="25"/>
  <c r="CV99" i="25"/>
  <c r="CV84" i="25"/>
  <c r="CV40" i="25"/>
  <c r="CV77" i="25"/>
  <c r="K72" i="24" s="1"/>
  <c r="CV69" i="25"/>
  <c r="CV61" i="25"/>
  <c r="CV53" i="25"/>
  <c r="CV45" i="25"/>
  <c r="CV39" i="25"/>
  <c r="CV32" i="25"/>
  <c r="CV24" i="25"/>
  <c r="CV16" i="25"/>
  <c r="CV25" i="25"/>
  <c r="CV17" i="25"/>
  <c r="CV9" i="25"/>
  <c r="K69" i="24"/>
  <c r="K64" i="24"/>
  <c r="K76" i="24"/>
  <c r="K55" i="24"/>
  <c r="K61" i="24"/>
  <c r="K56" i="24"/>
  <c r="K40" i="24"/>
  <c r="CV194" i="25"/>
  <c r="CV186" i="25"/>
  <c r="CV178" i="25"/>
  <c r="K53" i="24"/>
  <c r="K43" i="24"/>
  <c r="K39" i="24"/>
  <c r="CV195" i="25"/>
  <c r="CV187" i="25"/>
  <c r="CV179" i="25"/>
  <c r="K67" i="24" s="1"/>
  <c r="CV171" i="25"/>
  <c r="CV163" i="25"/>
  <c r="CV157" i="25"/>
  <c r="CV149" i="25"/>
  <c r="CV141" i="25"/>
  <c r="CV133" i="25"/>
  <c r="CV125" i="25"/>
  <c r="CV117" i="25"/>
  <c r="CV109" i="25"/>
  <c r="CV101" i="25"/>
  <c r="CV93" i="25"/>
  <c r="CV86" i="25"/>
  <c r="CV50" i="25"/>
  <c r="CV79" i="25"/>
  <c r="CV71" i="25"/>
  <c r="CV63" i="25"/>
  <c r="CV55" i="25"/>
  <c r="CV47" i="25"/>
  <c r="CV26" i="25"/>
  <c r="CV18" i="25"/>
  <c r="CV33" i="25"/>
  <c r="CV31" i="25"/>
  <c r="CV23" i="25"/>
  <c r="CV15" i="25"/>
  <c r="CV7" i="25"/>
  <c r="CS240" i="25" l="1"/>
  <c r="CS242" i="25" s="1"/>
  <c r="CV209" i="25"/>
  <c r="AJ26" i="42"/>
  <c r="AP26" i="42"/>
  <c r="AT26" i="42"/>
  <c r="AS26" i="42"/>
  <c r="X19" i="45"/>
  <c r="X37" i="45" s="1"/>
  <c r="X39" i="45" s="1"/>
  <c r="E48" i="46"/>
  <c r="E54" i="46" s="1"/>
  <c r="AL26" i="42"/>
  <c r="AN26" i="42"/>
  <c r="Y33" i="15"/>
  <c r="Y17" i="45"/>
  <c r="AM26" i="42"/>
  <c r="CU240" i="25"/>
  <c r="CU242" i="25" s="1"/>
  <c r="CH240" i="25"/>
  <c r="CH242" i="25" s="1"/>
  <c r="CR229" i="25"/>
  <c r="CR231" i="25" s="1"/>
  <c r="CT217" i="25"/>
  <c r="CT219" i="25" s="1"/>
  <c r="CN217" i="25"/>
  <c r="CN219" i="25" s="1"/>
  <c r="CR217" i="25"/>
  <c r="CR219" i="25" s="1"/>
  <c r="CO240" i="25"/>
  <c r="CO242" i="25" s="1"/>
  <c r="CV214" i="25"/>
  <c r="BT209" i="25"/>
  <c r="CK240" i="25"/>
  <c r="CK242" i="25" s="1"/>
  <c r="CT229" i="25"/>
  <c r="CT231" i="25" s="1"/>
  <c r="CV238" i="25"/>
  <c r="BT216" i="25"/>
  <c r="CO217" i="25"/>
  <c r="CO219" i="25" s="1"/>
  <c r="CV206" i="25"/>
  <c r="BT214" i="25"/>
  <c r="CV225" i="25"/>
  <c r="BT225" i="25"/>
  <c r="BT206" i="25"/>
  <c r="CQ229" i="25"/>
  <c r="CQ231" i="25" s="1"/>
  <c r="CN229" i="25"/>
  <c r="CN231" i="25" s="1"/>
  <c r="CT240" i="25"/>
  <c r="CT242" i="25" s="1"/>
  <c r="CN240" i="25"/>
  <c r="CN242" i="25" s="1"/>
  <c r="CQ217" i="25"/>
  <c r="CQ219" i="25" s="1"/>
  <c r="CS229" i="25"/>
  <c r="CS231" i="25" s="1"/>
  <c r="CM229" i="25"/>
  <c r="CM231" i="25" s="1"/>
  <c r="CJ240" i="25"/>
  <c r="CJ242" i="25" s="1"/>
  <c r="CM217" i="25"/>
  <c r="CM219" i="25" s="1"/>
  <c r="CJ229" i="25"/>
  <c r="CJ231" i="25" s="1"/>
  <c r="CL240" i="25"/>
  <c r="CL242" i="25" s="1"/>
  <c r="CK217" i="25"/>
  <c r="CK219" i="25" s="1"/>
  <c r="CR240" i="25"/>
  <c r="CR242" i="25" s="1"/>
  <c r="CS217" i="25"/>
  <c r="CS219" i="25" s="1"/>
  <c r="CV213" i="25"/>
  <c r="CM240" i="25"/>
  <c r="CM242" i="25" s="1"/>
  <c r="CJ217" i="25"/>
  <c r="CJ219" i="25" s="1"/>
  <c r="CL229" i="25"/>
  <c r="CL231" i="25" s="1"/>
  <c r="CO229" i="25"/>
  <c r="CO231" i="25" s="1"/>
  <c r="CQ240" i="25"/>
  <c r="CQ242" i="25" s="1"/>
  <c r="CH229" i="25"/>
  <c r="CH231" i="25" s="1"/>
  <c r="BT213" i="25"/>
  <c r="CL217" i="25"/>
  <c r="CL219" i="25" s="1"/>
  <c r="CK229" i="25"/>
  <c r="CK231" i="25" s="1"/>
  <c r="CP229" i="25"/>
  <c r="CP231" i="25" s="1"/>
  <c r="CU229" i="25"/>
  <c r="CU231" i="25" s="1"/>
  <c r="CP217" i="25"/>
  <c r="CP219" i="25" s="1"/>
  <c r="CU217" i="25"/>
  <c r="CU219" i="25" s="1"/>
  <c r="CH217" i="25"/>
  <c r="CH219" i="25" s="1"/>
  <c r="CV228" i="25"/>
  <c r="CV211" i="25"/>
  <c r="CV222" i="25"/>
  <c r="CV208" i="25"/>
  <c r="BT208" i="25"/>
  <c r="BT228" i="25"/>
  <c r="BT211" i="25"/>
  <c r="CV224" i="25"/>
  <c r="CV215" i="25"/>
  <c r="CV235" i="25"/>
  <c r="CV207" i="25"/>
  <c r="CV223" i="25"/>
  <c r="CV236" i="25"/>
  <c r="BT235" i="25"/>
  <c r="BT224" i="25"/>
  <c r="BT215" i="25"/>
  <c r="BT236" i="25"/>
  <c r="BT223" i="25"/>
  <c r="E14" i="46"/>
  <c r="J82" i="24"/>
  <c r="J86" i="44"/>
  <c r="I87" i="44"/>
  <c r="F49" i="46"/>
  <c r="H49" i="46" s="1"/>
  <c r="J87" i="44"/>
  <c r="H82" i="24"/>
  <c r="D8" i="24"/>
  <c r="C15" i="15" s="1"/>
  <c r="K82" i="24"/>
  <c r="N82" i="24" s="1"/>
  <c r="K87" i="44"/>
  <c r="L87" i="44" s="1"/>
  <c r="H81" i="24"/>
  <c r="H86" i="44"/>
  <c r="I81" i="24"/>
  <c r="K81" i="24"/>
  <c r="L81" i="24" s="1"/>
  <c r="K86" i="44"/>
  <c r="M86" i="44" s="1"/>
  <c r="I56" i="44"/>
  <c r="J49" i="44"/>
  <c r="H74" i="44"/>
  <c r="I49" i="44"/>
  <c r="G83" i="24"/>
  <c r="M82" i="24"/>
  <c r="G88" i="44"/>
  <c r="E53" i="46"/>
  <c r="H53" i="46" s="1"/>
  <c r="J62" i="24"/>
  <c r="I62" i="24"/>
  <c r="K49" i="44"/>
  <c r="M49" i="44" s="1"/>
  <c r="H66" i="24"/>
  <c r="J74" i="24"/>
  <c r="H50" i="24"/>
  <c r="J66" i="24"/>
  <c r="I74" i="24"/>
  <c r="J50" i="24"/>
  <c r="I55" i="44"/>
  <c r="J55" i="44"/>
  <c r="I53" i="44"/>
  <c r="J56" i="44"/>
  <c r="H53" i="44"/>
  <c r="J69" i="24"/>
  <c r="K52" i="44"/>
  <c r="H69" i="24"/>
  <c r="K46" i="24"/>
  <c r="H51" i="44"/>
  <c r="H64" i="44"/>
  <c r="I64" i="44"/>
  <c r="F8" i="24"/>
  <c r="K79" i="44"/>
  <c r="M79" i="44" s="1"/>
  <c r="K57" i="44"/>
  <c r="N57" i="44" s="1"/>
  <c r="K64" i="44"/>
  <c r="K71" i="44"/>
  <c r="L71" i="44" s="1"/>
  <c r="K56" i="44"/>
  <c r="M56" i="44" s="1"/>
  <c r="I51" i="44"/>
  <c r="J74" i="44"/>
  <c r="K74" i="24"/>
  <c r="N74" i="24" s="1"/>
  <c r="K54" i="24"/>
  <c r="L54" i="24" s="1"/>
  <c r="K49" i="24"/>
  <c r="N49" i="24" s="1"/>
  <c r="K37" i="24"/>
  <c r="K48" i="24"/>
  <c r="L48" i="24" s="1"/>
  <c r="K66" i="24"/>
  <c r="L66" i="24" s="1"/>
  <c r="K61" i="44"/>
  <c r="L61" i="44" s="1"/>
  <c r="K55" i="44"/>
  <c r="L55" i="44" s="1"/>
  <c r="K51" i="44"/>
  <c r="M51" i="44" s="1"/>
  <c r="K67" i="44"/>
  <c r="M67" i="44" s="1"/>
  <c r="K47" i="24"/>
  <c r="M47" i="24" s="1"/>
  <c r="K71" i="24"/>
  <c r="K72" i="44"/>
  <c r="L72" i="44" s="1"/>
  <c r="K54" i="44"/>
  <c r="N54" i="44" s="1"/>
  <c r="N50" i="44"/>
  <c r="M50" i="44"/>
  <c r="L50" i="44"/>
  <c r="L66" i="44"/>
  <c r="M66" i="44"/>
  <c r="N66" i="44"/>
  <c r="M80" i="44"/>
  <c r="N80" i="44"/>
  <c r="L80" i="44"/>
  <c r="M60" i="44"/>
  <c r="N60" i="44"/>
  <c r="L60" i="44"/>
  <c r="L77" i="44"/>
  <c r="N77" i="44"/>
  <c r="M77" i="44"/>
  <c r="L49" i="44"/>
  <c r="N49" i="44"/>
  <c r="M76" i="44"/>
  <c r="L76" i="44"/>
  <c r="N76" i="44"/>
  <c r="M68" i="44"/>
  <c r="L68" i="44"/>
  <c r="N68" i="44"/>
  <c r="L82" i="44"/>
  <c r="M82" i="44"/>
  <c r="N82" i="44"/>
  <c r="M78" i="44"/>
  <c r="N78" i="44"/>
  <c r="L78" i="44"/>
  <c r="N75" i="44"/>
  <c r="L75" i="44"/>
  <c r="M75" i="44"/>
  <c r="L81" i="44"/>
  <c r="N81" i="44"/>
  <c r="M81" i="44"/>
  <c r="L53" i="44"/>
  <c r="M53" i="44"/>
  <c r="N53" i="44"/>
  <c r="L42" i="44"/>
  <c r="M42" i="44"/>
  <c r="N42" i="44"/>
  <c r="N46" i="44"/>
  <c r="M46" i="44"/>
  <c r="L46" i="44"/>
  <c r="M58" i="44"/>
  <c r="L58" i="44"/>
  <c r="N58" i="44"/>
  <c r="N74" i="44"/>
  <c r="M74" i="44"/>
  <c r="L74" i="44"/>
  <c r="L65" i="44"/>
  <c r="N65" i="44"/>
  <c r="M65" i="44"/>
  <c r="N83" i="44"/>
  <c r="M83" i="44"/>
  <c r="L83" i="44"/>
  <c r="N59" i="44"/>
  <c r="M59" i="44"/>
  <c r="L59" i="44"/>
  <c r="M64" i="44"/>
  <c r="N64" i="44"/>
  <c r="L64" i="44"/>
  <c r="L73" i="44"/>
  <c r="N73" i="44"/>
  <c r="M73" i="44"/>
  <c r="N71" i="44"/>
  <c r="M44" i="44"/>
  <c r="L44" i="44"/>
  <c r="N44" i="44"/>
  <c r="N47" i="44"/>
  <c r="L47" i="44"/>
  <c r="M47" i="44"/>
  <c r="N70" i="44"/>
  <c r="L70" i="44"/>
  <c r="M70" i="44"/>
  <c r="M52" i="44"/>
  <c r="N52" i="44"/>
  <c r="L52" i="44"/>
  <c r="N43" i="44"/>
  <c r="M43" i="44"/>
  <c r="L43" i="44"/>
  <c r="L69" i="44"/>
  <c r="M69" i="44"/>
  <c r="N69" i="44"/>
  <c r="N63" i="44"/>
  <c r="M63" i="44"/>
  <c r="L63" i="44"/>
  <c r="M48" i="44"/>
  <c r="N48" i="44"/>
  <c r="L48" i="44"/>
  <c r="M84" i="44"/>
  <c r="N84" i="44"/>
  <c r="L84" i="44"/>
  <c r="L62" i="44"/>
  <c r="M62" i="44"/>
  <c r="N62" i="44"/>
  <c r="L45" i="44"/>
  <c r="M45" i="44"/>
  <c r="N45" i="44"/>
  <c r="C30" i="45"/>
  <c r="D29" i="44"/>
  <c r="D11" i="24"/>
  <c r="D14" i="24" s="1"/>
  <c r="C17" i="45"/>
  <c r="D12" i="44"/>
  <c r="N18" i="45"/>
  <c r="O18" i="45" s="1"/>
  <c r="G18" i="45"/>
  <c r="M45" i="24"/>
  <c r="N45" i="24"/>
  <c r="L45" i="24"/>
  <c r="M75" i="24"/>
  <c r="N75" i="24"/>
  <c r="L75" i="24"/>
  <c r="M68" i="24"/>
  <c r="L68" i="24"/>
  <c r="N68" i="24"/>
  <c r="M43" i="24"/>
  <c r="L43" i="24"/>
  <c r="N43" i="24"/>
  <c r="M76" i="24"/>
  <c r="N76" i="24"/>
  <c r="L76" i="24"/>
  <c r="M38" i="24"/>
  <c r="N38" i="24"/>
  <c r="L38" i="24"/>
  <c r="M49" i="24"/>
  <c r="L49" i="24"/>
  <c r="M57" i="24"/>
  <c r="L57" i="24"/>
  <c r="N57" i="24"/>
  <c r="M63" i="24"/>
  <c r="L63" i="24"/>
  <c r="N63" i="24"/>
  <c r="M58" i="24"/>
  <c r="N58" i="24"/>
  <c r="L58" i="24"/>
  <c r="M79" i="24"/>
  <c r="L79" i="24"/>
  <c r="N79" i="24"/>
  <c r="M55" i="24"/>
  <c r="L55" i="24"/>
  <c r="N55" i="24"/>
  <c r="M42" i="24"/>
  <c r="L42" i="24"/>
  <c r="N42" i="24"/>
  <c r="M65" i="24"/>
  <c r="L65" i="24"/>
  <c r="N65" i="24"/>
  <c r="M46" i="24"/>
  <c r="L46" i="24"/>
  <c r="N46" i="24"/>
  <c r="M41" i="24"/>
  <c r="L41" i="24"/>
  <c r="N41" i="24"/>
  <c r="M52" i="24"/>
  <c r="L52" i="24"/>
  <c r="N52" i="24"/>
  <c r="M50" i="24"/>
  <c r="N50" i="24"/>
  <c r="L50" i="24"/>
  <c r="M53" i="24"/>
  <c r="N53" i="24"/>
  <c r="L53" i="24"/>
  <c r="M44" i="24"/>
  <c r="L44" i="24"/>
  <c r="N44" i="24"/>
  <c r="M67" i="24"/>
  <c r="L67" i="24"/>
  <c r="N67" i="24"/>
  <c r="M73" i="24"/>
  <c r="N73" i="24"/>
  <c r="L73" i="24"/>
  <c r="M61" i="24"/>
  <c r="N61" i="24"/>
  <c r="L61" i="24"/>
  <c r="M39" i="24"/>
  <c r="L39" i="24"/>
  <c r="N39" i="24"/>
  <c r="M64" i="24"/>
  <c r="L64" i="24"/>
  <c r="N64" i="24"/>
  <c r="M51" i="24"/>
  <c r="L51" i="24"/>
  <c r="N51" i="24"/>
  <c r="M56" i="24"/>
  <c r="L56" i="24"/>
  <c r="N56" i="24"/>
  <c r="M69" i="24"/>
  <c r="L69" i="24"/>
  <c r="N69" i="24"/>
  <c r="M72" i="24"/>
  <c r="L72" i="24"/>
  <c r="N72" i="24"/>
  <c r="M59" i="24"/>
  <c r="L59" i="24"/>
  <c r="N59" i="24"/>
  <c r="M62" i="24"/>
  <c r="L62" i="24"/>
  <c r="N62" i="24"/>
  <c r="M78" i="24"/>
  <c r="L78" i="24"/>
  <c r="N78" i="24"/>
  <c r="M60" i="24"/>
  <c r="L60" i="24"/>
  <c r="N60" i="24"/>
  <c r="L80" i="24"/>
  <c r="N80" i="24"/>
  <c r="M80" i="24"/>
  <c r="M70" i="24"/>
  <c r="L70" i="24"/>
  <c r="N70" i="24"/>
  <c r="M77" i="24"/>
  <c r="N77" i="24"/>
  <c r="L77" i="24"/>
  <c r="F16" i="24"/>
  <c r="F11" i="24"/>
  <c r="F14" i="24" s="1"/>
  <c r="F28" i="44"/>
  <c r="F10" i="44"/>
  <c r="F21" i="24"/>
  <c r="F23" i="44"/>
  <c r="F11" i="44"/>
  <c r="E18" i="45" s="1"/>
  <c r="I18" i="45" s="1"/>
  <c r="L82" i="24" l="1"/>
  <c r="N79" i="44"/>
  <c r="E50" i="46"/>
  <c r="E21" i="46" s="1"/>
  <c r="E25" i="46" s="1"/>
  <c r="E42" i="46"/>
  <c r="E44" i="46" s="1"/>
  <c r="E11" i="46" s="1"/>
  <c r="E15" i="46" s="1"/>
  <c r="Y19" i="45"/>
  <c r="Y37" i="45" s="1"/>
  <c r="Y39" i="45" s="1"/>
  <c r="CV217" i="25"/>
  <c r="CV219" i="25" s="1"/>
  <c r="CV229" i="25"/>
  <c r="CV231" i="25" s="1"/>
  <c r="CV240" i="25"/>
  <c r="CV242" i="25" s="1"/>
  <c r="F43" i="46"/>
  <c r="F48" i="46"/>
  <c r="H48" i="46" s="1"/>
  <c r="M87" i="44"/>
  <c r="N87" i="44"/>
  <c r="N81" i="24"/>
  <c r="N86" i="44"/>
  <c r="L86" i="44"/>
  <c r="M81" i="24"/>
  <c r="H83" i="24"/>
  <c r="M71" i="44"/>
  <c r="L57" i="44"/>
  <c r="M74" i="24"/>
  <c r="L74" i="24"/>
  <c r="I88" i="44"/>
  <c r="D31" i="44" s="1"/>
  <c r="C34" i="45" s="1"/>
  <c r="H88" i="44"/>
  <c r="D25" i="44" s="1"/>
  <c r="C31" i="45" s="1"/>
  <c r="N31" i="45" s="1"/>
  <c r="Q31" i="45" s="1"/>
  <c r="J88" i="44"/>
  <c r="D24" i="44" s="1"/>
  <c r="C29" i="45" s="1"/>
  <c r="K88" i="44"/>
  <c r="K83" i="24"/>
  <c r="E56" i="46"/>
  <c r="E28" i="46" s="1"/>
  <c r="E32" i="46" s="1"/>
  <c r="E33" i="46" s="1"/>
  <c r="E37" i="46" s="1"/>
  <c r="M55" i="44"/>
  <c r="L56" i="44"/>
  <c r="N55" i="44"/>
  <c r="M48" i="24"/>
  <c r="N48" i="24"/>
  <c r="N61" i="44"/>
  <c r="M57" i="44"/>
  <c r="M61" i="44"/>
  <c r="N47" i="24"/>
  <c r="N56" i="44"/>
  <c r="L79" i="44"/>
  <c r="M54" i="24"/>
  <c r="L51" i="44"/>
  <c r="N51" i="44"/>
  <c r="N66" i="24"/>
  <c r="M66" i="24"/>
  <c r="N71" i="24"/>
  <c r="N54" i="24"/>
  <c r="M71" i="24"/>
  <c r="L71" i="24"/>
  <c r="L47" i="24"/>
  <c r="N72" i="44"/>
  <c r="N67" i="44"/>
  <c r="L54" i="44"/>
  <c r="M72" i="44"/>
  <c r="M54" i="44"/>
  <c r="L67" i="44"/>
  <c r="R18" i="45"/>
  <c r="J18" i="45"/>
  <c r="K18" i="45" s="1"/>
  <c r="F55" i="46"/>
  <c r="E30" i="45"/>
  <c r="I30" i="45" s="1"/>
  <c r="F29" i="44"/>
  <c r="P18" i="45"/>
  <c r="T18" i="45" s="1"/>
  <c r="G30" i="45"/>
  <c r="N30" i="45"/>
  <c r="O30" i="45" s="1"/>
  <c r="Q18" i="45"/>
  <c r="E17" i="45"/>
  <c r="F12" i="44"/>
  <c r="G17" i="45"/>
  <c r="N17" i="45"/>
  <c r="O17" i="45" s="1"/>
  <c r="C19" i="45"/>
  <c r="M40" i="24"/>
  <c r="L40" i="24"/>
  <c r="N40" i="24"/>
  <c r="H50" i="46" l="1"/>
  <c r="F50" i="46"/>
  <c r="F21" i="46" s="1"/>
  <c r="H21" i="46" s="1"/>
  <c r="O19" i="45"/>
  <c r="H55" i="46"/>
  <c r="H43" i="46"/>
  <c r="J89" i="44"/>
  <c r="G31" i="45"/>
  <c r="N29" i="45"/>
  <c r="O29" i="45" s="1"/>
  <c r="P29" i="45" s="1"/>
  <c r="G29" i="45"/>
  <c r="D32" i="44"/>
  <c r="M88" i="44"/>
  <c r="F31" i="44" s="1"/>
  <c r="E34" i="45" s="1"/>
  <c r="N88" i="44"/>
  <c r="F24" i="44" s="1"/>
  <c r="E29" i="45" s="1"/>
  <c r="I29" i="45" s="1"/>
  <c r="L88" i="44"/>
  <c r="F25" i="44" s="1"/>
  <c r="E31" i="45" s="1"/>
  <c r="I31" i="45" s="1"/>
  <c r="C32" i="45"/>
  <c r="D26" i="44"/>
  <c r="U18" i="45"/>
  <c r="V18" i="45" s="1"/>
  <c r="J30" i="45"/>
  <c r="K30" i="45" s="1"/>
  <c r="R30" i="45"/>
  <c r="O31" i="45"/>
  <c r="C35" i="45"/>
  <c r="N34" i="45"/>
  <c r="R34" i="45" s="1"/>
  <c r="G34" i="45"/>
  <c r="G19" i="45"/>
  <c r="F42" i="46"/>
  <c r="H42" i="46" s="1"/>
  <c r="R31" i="45"/>
  <c r="R17" i="45"/>
  <c r="R19" i="45" s="1"/>
  <c r="P17" i="45"/>
  <c r="N19" i="45"/>
  <c r="I17" i="45"/>
  <c r="E19" i="45"/>
  <c r="Q17" i="45"/>
  <c r="Q30" i="45"/>
  <c r="P30" i="45"/>
  <c r="T30" i="45" s="1"/>
  <c r="AF6" i="25"/>
  <c r="AG6" i="25"/>
  <c r="AH6" i="25"/>
  <c r="AI6" i="25"/>
  <c r="AJ6" i="25"/>
  <c r="AK6" i="25"/>
  <c r="AL6" i="25"/>
  <c r="AM6" i="25"/>
  <c r="AN6" i="25"/>
  <c r="AO6" i="25"/>
  <c r="AP6" i="25"/>
  <c r="AQ6" i="25"/>
  <c r="AF7" i="25"/>
  <c r="AG7" i="25"/>
  <c r="AH7" i="25"/>
  <c r="AI7" i="25"/>
  <c r="AJ7" i="25"/>
  <c r="AK7" i="25"/>
  <c r="AL7" i="25"/>
  <c r="AM7" i="25"/>
  <c r="AN7" i="25"/>
  <c r="AO7" i="25"/>
  <c r="AP7" i="25"/>
  <c r="AQ7" i="25"/>
  <c r="AF8" i="25"/>
  <c r="AG8" i="25"/>
  <c r="AH8" i="25"/>
  <c r="AI8" i="25"/>
  <c r="AJ8" i="25"/>
  <c r="AK8" i="25"/>
  <c r="AL8" i="25"/>
  <c r="AM8" i="25"/>
  <c r="AN8" i="25"/>
  <c r="AO8" i="25"/>
  <c r="AP8" i="25"/>
  <c r="AQ8" i="25"/>
  <c r="AF9" i="25"/>
  <c r="AG9" i="25"/>
  <c r="AH9" i="25"/>
  <c r="AI9" i="25"/>
  <c r="AJ9" i="25"/>
  <c r="AK9" i="25"/>
  <c r="AL9" i="25"/>
  <c r="AM9" i="25"/>
  <c r="AN9" i="25"/>
  <c r="AO9" i="25"/>
  <c r="AP9" i="25"/>
  <c r="AQ9" i="25"/>
  <c r="AF10" i="25"/>
  <c r="AG10" i="25"/>
  <c r="AH10" i="25"/>
  <c r="AI10" i="25"/>
  <c r="AJ10" i="25"/>
  <c r="AK10" i="25"/>
  <c r="AL10" i="25"/>
  <c r="AM10" i="25"/>
  <c r="AN10" i="25"/>
  <c r="AO10" i="25"/>
  <c r="AP10" i="25"/>
  <c r="AQ10" i="25"/>
  <c r="AF11" i="25"/>
  <c r="AG11" i="25"/>
  <c r="AH11" i="25"/>
  <c r="AI11" i="25"/>
  <c r="AJ11" i="25"/>
  <c r="AK11" i="25"/>
  <c r="AL11" i="25"/>
  <c r="AM11" i="25"/>
  <c r="AN11" i="25"/>
  <c r="AO11" i="25"/>
  <c r="AP11" i="25"/>
  <c r="AQ11" i="25"/>
  <c r="AF12" i="25"/>
  <c r="AG12" i="25"/>
  <c r="AH12" i="25"/>
  <c r="AI12" i="25"/>
  <c r="AJ12" i="25"/>
  <c r="AK12" i="25"/>
  <c r="AL12" i="25"/>
  <c r="AM12" i="25"/>
  <c r="AN12" i="25"/>
  <c r="AO12" i="25"/>
  <c r="AP12" i="25"/>
  <c r="AQ12" i="25"/>
  <c r="AF13" i="25"/>
  <c r="AG13" i="25"/>
  <c r="AH13" i="25"/>
  <c r="AI13" i="25"/>
  <c r="AJ13" i="25"/>
  <c r="AK13" i="25"/>
  <c r="AL13" i="25"/>
  <c r="AM13" i="25"/>
  <c r="AN13" i="25"/>
  <c r="AO13" i="25"/>
  <c r="AP13" i="25"/>
  <c r="AQ13" i="25"/>
  <c r="AF14" i="25"/>
  <c r="AG14" i="25"/>
  <c r="AH14" i="25"/>
  <c r="AI14" i="25"/>
  <c r="AJ14" i="25"/>
  <c r="AK14" i="25"/>
  <c r="AL14" i="25"/>
  <c r="AM14" i="25"/>
  <c r="AN14" i="25"/>
  <c r="AO14" i="25"/>
  <c r="AP14" i="25"/>
  <c r="AQ14" i="25"/>
  <c r="AF15" i="25"/>
  <c r="AG15" i="25"/>
  <c r="AH15" i="25"/>
  <c r="AI15" i="25"/>
  <c r="AJ15" i="25"/>
  <c r="AK15" i="25"/>
  <c r="AL15" i="25"/>
  <c r="AM15" i="25"/>
  <c r="AN15" i="25"/>
  <c r="AO15" i="25"/>
  <c r="AP15" i="25"/>
  <c r="AQ15" i="25"/>
  <c r="AF16" i="25"/>
  <c r="AG16" i="25"/>
  <c r="AH16" i="25"/>
  <c r="AI16" i="25"/>
  <c r="AJ16" i="25"/>
  <c r="AK16" i="25"/>
  <c r="AL16" i="25"/>
  <c r="AM16" i="25"/>
  <c r="AN16" i="25"/>
  <c r="AO16" i="25"/>
  <c r="AP16" i="25"/>
  <c r="AQ16" i="25"/>
  <c r="AF17" i="25"/>
  <c r="AG17" i="25"/>
  <c r="AH17" i="25"/>
  <c r="AI17" i="25"/>
  <c r="AJ17" i="25"/>
  <c r="AK17" i="25"/>
  <c r="AL17" i="25"/>
  <c r="AM17" i="25"/>
  <c r="AN17" i="25"/>
  <c r="AO17" i="25"/>
  <c r="AP17" i="25"/>
  <c r="AQ17" i="25"/>
  <c r="AF18" i="25"/>
  <c r="AG18" i="25"/>
  <c r="AH18" i="25"/>
  <c r="AI18" i="25"/>
  <c r="AJ18" i="25"/>
  <c r="AK18" i="25"/>
  <c r="AL18" i="25"/>
  <c r="AM18" i="25"/>
  <c r="AN18" i="25"/>
  <c r="AO18" i="25"/>
  <c r="AP18" i="25"/>
  <c r="AQ18" i="25"/>
  <c r="AF19" i="25"/>
  <c r="AG19" i="25"/>
  <c r="AH19" i="25"/>
  <c r="AI19" i="25"/>
  <c r="AJ19" i="25"/>
  <c r="AK19" i="25"/>
  <c r="AL19" i="25"/>
  <c r="AM19" i="25"/>
  <c r="AN19" i="25"/>
  <c r="AO19" i="25"/>
  <c r="AP19" i="25"/>
  <c r="AQ19" i="25"/>
  <c r="AF20" i="25"/>
  <c r="AG20" i="25"/>
  <c r="AH20" i="25"/>
  <c r="AI20" i="25"/>
  <c r="AJ20" i="25"/>
  <c r="AK20" i="25"/>
  <c r="AL20" i="25"/>
  <c r="AM20" i="25"/>
  <c r="AN20" i="25"/>
  <c r="AO20" i="25"/>
  <c r="AP20" i="25"/>
  <c r="AQ20" i="25"/>
  <c r="AF21" i="25"/>
  <c r="AG21" i="25"/>
  <c r="AH21" i="25"/>
  <c r="AI21" i="25"/>
  <c r="AJ21" i="25"/>
  <c r="AK21" i="25"/>
  <c r="AL21" i="25"/>
  <c r="AM21" i="25"/>
  <c r="AN21" i="25"/>
  <c r="AO21" i="25"/>
  <c r="AP21" i="25"/>
  <c r="AQ21" i="25"/>
  <c r="AF22" i="25"/>
  <c r="AG22" i="25"/>
  <c r="AH22" i="25"/>
  <c r="AI22" i="25"/>
  <c r="AJ22" i="25"/>
  <c r="AK22" i="25"/>
  <c r="AL22" i="25"/>
  <c r="AM22" i="25"/>
  <c r="AN22" i="25"/>
  <c r="AO22" i="25"/>
  <c r="AP22" i="25"/>
  <c r="AQ22" i="25"/>
  <c r="AF23" i="25"/>
  <c r="AG23" i="25"/>
  <c r="AH23" i="25"/>
  <c r="AI23" i="25"/>
  <c r="AJ23" i="25"/>
  <c r="AK23" i="25"/>
  <c r="AL23" i="25"/>
  <c r="AM23" i="25"/>
  <c r="AN23" i="25"/>
  <c r="AO23" i="25"/>
  <c r="AP23" i="25"/>
  <c r="AQ23" i="25"/>
  <c r="AF24" i="25"/>
  <c r="AG24" i="25"/>
  <c r="AH24" i="25"/>
  <c r="AI24" i="25"/>
  <c r="AJ24" i="25"/>
  <c r="AK24" i="25"/>
  <c r="AL24" i="25"/>
  <c r="AM24" i="25"/>
  <c r="AN24" i="25"/>
  <c r="AO24" i="25"/>
  <c r="AP24" i="25"/>
  <c r="AQ24" i="25"/>
  <c r="AF25" i="25"/>
  <c r="AG25" i="25"/>
  <c r="AH25" i="25"/>
  <c r="AI25" i="25"/>
  <c r="AJ25" i="25"/>
  <c r="AK25" i="25"/>
  <c r="AL25" i="25"/>
  <c r="AM25" i="25"/>
  <c r="AN25" i="25"/>
  <c r="AO25" i="25"/>
  <c r="AP25" i="25"/>
  <c r="AQ25" i="25"/>
  <c r="AF26" i="25"/>
  <c r="AG26" i="25"/>
  <c r="AH26" i="25"/>
  <c r="AI26" i="25"/>
  <c r="AJ26" i="25"/>
  <c r="AK26" i="25"/>
  <c r="AL26" i="25"/>
  <c r="AM26" i="25"/>
  <c r="AN26" i="25"/>
  <c r="AO26" i="25"/>
  <c r="AP26" i="25"/>
  <c r="AQ26" i="25"/>
  <c r="AF27" i="25"/>
  <c r="AG27" i="25"/>
  <c r="AH27" i="25"/>
  <c r="AI27" i="25"/>
  <c r="AJ27" i="25"/>
  <c r="AK27" i="25"/>
  <c r="AL27" i="25"/>
  <c r="AM27" i="25"/>
  <c r="AN27" i="25"/>
  <c r="AO27" i="25"/>
  <c r="AP27" i="25"/>
  <c r="AQ27" i="25"/>
  <c r="AF28" i="25"/>
  <c r="AG28" i="25"/>
  <c r="AH28" i="25"/>
  <c r="AI28" i="25"/>
  <c r="AJ28" i="25"/>
  <c r="AK28" i="25"/>
  <c r="AL28" i="25"/>
  <c r="AM28" i="25"/>
  <c r="AN28" i="25"/>
  <c r="AO28" i="25"/>
  <c r="AP28" i="25"/>
  <c r="AQ28" i="25"/>
  <c r="AF29" i="25"/>
  <c r="AG29" i="25"/>
  <c r="AH29" i="25"/>
  <c r="AI29" i="25"/>
  <c r="AJ29" i="25"/>
  <c r="AK29" i="25"/>
  <c r="AL29" i="25"/>
  <c r="AM29" i="25"/>
  <c r="AN29" i="25"/>
  <c r="AO29" i="25"/>
  <c r="AP29" i="25"/>
  <c r="AQ29" i="25"/>
  <c r="AF30" i="25"/>
  <c r="AG30" i="25"/>
  <c r="AH30" i="25"/>
  <c r="AI30" i="25"/>
  <c r="AJ30" i="25"/>
  <c r="AK30" i="25"/>
  <c r="AL30" i="25"/>
  <c r="AM30" i="25"/>
  <c r="AN30" i="25"/>
  <c r="AO30" i="25"/>
  <c r="AP30" i="25"/>
  <c r="AQ30" i="25"/>
  <c r="AF31" i="25"/>
  <c r="AG31" i="25"/>
  <c r="AH31" i="25"/>
  <c r="AI31" i="25"/>
  <c r="AJ31" i="25"/>
  <c r="AK31" i="25"/>
  <c r="AL31" i="25"/>
  <c r="AM31" i="25"/>
  <c r="AN31" i="25"/>
  <c r="AO31" i="25"/>
  <c r="AP31" i="25"/>
  <c r="AQ31" i="25"/>
  <c r="AF32" i="25"/>
  <c r="AG32" i="25"/>
  <c r="AH32" i="25"/>
  <c r="AI32" i="25"/>
  <c r="AJ32" i="25"/>
  <c r="AK32" i="25"/>
  <c r="AL32" i="25"/>
  <c r="AM32" i="25"/>
  <c r="AN32" i="25"/>
  <c r="AO32" i="25"/>
  <c r="AP32" i="25"/>
  <c r="AQ32" i="25"/>
  <c r="AF33" i="25"/>
  <c r="AG33" i="25"/>
  <c r="AH33" i="25"/>
  <c r="AI33" i="25"/>
  <c r="AJ33" i="25"/>
  <c r="AK33" i="25"/>
  <c r="AL33" i="25"/>
  <c r="AM33" i="25"/>
  <c r="AN33" i="25"/>
  <c r="AO33" i="25"/>
  <c r="AP33" i="25"/>
  <c r="AQ33" i="25"/>
  <c r="AF34" i="25"/>
  <c r="AG34" i="25"/>
  <c r="AH34" i="25"/>
  <c r="AI34" i="25"/>
  <c r="AJ34" i="25"/>
  <c r="AK34" i="25"/>
  <c r="AL34" i="25"/>
  <c r="AM34" i="25"/>
  <c r="AN34" i="25"/>
  <c r="AO34" i="25"/>
  <c r="AP34" i="25"/>
  <c r="AQ34" i="25"/>
  <c r="AF35" i="25"/>
  <c r="AG35" i="25"/>
  <c r="AH35" i="25"/>
  <c r="AI35" i="25"/>
  <c r="AJ35" i="25"/>
  <c r="AK35" i="25"/>
  <c r="AL35" i="25"/>
  <c r="AM35" i="25"/>
  <c r="AN35" i="25"/>
  <c r="AO35" i="25"/>
  <c r="AP35" i="25"/>
  <c r="AQ35" i="25"/>
  <c r="AF36" i="25"/>
  <c r="AG36" i="25"/>
  <c r="AH36" i="25"/>
  <c r="AI36" i="25"/>
  <c r="AJ36" i="25"/>
  <c r="AK36" i="25"/>
  <c r="AL36" i="25"/>
  <c r="AM36" i="25"/>
  <c r="AN36" i="25"/>
  <c r="AO36" i="25"/>
  <c r="AP36" i="25"/>
  <c r="AQ36" i="25"/>
  <c r="AF37" i="25"/>
  <c r="AG37" i="25"/>
  <c r="AH37" i="25"/>
  <c r="AI37" i="25"/>
  <c r="AJ37" i="25"/>
  <c r="AK37" i="25"/>
  <c r="AL37" i="25"/>
  <c r="AM37" i="25"/>
  <c r="AN37" i="25"/>
  <c r="AO37" i="25"/>
  <c r="AP37" i="25"/>
  <c r="AQ37" i="25"/>
  <c r="AF38" i="25"/>
  <c r="AG38" i="25"/>
  <c r="AH38" i="25"/>
  <c r="AI38" i="25"/>
  <c r="AJ38" i="25"/>
  <c r="AK38" i="25"/>
  <c r="AL38" i="25"/>
  <c r="AM38" i="25"/>
  <c r="AN38" i="25"/>
  <c r="AO38" i="25"/>
  <c r="AP38" i="25"/>
  <c r="AQ38" i="25"/>
  <c r="AF39" i="25"/>
  <c r="AG39" i="25"/>
  <c r="AH39" i="25"/>
  <c r="AI39" i="25"/>
  <c r="AJ39" i="25"/>
  <c r="AK39" i="25"/>
  <c r="AL39" i="25"/>
  <c r="AM39" i="25"/>
  <c r="AN39" i="25"/>
  <c r="AO39" i="25"/>
  <c r="AP39" i="25"/>
  <c r="AQ39" i="25"/>
  <c r="AF40" i="25"/>
  <c r="AG40" i="25"/>
  <c r="AH40" i="25"/>
  <c r="AI40" i="25"/>
  <c r="AJ40" i="25"/>
  <c r="AK40" i="25"/>
  <c r="AL40" i="25"/>
  <c r="AM40" i="25"/>
  <c r="AN40" i="25"/>
  <c r="AO40" i="25"/>
  <c r="AP40" i="25"/>
  <c r="AQ40" i="25"/>
  <c r="AF41" i="25"/>
  <c r="AG41" i="25"/>
  <c r="AH41" i="25"/>
  <c r="AI41" i="25"/>
  <c r="AJ41" i="25"/>
  <c r="AK41" i="25"/>
  <c r="AL41" i="25"/>
  <c r="AM41" i="25"/>
  <c r="AN41" i="25"/>
  <c r="AO41" i="25"/>
  <c r="AP41" i="25"/>
  <c r="AQ41" i="25"/>
  <c r="AF42" i="25"/>
  <c r="AG42" i="25"/>
  <c r="AH42" i="25"/>
  <c r="AI42" i="25"/>
  <c r="AJ42" i="25"/>
  <c r="AK42" i="25"/>
  <c r="AL42" i="25"/>
  <c r="AM42" i="25"/>
  <c r="AN42" i="25"/>
  <c r="AO42" i="25"/>
  <c r="AP42" i="25"/>
  <c r="AQ42" i="25"/>
  <c r="AF43" i="25"/>
  <c r="AG43" i="25"/>
  <c r="AH43" i="25"/>
  <c r="AI43" i="25"/>
  <c r="AJ43" i="25"/>
  <c r="AK43" i="25"/>
  <c r="AL43" i="25"/>
  <c r="AM43" i="25"/>
  <c r="AN43" i="25"/>
  <c r="AO43" i="25"/>
  <c r="AP43" i="25"/>
  <c r="AQ43" i="25"/>
  <c r="AF44" i="25"/>
  <c r="AG44" i="25"/>
  <c r="AH44" i="25"/>
  <c r="AI44" i="25"/>
  <c r="AJ44" i="25"/>
  <c r="AK44" i="25"/>
  <c r="AL44" i="25"/>
  <c r="AM44" i="25"/>
  <c r="AN44" i="25"/>
  <c r="AO44" i="25"/>
  <c r="AP44" i="25"/>
  <c r="AQ44" i="25"/>
  <c r="AF45" i="25"/>
  <c r="AG45" i="25"/>
  <c r="AH45" i="25"/>
  <c r="AI45" i="25"/>
  <c r="AJ45" i="25"/>
  <c r="AK45" i="25"/>
  <c r="AL45" i="25"/>
  <c r="AM45" i="25"/>
  <c r="AN45" i="25"/>
  <c r="AO45" i="25"/>
  <c r="AP45" i="25"/>
  <c r="AQ45" i="25"/>
  <c r="AF46" i="25"/>
  <c r="AG46" i="25"/>
  <c r="AH46" i="25"/>
  <c r="AI46" i="25"/>
  <c r="AJ46" i="25"/>
  <c r="AK46" i="25"/>
  <c r="AL46" i="25"/>
  <c r="AM46" i="25"/>
  <c r="AN46" i="25"/>
  <c r="AO46" i="25"/>
  <c r="AP46" i="25"/>
  <c r="AQ46" i="25"/>
  <c r="AF47" i="25"/>
  <c r="AG47" i="25"/>
  <c r="AH47" i="25"/>
  <c r="AI47" i="25"/>
  <c r="AJ47" i="25"/>
  <c r="AK47" i="25"/>
  <c r="AL47" i="25"/>
  <c r="AM47" i="25"/>
  <c r="AN47" i="25"/>
  <c r="AO47" i="25"/>
  <c r="AP47" i="25"/>
  <c r="AQ47" i="25"/>
  <c r="AF48" i="25"/>
  <c r="AG48" i="25"/>
  <c r="AH48" i="25"/>
  <c r="AI48" i="25"/>
  <c r="AJ48" i="25"/>
  <c r="AK48" i="25"/>
  <c r="AL48" i="25"/>
  <c r="AM48" i="25"/>
  <c r="AN48" i="25"/>
  <c r="AO48" i="25"/>
  <c r="AP48" i="25"/>
  <c r="AQ48" i="25"/>
  <c r="AF49" i="25"/>
  <c r="AG49" i="25"/>
  <c r="AH49" i="25"/>
  <c r="AI49" i="25"/>
  <c r="AJ49" i="25"/>
  <c r="AK49" i="25"/>
  <c r="AL49" i="25"/>
  <c r="AM49" i="25"/>
  <c r="AN49" i="25"/>
  <c r="AO49" i="25"/>
  <c r="AP49" i="25"/>
  <c r="AQ49" i="25"/>
  <c r="AF50" i="25"/>
  <c r="AG50" i="25"/>
  <c r="AH50" i="25"/>
  <c r="AI50" i="25"/>
  <c r="AJ50" i="25"/>
  <c r="AK50" i="25"/>
  <c r="AL50" i="25"/>
  <c r="AM50" i="25"/>
  <c r="AN50" i="25"/>
  <c r="AO50" i="25"/>
  <c r="AP50" i="25"/>
  <c r="AQ50" i="25"/>
  <c r="AF51" i="25"/>
  <c r="AG51" i="25"/>
  <c r="AH51" i="25"/>
  <c r="AI51" i="25"/>
  <c r="AJ51" i="25"/>
  <c r="AK51" i="25"/>
  <c r="AL51" i="25"/>
  <c r="AM51" i="25"/>
  <c r="AN51" i="25"/>
  <c r="AO51" i="25"/>
  <c r="AP51" i="25"/>
  <c r="AQ51" i="25"/>
  <c r="AF52" i="25"/>
  <c r="AG52" i="25"/>
  <c r="AH52" i="25"/>
  <c r="AI52" i="25"/>
  <c r="AJ52" i="25"/>
  <c r="AK52" i="25"/>
  <c r="AL52" i="25"/>
  <c r="AM52" i="25"/>
  <c r="AN52" i="25"/>
  <c r="AO52" i="25"/>
  <c r="AP52" i="25"/>
  <c r="AQ52" i="25"/>
  <c r="AF53" i="25"/>
  <c r="AG53" i="25"/>
  <c r="AH53" i="25"/>
  <c r="AI53" i="25"/>
  <c r="AJ53" i="25"/>
  <c r="AK53" i="25"/>
  <c r="AL53" i="25"/>
  <c r="AM53" i="25"/>
  <c r="AN53" i="25"/>
  <c r="AO53" i="25"/>
  <c r="AP53" i="25"/>
  <c r="AQ53" i="25"/>
  <c r="AF54" i="25"/>
  <c r="AG54" i="25"/>
  <c r="AH54" i="25"/>
  <c r="AI54" i="25"/>
  <c r="AJ54" i="25"/>
  <c r="AK54" i="25"/>
  <c r="AL54" i="25"/>
  <c r="AM54" i="25"/>
  <c r="AN54" i="25"/>
  <c r="AO54" i="25"/>
  <c r="AP54" i="25"/>
  <c r="AQ54" i="25"/>
  <c r="AF55" i="25"/>
  <c r="AG55" i="25"/>
  <c r="AH55" i="25"/>
  <c r="AI55" i="25"/>
  <c r="AJ55" i="25"/>
  <c r="AK55" i="25"/>
  <c r="AL55" i="25"/>
  <c r="AM55" i="25"/>
  <c r="AN55" i="25"/>
  <c r="AO55" i="25"/>
  <c r="AP55" i="25"/>
  <c r="AQ55" i="25"/>
  <c r="AF56" i="25"/>
  <c r="AG56" i="25"/>
  <c r="AH56" i="25"/>
  <c r="AI56" i="25"/>
  <c r="AJ56" i="25"/>
  <c r="AK56" i="25"/>
  <c r="AL56" i="25"/>
  <c r="AM56" i="25"/>
  <c r="AN56" i="25"/>
  <c r="AO56" i="25"/>
  <c r="AP56" i="25"/>
  <c r="AQ56" i="25"/>
  <c r="AF57" i="25"/>
  <c r="AG57" i="25"/>
  <c r="AH57" i="25"/>
  <c r="AI57" i="25"/>
  <c r="AJ57" i="25"/>
  <c r="AK57" i="25"/>
  <c r="AL57" i="25"/>
  <c r="AM57" i="25"/>
  <c r="AN57" i="25"/>
  <c r="AO57" i="25"/>
  <c r="AP57" i="25"/>
  <c r="AQ57" i="25"/>
  <c r="AF58" i="25"/>
  <c r="AG58" i="25"/>
  <c r="AH58" i="25"/>
  <c r="AI58" i="25"/>
  <c r="AJ58" i="25"/>
  <c r="AK58" i="25"/>
  <c r="AL58" i="25"/>
  <c r="AM58" i="25"/>
  <c r="AN58" i="25"/>
  <c r="AO58" i="25"/>
  <c r="AP58" i="25"/>
  <c r="AQ58" i="25"/>
  <c r="AF59" i="25"/>
  <c r="AG59" i="25"/>
  <c r="AH59" i="25"/>
  <c r="AI59" i="25"/>
  <c r="AJ59" i="25"/>
  <c r="AK59" i="25"/>
  <c r="AL59" i="25"/>
  <c r="AM59" i="25"/>
  <c r="AN59" i="25"/>
  <c r="AO59" i="25"/>
  <c r="AP59" i="25"/>
  <c r="AQ59" i="25"/>
  <c r="AF60" i="25"/>
  <c r="AG60" i="25"/>
  <c r="AH60" i="25"/>
  <c r="AI60" i="25"/>
  <c r="AJ60" i="25"/>
  <c r="AK60" i="25"/>
  <c r="AL60" i="25"/>
  <c r="AM60" i="25"/>
  <c r="AN60" i="25"/>
  <c r="AO60" i="25"/>
  <c r="AP60" i="25"/>
  <c r="AQ60" i="25"/>
  <c r="AF61" i="25"/>
  <c r="AG61" i="25"/>
  <c r="AH61" i="25"/>
  <c r="AI61" i="25"/>
  <c r="AJ61" i="25"/>
  <c r="AK61" i="25"/>
  <c r="AL61" i="25"/>
  <c r="AM61" i="25"/>
  <c r="AN61" i="25"/>
  <c r="AO61" i="25"/>
  <c r="AP61" i="25"/>
  <c r="AQ61" i="25"/>
  <c r="AF62" i="25"/>
  <c r="AG62" i="25"/>
  <c r="AH62" i="25"/>
  <c r="AI62" i="25"/>
  <c r="AJ62" i="25"/>
  <c r="AK62" i="25"/>
  <c r="AL62" i="25"/>
  <c r="AM62" i="25"/>
  <c r="AN62" i="25"/>
  <c r="AO62" i="25"/>
  <c r="AP62" i="25"/>
  <c r="AQ62" i="25"/>
  <c r="AF63" i="25"/>
  <c r="AG63" i="25"/>
  <c r="AH63" i="25"/>
  <c r="AI63" i="25"/>
  <c r="AJ63" i="25"/>
  <c r="AK63" i="25"/>
  <c r="AL63" i="25"/>
  <c r="AM63" i="25"/>
  <c r="AN63" i="25"/>
  <c r="AO63" i="25"/>
  <c r="AP63" i="25"/>
  <c r="AQ63" i="25"/>
  <c r="AF64" i="25"/>
  <c r="AG64" i="25"/>
  <c r="AH64" i="25"/>
  <c r="AI64" i="25"/>
  <c r="AJ64" i="25"/>
  <c r="AK64" i="25"/>
  <c r="AL64" i="25"/>
  <c r="AM64" i="25"/>
  <c r="AN64" i="25"/>
  <c r="AO64" i="25"/>
  <c r="AP64" i="25"/>
  <c r="AQ64" i="25"/>
  <c r="AF65" i="25"/>
  <c r="AG65" i="25"/>
  <c r="AH65" i="25"/>
  <c r="AI65" i="25"/>
  <c r="AJ65" i="25"/>
  <c r="AK65" i="25"/>
  <c r="AL65" i="25"/>
  <c r="AM65" i="25"/>
  <c r="AN65" i="25"/>
  <c r="AO65" i="25"/>
  <c r="AP65" i="25"/>
  <c r="AQ65" i="25"/>
  <c r="AF66" i="25"/>
  <c r="AG66" i="25"/>
  <c r="AH66" i="25"/>
  <c r="AI66" i="25"/>
  <c r="AJ66" i="25"/>
  <c r="AK66" i="25"/>
  <c r="AL66" i="25"/>
  <c r="AM66" i="25"/>
  <c r="AN66" i="25"/>
  <c r="AO66" i="25"/>
  <c r="AP66" i="25"/>
  <c r="AQ66" i="25"/>
  <c r="AF67" i="25"/>
  <c r="AG67" i="25"/>
  <c r="AH67" i="25"/>
  <c r="AI67" i="25"/>
  <c r="AJ67" i="25"/>
  <c r="AK67" i="25"/>
  <c r="AL67" i="25"/>
  <c r="AM67" i="25"/>
  <c r="AN67" i="25"/>
  <c r="AO67" i="25"/>
  <c r="AP67" i="25"/>
  <c r="AQ67" i="25"/>
  <c r="AF68" i="25"/>
  <c r="AG68" i="25"/>
  <c r="AH68" i="25"/>
  <c r="AI68" i="25"/>
  <c r="AJ68" i="25"/>
  <c r="AK68" i="25"/>
  <c r="AL68" i="25"/>
  <c r="AM68" i="25"/>
  <c r="AN68" i="25"/>
  <c r="AO68" i="25"/>
  <c r="AP68" i="25"/>
  <c r="AQ68" i="25"/>
  <c r="AF69" i="25"/>
  <c r="AG69" i="25"/>
  <c r="AH69" i="25"/>
  <c r="AI69" i="25"/>
  <c r="AJ69" i="25"/>
  <c r="AK69" i="25"/>
  <c r="AL69" i="25"/>
  <c r="AM69" i="25"/>
  <c r="AN69" i="25"/>
  <c r="AO69" i="25"/>
  <c r="AP69" i="25"/>
  <c r="AQ69" i="25"/>
  <c r="AF70" i="25"/>
  <c r="AG70" i="25"/>
  <c r="AH70" i="25"/>
  <c r="AI70" i="25"/>
  <c r="AJ70" i="25"/>
  <c r="AK70" i="25"/>
  <c r="AL70" i="25"/>
  <c r="AM70" i="25"/>
  <c r="AN70" i="25"/>
  <c r="AO70" i="25"/>
  <c r="AP70" i="25"/>
  <c r="AQ70" i="25"/>
  <c r="AF71" i="25"/>
  <c r="AG71" i="25"/>
  <c r="AH71" i="25"/>
  <c r="AI71" i="25"/>
  <c r="AJ71" i="25"/>
  <c r="AK71" i="25"/>
  <c r="AL71" i="25"/>
  <c r="AM71" i="25"/>
  <c r="AN71" i="25"/>
  <c r="AO71" i="25"/>
  <c r="AP71" i="25"/>
  <c r="AQ71" i="25"/>
  <c r="AF72" i="25"/>
  <c r="AG72" i="25"/>
  <c r="AH72" i="25"/>
  <c r="AI72" i="25"/>
  <c r="AJ72" i="25"/>
  <c r="AK72" i="25"/>
  <c r="AL72" i="25"/>
  <c r="AM72" i="25"/>
  <c r="AN72" i="25"/>
  <c r="AO72" i="25"/>
  <c r="AP72" i="25"/>
  <c r="AQ72" i="25"/>
  <c r="AF73" i="25"/>
  <c r="AG73" i="25"/>
  <c r="AH73" i="25"/>
  <c r="AI73" i="25"/>
  <c r="AJ73" i="25"/>
  <c r="AK73" i="25"/>
  <c r="AL73" i="25"/>
  <c r="AM73" i="25"/>
  <c r="AN73" i="25"/>
  <c r="AO73" i="25"/>
  <c r="AP73" i="25"/>
  <c r="AQ73" i="25"/>
  <c r="AF74" i="25"/>
  <c r="AG74" i="25"/>
  <c r="AH74" i="25"/>
  <c r="AI74" i="25"/>
  <c r="AJ74" i="25"/>
  <c r="AK74" i="25"/>
  <c r="AL74" i="25"/>
  <c r="AM74" i="25"/>
  <c r="AN74" i="25"/>
  <c r="AO74" i="25"/>
  <c r="AP74" i="25"/>
  <c r="AQ74" i="25"/>
  <c r="AF75" i="25"/>
  <c r="AG75" i="25"/>
  <c r="AH75" i="25"/>
  <c r="AI75" i="25"/>
  <c r="AJ75" i="25"/>
  <c r="AK75" i="25"/>
  <c r="AL75" i="25"/>
  <c r="AM75" i="25"/>
  <c r="AN75" i="25"/>
  <c r="AO75" i="25"/>
  <c r="AP75" i="25"/>
  <c r="AQ75" i="25"/>
  <c r="AF76" i="25"/>
  <c r="AG76" i="25"/>
  <c r="AH76" i="25"/>
  <c r="AI76" i="25"/>
  <c r="AJ76" i="25"/>
  <c r="AK76" i="25"/>
  <c r="AL76" i="25"/>
  <c r="AM76" i="25"/>
  <c r="AN76" i="25"/>
  <c r="AO76" i="25"/>
  <c r="AP76" i="25"/>
  <c r="AQ76" i="25"/>
  <c r="AF77" i="25"/>
  <c r="AG77" i="25"/>
  <c r="AH77" i="25"/>
  <c r="AI77" i="25"/>
  <c r="AJ77" i="25"/>
  <c r="AK77" i="25"/>
  <c r="AL77" i="25"/>
  <c r="AM77" i="25"/>
  <c r="AN77" i="25"/>
  <c r="AO77" i="25"/>
  <c r="AP77" i="25"/>
  <c r="AQ77" i="25"/>
  <c r="AF78" i="25"/>
  <c r="AG78" i="25"/>
  <c r="AH78" i="25"/>
  <c r="AI78" i="25"/>
  <c r="AJ78" i="25"/>
  <c r="AK78" i="25"/>
  <c r="AL78" i="25"/>
  <c r="AM78" i="25"/>
  <c r="AN78" i="25"/>
  <c r="AO78" i="25"/>
  <c r="AP78" i="25"/>
  <c r="AQ78" i="25"/>
  <c r="AF79" i="25"/>
  <c r="AG79" i="25"/>
  <c r="AH79" i="25"/>
  <c r="AI79" i="25"/>
  <c r="AJ79" i="25"/>
  <c r="AK79" i="25"/>
  <c r="AL79" i="25"/>
  <c r="AM79" i="25"/>
  <c r="AN79" i="25"/>
  <c r="AO79" i="25"/>
  <c r="AP79" i="25"/>
  <c r="AQ79" i="25"/>
  <c r="AF80" i="25"/>
  <c r="AG80" i="25"/>
  <c r="AH80" i="25"/>
  <c r="AI80" i="25"/>
  <c r="AJ80" i="25"/>
  <c r="AK80" i="25"/>
  <c r="AL80" i="25"/>
  <c r="AM80" i="25"/>
  <c r="AN80" i="25"/>
  <c r="AO80" i="25"/>
  <c r="AP80" i="25"/>
  <c r="AQ80" i="25"/>
  <c r="AF81" i="25"/>
  <c r="AG81" i="25"/>
  <c r="AH81" i="25"/>
  <c r="AI81" i="25"/>
  <c r="AJ81" i="25"/>
  <c r="AK81" i="25"/>
  <c r="AL81" i="25"/>
  <c r="AM81" i="25"/>
  <c r="AN81" i="25"/>
  <c r="AO81" i="25"/>
  <c r="AP81" i="25"/>
  <c r="AQ81" i="25"/>
  <c r="AF82" i="25"/>
  <c r="AG82" i="25"/>
  <c r="AH82" i="25"/>
  <c r="AI82" i="25"/>
  <c r="AJ82" i="25"/>
  <c r="AK82" i="25"/>
  <c r="AL82" i="25"/>
  <c r="AM82" i="25"/>
  <c r="AN82" i="25"/>
  <c r="AO82" i="25"/>
  <c r="AP82" i="25"/>
  <c r="AQ82" i="25"/>
  <c r="AF83" i="25"/>
  <c r="AG83" i="25"/>
  <c r="AH83" i="25"/>
  <c r="AI83" i="25"/>
  <c r="AJ83" i="25"/>
  <c r="AK83" i="25"/>
  <c r="AL83" i="25"/>
  <c r="AM83" i="25"/>
  <c r="AN83" i="25"/>
  <c r="AO83" i="25"/>
  <c r="AP83" i="25"/>
  <c r="AQ83" i="25"/>
  <c r="AF84" i="25"/>
  <c r="AG84" i="25"/>
  <c r="AH84" i="25"/>
  <c r="AI84" i="25"/>
  <c r="AJ84" i="25"/>
  <c r="AK84" i="25"/>
  <c r="AL84" i="25"/>
  <c r="AM84" i="25"/>
  <c r="AN84" i="25"/>
  <c r="AO84" i="25"/>
  <c r="AP84" i="25"/>
  <c r="AQ84" i="25"/>
  <c r="AF85" i="25"/>
  <c r="AG85" i="25"/>
  <c r="AH85" i="25"/>
  <c r="AI85" i="25"/>
  <c r="AJ85" i="25"/>
  <c r="AK85" i="25"/>
  <c r="AL85" i="25"/>
  <c r="AM85" i="25"/>
  <c r="AN85" i="25"/>
  <c r="AO85" i="25"/>
  <c r="AP85" i="25"/>
  <c r="AQ85" i="25"/>
  <c r="AF86" i="25"/>
  <c r="AG86" i="25"/>
  <c r="AH86" i="25"/>
  <c r="AI86" i="25"/>
  <c r="AJ86" i="25"/>
  <c r="AK86" i="25"/>
  <c r="AL86" i="25"/>
  <c r="AM86" i="25"/>
  <c r="AN86" i="25"/>
  <c r="AO86" i="25"/>
  <c r="AP86" i="25"/>
  <c r="AQ86" i="25"/>
  <c r="AF87" i="25"/>
  <c r="AG87" i="25"/>
  <c r="AH87" i="25"/>
  <c r="AI87" i="25"/>
  <c r="AJ87" i="25"/>
  <c r="AK87" i="25"/>
  <c r="AL87" i="25"/>
  <c r="AM87" i="25"/>
  <c r="AN87" i="25"/>
  <c r="AO87" i="25"/>
  <c r="AP87" i="25"/>
  <c r="AQ87" i="25"/>
  <c r="AF88" i="25"/>
  <c r="AG88" i="25"/>
  <c r="AH88" i="25"/>
  <c r="AI88" i="25"/>
  <c r="AJ88" i="25"/>
  <c r="AK88" i="25"/>
  <c r="AL88" i="25"/>
  <c r="AM88" i="25"/>
  <c r="AN88" i="25"/>
  <c r="AO88" i="25"/>
  <c r="AP88" i="25"/>
  <c r="AQ88" i="25"/>
  <c r="AF89" i="25"/>
  <c r="AG89" i="25"/>
  <c r="AH89" i="25"/>
  <c r="AI89" i="25"/>
  <c r="AJ89" i="25"/>
  <c r="AK89" i="25"/>
  <c r="AL89" i="25"/>
  <c r="AM89" i="25"/>
  <c r="AN89" i="25"/>
  <c r="AO89" i="25"/>
  <c r="AP89" i="25"/>
  <c r="AQ89" i="25"/>
  <c r="AF90" i="25"/>
  <c r="AG90" i="25"/>
  <c r="AH90" i="25"/>
  <c r="AI90" i="25"/>
  <c r="AJ90" i="25"/>
  <c r="AK90" i="25"/>
  <c r="AL90" i="25"/>
  <c r="AM90" i="25"/>
  <c r="AN90" i="25"/>
  <c r="AO90" i="25"/>
  <c r="AP90" i="25"/>
  <c r="AQ90" i="25"/>
  <c r="AF91" i="25"/>
  <c r="AG91" i="25"/>
  <c r="AH91" i="25"/>
  <c r="AI91" i="25"/>
  <c r="AJ91" i="25"/>
  <c r="AK91" i="25"/>
  <c r="AL91" i="25"/>
  <c r="AM91" i="25"/>
  <c r="AN91" i="25"/>
  <c r="AO91" i="25"/>
  <c r="AP91" i="25"/>
  <c r="AQ91" i="25"/>
  <c r="AF92" i="25"/>
  <c r="AG92" i="25"/>
  <c r="AH92" i="25"/>
  <c r="AI92" i="25"/>
  <c r="AJ92" i="25"/>
  <c r="AK92" i="25"/>
  <c r="AL92" i="25"/>
  <c r="AM92" i="25"/>
  <c r="AN92" i="25"/>
  <c r="AO92" i="25"/>
  <c r="AP92" i="25"/>
  <c r="AQ92" i="25"/>
  <c r="AF93" i="25"/>
  <c r="AG93" i="25"/>
  <c r="AH93" i="25"/>
  <c r="AI93" i="25"/>
  <c r="AJ93" i="25"/>
  <c r="AK93" i="25"/>
  <c r="AL93" i="25"/>
  <c r="AM93" i="25"/>
  <c r="AN93" i="25"/>
  <c r="AO93" i="25"/>
  <c r="AP93" i="25"/>
  <c r="AQ93" i="25"/>
  <c r="AF94" i="25"/>
  <c r="AG94" i="25"/>
  <c r="AH94" i="25"/>
  <c r="AI94" i="25"/>
  <c r="AJ94" i="25"/>
  <c r="AK94" i="25"/>
  <c r="AL94" i="25"/>
  <c r="AM94" i="25"/>
  <c r="AN94" i="25"/>
  <c r="AO94" i="25"/>
  <c r="AP94" i="25"/>
  <c r="AQ94" i="25"/>
  <c r="AF95" i="25"/>
  <c r="AG95" i="25"/>
  <c r="AH95" i="25"/>
  <c r="AI95" i="25"/>
  <c r="AJ95" i="25"/>
  <c r="AK95" i="25"/>
  <c r="AL95" i="25"/>
  <c r="AM95" i="25"/>
  <c r="AN95" i="25"/>
  <c r="AO95" i="25"/>
  <c r="AP95" i="25"/>
  <c r="AQ95" i="25"/>
  <c r="AF96" i="25"/>
  <c r="AG96" i="25"/>
  <c r="AH96" i="25"/>
  <c r="AI96" i="25"/>
  <c r="AJ96" i="25"/>
  <c r="AK96" i="25"/>
  <c r="AL96" i="25"/>
  <c r="AM96" i="25"/>
  <c r="AN96" i="25"/>
  <c r="AO96" i="25"/>
  <c r="AP96" i="25"/>
  <c r="AQ96" i="25"/>
  <c r="AF97" i="25"/>
  <c r="AG97" i="25"/>
  <c r="AH97" i="25"/>
  <c r="AI97" i="25"/>
  <c r="AJ97" i="25"/>
  <c r="AK97" i="25"/>
  <c r="AL97" i="25"/>
  <c r="AM97" i="25"/>
  <c r="AN97" i="25"/>
  <c r="AO97" i="25"/>
  <c r="AP97" i="25"/>
  <c r="AQ97" i="25"/>
  <c r="AF98" i="25"/>
  <c r="AG98" i="25"/>
  <c r="AH98" i="25"/>
  <c r="AI98" i="25"/>
  <c r="AJ98" i="25"/>
  <c r="AK98" i="25"/>
  <c r="AL98" i="25"/>
  <c r="AM98" i="25"/>
  <c r="AN98" i="25"/>
  <c r="AO98" i="25"/>
  <c r="AP98" i="25"/>
  <c r="AQ98" i="25"/>
  <c r="AF99" i="25"/>
  <c r="AG99" i="25"/>
  <c r="AH99" i="25"/>
  <c r="AI99" i="25"/>
  <c r="AJ99" i="25"/>
  <c r="AK99" i="25"/>
  <c r="AL99" i="25"/>
  <c r="AM99" i="25"/>
  <c r="AN99" i="25"/>
  <c r="AO99" i="25"/>
  <c r="AP99" i="25"/>
  <c r="AQ99" i="25"/>
  <c r="AF100" i="25"/>
  <c r="AG100" i="25"/>
  <c r="AH100" i="25"/>
  <c r="AI100" i="25"/>
  <c r="AJ100" i="25"/>
  <c r="AK100" i="25"/>
  <c r="AL100" i="25"/>
  <c r="AM100" i="25"/>
  <c r="AN100" i="25"/>
  <c r="AO100" i="25"/>
  <c r="AP100" i="25"/>
  <c r="AQ100" i="25"/>
  <c r="AF101" i="25"/>
  <c r="AG101" i="25"/>
  <c r="AH101" i="25"/>
  <c r="AI101" i="25"/>
  <c r="AJ101" i="25"/>
  <c r="AK101" i="25"/>
  <c r="AL101" i="25"/>
  <c r="AM101" i="25"/>
  <c r="AN101" i="25"/>
  <c r="AO101" i="25"/>
  <c r="AP101" i="25"/>
  <c r="AQ101" i="25"/>
  <c r="AF102" i="25"/>
  <c r="AG102" i="25"/>
  <c r="AH102" i="25"/>
  <c r="AI102" i="25"/>
  <c r="AJ102" i="25"/>
  <c r="AK102" i="25"/>
  <c r="AL102" i="25"/>
  <c r="AM102" i="25"/>
  <c r="AN102" i="25"/>
  <c r="AO102" i="25"/>
  <c r="AP102" i="25"/>
  <c r="AQ102" i="25"/>
  <c r="AF103" i="25"/>
  <c r="AG103" i="25"/>
  <c r="AH103" i="25"/>
  <c r="AI103" i="25"/>
  <c r="AJ103" i="25"/>
  <c r="AK103" i="25"/>
  <c r="AL103" i="25"/>
  <c r="AM103" i="25"/>
  <c r="AN103" i="25"/>
  <c r="AO103" i="25"/>
  <c r="AP103" i="25"/>
  <c r="AQ103" i="25"/>
  <c r="AF104" i="25"/>
  <c r="AG104" i="25"/>
  <c r="AH104" i="25"/>
  <c r="AI104" i="25"/>
  <c r="AJ104" i="25"/>
  <c r="AK104" i="25"/>
  <c r="AL104" i="25"/>
  <c r="AM104" i="25"/>
  <c r="AN104" i="25"/>
  <c r="AO104" i="25"/>
  <c r="AP104" i="25"/>
  <c r="AQ104" i="25"/>
  <c r="AF105" i="25"/>
  <c r="AG105" i="25"/>
  <c r="AH105" i="25"/>
  <c r="AI105" i="25"/>
  <c r="AJ105" i="25"/>
  <c r="AK105" i="25"/>
  <c r="AL105" i="25"/>
  <c r="AM105" i="25"/>
  <c r="AN105" i="25"/>
  <c r="AO105" i="25"/>
  <c r="AP105" i="25"/>
  <c r="AQ105" i="25"/>
  <c r="AF106" i="25"/>
  <c r="AG106" i="25"/>
  <c r="AH106" i="25"/>
  <c r="AI106" i="25"/>
  <c r="AJ106" i="25"/>
  <c r="AK106" i="25"/>
  <c r="AL106" i="25"/>
  <c r="AM106" i="25"/>
  <c r="AN106" i="25"/>
  <c r="AO106" i="25"/>
  <c r="AP106" i="25"/>
  <c r="AQ106" i="25"/>
  <c r="AF107" i="25"/>
  <c r="AG107" i="25"/>
  <c r="AH107" i="25"/>
  <c r="AI107" i="25"/>
  <c r="AJ107" i="25"/>
  <c r="AK107" i="25"/>
  <c r="AL107" i="25"/>
  <c r="AM107" i="25"/>
  <c r="AN107" i="25"/>
  <c r="AO107" i="25"/>
  <c r="AP107" i="25"/>
  <c r="AQ107" i="25"/>
  <c r="AF108" i="25"/>
  <c r="AG108" i="25"/>
  <c r="AH108" i="25"/>
  <c r="AI108" i="25"/>
  <c r="AJ108" i="25"/>
  <c r="AK108" i="25"/>
  <c r="AL108" i="25"/>
  <c r="AM108" i="25"/>
  <c r="AN108" i="25"/>
  <c r="AO108" i="25"/>
  <c r="AP108" i="25"/>
  <c r="AQ108" i="25"/>
  <c r="AF109" i="25"/>
  <c r="AG109" i="25"/>
  <c r="AH109" i="25"/>
  <c r="AI109" i="25"/>
  <c r="AJ109" i="25"/>
  <c r="AK109" i="25"/>
  <c r="AL109" i="25"/>
  <c r="AM109" i="25"/>
  <c r="AN109" i="25"/>
  <c r="AO109" i="25"/>
  <c r="AP109" i="25"/>
  <c r="AQ109" i="25"/>
  <c r="AF110" i="25"/>
  <c r="AG110" i="25"/>
  <c r="AH110" i="25"/>
  <c r="AI110" i="25"/>
  <c r="AJ110" i="25"/>
  <c r="AK110" i="25"/>
  <c r="AL110" i="25"/>
  <c r="AM110" i="25"/>
  <c r="AN110" i="25"/>
  <c r="AO110" i="25"/>
  <c r="AP110" i="25"/>
  <c r="AQ110" i="25"/>
  <c r="AF111" i="25"/>
  <c r="AG111" i="25"/>
  <c r="AH111" i="25"/>
  <c r="AI111" i="25"/>
  <c r="AJ111" i="25"/>
  <c r="AK111" i="25"/>
  <c r="AL111" i="25"/>
  <c r="AM111" i="25"/>
  <c r="AN111" i="25"/>
  <c r="AO111" i="25"/>
  <c r="AP111" i="25"/>
  <c r="AQ111" i="25"/>
  <c r="AF112" i="25"/>
  <c r="AG112" i="25"/>
  <c r="AH112" i="25"/>
  <c r="AI112" i="25"/>
  <c r="AJ112" i="25"/>
  <c r="AK112" i="25"/>
  <c r="AL112" i="25"/>
  <c r="AM112" i="25"/>
  <c r="AN112" i="25"/>
  <c r="AO112" i="25"/>
  <c r="AP112" i="25"/>
  <c r="AQ112" i="25"/>
  <c r="AF113" i="25"/>
  <c r="AG113" i="25"/>
  <c r="AH113" i="25"/>
  <c r="AI113" i="25"/>
  <c r="AJ113" i="25"/>
  <c r="AK113" i="25"/>
  <c r="AL113" i="25"/>
  <c r="AM113" i="25"/>
  <c r="AN113" i="25"/>
  <c r="AO113" i="25"/>
  <c r="AP113" i="25"/>
  <c r="AQ113" i="25"/>
  <c r="AF114" i="25"/>
  <c r="AG114" i="25"/>
  <c r="AH114" i="25"/>
  <c r="AI114" i="25"/>
  <c r="AJ114" i="25"/>
  <c r="AK114" i="25"/>
  <c r="AL114" i="25"/>
  <c r="AM114" i="25"/>
  <c r="AN114" i="25"/>
  <c r="AO114" i="25"/>
  <c r="AP114" i="25"/>
  <c r="AQ114" i="25"/>
  <c r="AF115" i="25"/>
  <c r="AG115" i="25"/>
  <c r="AH115" i="25"/>
  <c r="AI115" i="25"/>
  <c r="AJ115" i="25"/>
  <c r="AK115" i="25"/>
  <c r="AL115" i="25"/>
  <c r="AM115" i="25"/>
  <c r="AN115" i="25"/>
  <c r="AO115" i="25"/>
  <c r="AP115" i="25"/>
  <c r="AQ115" i="25"/>
  <c r="AF116" i="25"/>
  <c r="AG116" i="25"/>
  <c r="AH116" i="25"/>
  <c r="AI116" i="25"/>
  <c r="AJ116" i="25"/>
  <c r="AK116" i="25"/>
  <c r="AL116" i="25"/>
  <c r="AM116" i="25"/>
  <c r="AN116" i="25"/>
  <c r="AO116" i="25"/>
  <c r="AP116" i="25"/>
  <c r="AQ116" i="25"/>
  <c r="AF117" i="25"/>
  <c r="AG117" i="25"/>
  <c r="AH117" i="25"/>
  <c r="AI117" i="25"/>
  <c r="AJ117" i="25"/>
  <c r="AK117" i="25"/>
  <c r="AL117" i="25"/>
  <c r="AM117" i="25"/>
  <c r="AN117" i="25"/>
  <c r="AO117" i="25"/>
  <c r="AP117" i="25"/>
  <c r="AQ117" i="25"/>
  <c r="AF118" i="25"/>
  <c r="AG118" i="25"/>
  <c r="AH118" i="25"/>
  <c r="AI118" i="25"/>
  <c r="AJ118" i="25"/>
  <c r="AK118" i="25"/>
  <c r="AL118" i="25"/>
  <c r="AM118" i="25"/>
  <c r="AN118" i="25"/>
  <c r="AO118" i="25"/>
  <c r="AP118" i="25"/>
  <c r="AQ118" i="25"/>
  <c r="AF119" i="25"/>
  <c r="AG119" i="25"/>
  <c r="AH119" i="25"/>
  <c r="AI119" i="25"/>
  <c r="AJ119" i="25"/>
  <c r="AK119" i="25"/>
  <c r="AL119" i="25"/>
  <c r="AM119" i="25"/>
  <c r="AN119" i="25"/>
  <c r="AO119" i="25"/>
  <c r="AP119" i="25"/>
  <c r="AQ119" i="25"/>
  <c r="AF120" i="25"/>
  <c r="AG120" i="25"/>
  <c r="AH120" i="25"/>
  <c r="AI120" i="25"/>
  <c r="AJ120" i="25"/>
  <c r="AK120" i="25"/>
  <c r="AL120" i="25"/>
  <c r="AM120" i="25"/>
  <c r="AN120" i="25"/>
  <c r="AO120" i="25"/>
  <c r="AP120" i="25"/>
  <c r="AQ120" i="25"/>
  <c r="AF121" i="25"/>
  <c r="AG121" i="25"/>
  <c r="AH121" i="25"/>
  <c r="AI121" i="25"/>
  <c r="AJ121" i="25"/>
  <c r="AK121" i="25"/>
  <c r="AL121" i="25"/>
  <c r="AM121" i="25"/>
  <c r="AN121" i="25"/>
  <c r="AO121" i="25"/>
  <c r="AP121" i="25"/>
  <c r="AQ121" i="25"/>
  <c r="AF122" i="25"/>
  <c r="AG122" i="25"/>
  <c r="AH122" i="25"/>
  <c r="AI122" i="25"/>
  <c r="AJ122" i="25"/>
  <c r="AK122" i="25"/>
  <c r="AL122" i="25"/>
  <c r="AM122" i="25"/>
  <c r="AN122" i="25"/>
  <c r="AO122" i="25"/>
  <c r="AP122" i="25"/>
  <c r="AQ122" i="25"/>
  <c r="AF123" i="25"/>
  <c r="AG123" i="25"/>
  <c r="AH123" i="25"/>
  <c r="AI123" i="25"/>
  <c r="AJ123" i="25"/>
  <c r="AK123" i="25"/>
  <c r="AL123" i="25"/>
  <c r="AM123" i="25"/>
  <c r="AN123" i="25"/>
  <c r="AO123" i="25"/>
  <c r="AP123" i="25"/>
  <c r="AQ123" i="25"/>
  <c r="AF124" i="25"/>
  <c r="AG124" i="25"/>
  <c r="AH124" i="25"/>
  <c r="AI124" i="25"/>
  <c r="AJ124" i="25"/>
  <c r="AK124" i="25"/>
  <c r="AL124" i="25"/>
  <c r="AM124" i="25"/>
  <c r="AN124" i="25"/>
  <c r="AO124" i="25"/>
  <c r="AP124" i="25"/>
  <c r="AQ124" i="25"/>
  <c r="AF125" i="25"/>
  <c r="AG125" i="25"/>
  <c r="AH125" i="25"/>
  <c r="AI125" i="25"/>
  <c r="AJ125" i="25"/>
  <c r="AK125" i="25"/>
  <c r="AL125" i="25"/>
  <c r="AM125" i="25"/>
  <c r="AN125" i="25"/>
  <c r="AO125" i="25"/>
  <c r="AP125" i="25"/>
  <c r="AQ125" i="25"/>
  <c r="AF126" i="25"/>
  <c r="AG126" i="25"/>
  <c r="AH126" i="25"/>
  <c r="AI126" i="25"/>
  <c r="AJ126" i="25"/>
  <c r="AK126" i="25"/>
  <c r="AL126" i="25"/>
  <c r="AM126" i="25"/>
  <c r="AN126" i="25"/>
  <c r="AO126" i="25"/>
  <c r="AP126" i="25"/>
  <c r="AQ126" i="25"/>
  <c r="AF127" i="25"/>
  <c r="AG127" i="25"/>
  <c r="AH127" i="25"/>
  <c r="AI127" i="25"/>
  <c r="AJ127" i="25"/>
  <c r="AK127" i="25"/>
  <c r="AL127" i="25"/>
  <c r="AM127" i="25"/>
  <c r="AN127" i="25"/>
  <c r="AO127" i="25"/>
  <c r="AP127" i="25"/>
  <c r="AQ127" i="25"/>
  <c r="AF128" i="25"/>
  <c r="AG128" i="25"/>
  <c r="AH128" i="25"/>
  <c r="AI128" i="25"/>
  <c r="AJ128" i="25"/>
  <c r="AK128" i="25"/>
  <c r="AL128" i="25"/>
  <c r="AM128" i="25"/>
  <c r="AN128" i="25"/>
  <c r="AO128" i="25"/>
  <c r="AP128" i="25"/>
  <c r="AQ128" i="25"/>
  <c r="AF129" i="25"/>
  <c r="AG129" i="25"/>
  <c r="AH129" i="25"/>
  <c r="AI129" i="25"/>
  <c r="AJ129" i="25"/>
  <c r="AK129" i="25"/>
  <c r="AL129" i="25"/>
  <c r="AM129" i="25"/>
  <c r="AN129" i="25"/>
  <c r="AO129" i="25"/>
  <c r="AP129" i="25"/>
  <c r="AQ129" i="25"/>
  <c r="AF130" i="25"/>
  <c r="AG130" i="25"/>
  <c r="AH130" i="25"/>
  <c r="AI130" i="25"/>
  <c r="AJ130" i="25"/>
  <c r="AK130" i="25"/>
  <c r="AL130" i="25"/>
  <c r="AM130" i="25"/>
  <c r="AN130" i="25"/>
  <c r="AO130" i="25"/>
  <c r="AP130" i="25"/>
  <c r="AQ130" i="25"/>
  <c r="AF131" i="25"/>
  <c r="AG131" i="25"/>
  <c r="AH131" i="25"/>
  <c r="AI131" i="25"/>
  <c r="AJ131" i="25"/>
  <c r="AK131" i="25"/>
  <c r="AL131" i="25"/>
  <c r="AM131" i="25"/>
  <c r="AN131" i="25"/>
  <c r="AO131" i="25"/>
  <c r="AP131" i="25"/>
  <c r="AQ131" i="25"/>
  <c r="AF132" i="25"/>
  <c r="AG132" i="25"/>
  <c r="AH132" i="25"/>
  <c r="AI132" i="25"/>
  <c r="AJ132" i="25"/>
  <c r="AK132" i="25"/>
  <c r="AL132" i="25"/>
  <c r="AM132" i="25"/>
  <c r="AN132" i="25"/>
  <c r="AO132" i="25"/>
  <c r="AP132" i="25"/>
  <c r="AQ132" i="25"/>
  <c r="AF133" i="25"/>
  <c r="AG133" i="25"/>
  <c r="AH133" i="25"/>
  <c r="AI133" i="25"/>
  <c r="AJ133" i="25"/>
  <c r="AK133" i="25"/>
  <c r="AL133" i="25"/>
  <c r="AM133" i="25"/>
  <c r="AN133" i="25"/>
  <c r="AO133" i="25"/>
  <c r="AP133" i="25"/>
  <c r="AQ133" i="25"/>
  <c r="AF134" i="25"/>
  <c r="AG134" i="25"/>
  <c r="AH134" i="25"/>
  <c r="AI134" i="25"/>
  <c r="AJ134" i="25"/>
  <c r="AK134" i="25"/>
  <c r="AL134" i="25"/>
  <c r="AM134" i="25"/>
  <c r="AN134" i="25"/>
  <c r="AO134" i="25"/>
  <c r="AP134" i="25"/>
  <c r="AQ134" i="25"/>
  <c r="AF135" i="25"/>
  <c r="AG135" i="25"/>
  <c r="AH135" i="25"/>
  <c r="AI135" i="25"/>
  <c r="AJ135" i="25"/>
  <c r="AK135" i="25"/>
  <c r="AL135" i="25"/>
  <c r="AM135" i="25"/>
  <c r="AN135" i="25"/>
  <c r="AO135" i="25"/>
  <c r="AP135" i="25"/>
  <c r="AQ135" i="25"/>
  <c r="AF136" i="25"/>
  <c r="AG136" i="25"/>
  <c r="AH136" i="25"/>
  <c r="AI136" i="25"/>
  <c r="AJ136" i="25"/>
  <c r="AK136" i="25"/>
  <c r="AL136" i="25"/>
  <c r="AM136" i="25"/>
  <c r="AN136" i="25"/>
  <c r="AO136" i="25"/>
  <c r="AP136" i="25"/>
  <c r="AQ136" i="25"/>
  <c r="AF137" i="25"/>
  <c r="AG137" i="25"/>
  <c r="AH137" i="25"/>
  <c r="AI137" i="25"/>
  <c r="AJ137" i="25"/>
  <c r="AK137" i="25"/>
  <c r="AL137" i="25"/>
  <c r="AM137" i="25"/>
  <c r="AN137" i="25"/>
  <c r="AO137" i="25"/>
  <c r="AP137" i="25"/>
  <c r="AQ137" i="25"/>
  <c r="AF138" i="25"/>
  <c r="AG138" i="25"/>
  <c r="AH138" i="25"/>
  <c r="AI138" i="25"/>
  <c r="AJ138" i="25"/>
  <c r="AK138" i="25"/>
  <c r="AL138" i="25"/>
  <c r="AM138" i="25"/>
  <c r="AN138" i="25"/>
  <c r="AO138" i="25"/>
  <c r="AP138" i="25"/>
  <c r="AQ138" i="25"/>
  <c r="AF139" i="25"/>
  <c r="AG139" i="25"/>
  <c r="AH139" i="25"/>
  <c r="AI139" i="25"/>
  <c r="AJ139" i="25"/>
  <c r="AK139" i="25"/>
  <c r="AL139" i="25"/>
  <c r="AM139" i="25"/>
  <c r="AN139" i="25"/>
  <c r="AO139" i="25"/>
  <c r="AP139" i="25"/>
  <c r="AQ139" i="25"/>
  <c r="AF140" i="25"/>
  <c r="AG140" i="25"/>
  <c r="AH140" i="25"/>
  <c r="AI140" i="25"/>
  <c r="AJ140" i="25"/>
  <c r="AK140" i="25"/>
  <c r="AL140" i="25"/>
  <c r="AM140" i="25"/>
  <c r="AN140" i="25"/>
  <c r="AO140" i="25"/>
  <c r="AP140" i="25"/>
  <c r="AQ140" i="25"/>
  <c r="AF141" i="25"/>
  <c r="AG141" i="25"/>
  <c r="AH141" i="25"/>
  <c r="AI141" i="25"/>
  <c r="AJ141" i="25"/>
  <c r="AK141" i="25"/>
  <c r="AL141" i="25"/>
  <c r="AM141" i="25"/>
  <c r="AN141" i="25"/>
  <c r="AO141" i="25"/>
  <c r="AP141" i="25"/>
  <c r="AQ141" i="25"/>
  <c r="AF142" i="25"/>
  <c r="AG142" i="25"/>
  <c r="AH142" i="25"/>
  <c r="AI142" i="25"/>
  <c r="AJ142" i="25"/>
  <c r="AK142" i="25"/>
  <c r="AL142" i="25"/>
  <c r="AM142" i="25"/>
  <c r="AN142" i="25"/>
  <c r="AO142" i="25"/>
  <c r="AP142" i="25"/>
  <c r="AQ142" i="25"/>
  <c r="AF143" i="25"/>
  <c r="AG143" i="25"/>
  <c r="AH143" i="25"/>
  <c r="AI143" i="25"/>
  <c r="AJ143" i="25"/>
  <c r="AK143" i="25"/>
  <c r="AL143" i="25"/>
  <c r="AM143" i="25"/>
  <c r="AN143" i="25"/>
  <c r="AO143" i="25"/>
  <c r="AP143" i="25"/>
  <c r="AQ143" i="25"/>
  <c r="AF144" i="25"/>
  <c r="AG144" i="25"/>
  <c r="AH144" i="25"/>
  <c r="AI144" i="25"/>
  <c r="AJ144" i="25"/>
  <c r="AK144" i="25"/>
  <c r="AL144" i="25"/>
  <c r="AM144" i="25"/>
  <c r="AN144" i="25"/>
  <c r="AO144" i="25"/>
  <c r="AP144" i="25"/>
  <c r="AQ144" i="25"/>
  <c r="AF145" i="25"/>
  <c r="AG145" i="25"/>
  <c r="AH145" i="25"/>
  <c r="AI145" i="25"/>
  <c r="AJ145" i="25"/>
  <c r="AK145" i="25"/>
  <c r="AL145" i="25"/>
  <c r="AM145" i="25"/>
  <c r="AN145" i="25"/>
  <c r="AO145" i="25"/>
  <c r="AP145" i="25"/>
  <c r="AQ145" i="25"/>
  <c r="AF146" i="25"/>
  <c r="AG146" i="25"/>
  <c r="AH146" i="25"/>
  <c r="AI146" i="25"/>
  <c r="AJ146" i="25"/>
  <c r="AK146" i="25"/>
  <c r="AL146" i="25"/>
  <c r="AM146" i="25"/>
  <c r="AN146" i="25"/>
  <c r="AO146" i="25"/>
  <c r="AP146" i="25"/>
  <c r="AQ146" i="25"/>
  <c r="AF147" i="25"/>
  <c r="AG147" i="25"/>
  <c r="AH147" i="25"/>
  <c r="AI147" i="25"/>
  <c r="AJ147" i="25"/>
  <c r="AK147" i="25"/>
  <c r="AL147" i="25"/>
  <c r="AM147" i="25"/>
  <c r="AN147" i="25"/>
  <c r="AO147" i="25"/>
  <c r="AP147" i="25"/>
  <c r="AQ147" i="25"/>
  <c r="AF148" i="25"/>
  <c r="AG148" i="25"/>
  <c r="AH148" i="25"/>
  <c r="AI148" i="25"/>
  <c r="AJ148" i="25"/>
  <c r="AK148" i="25"/>
  <c r="AL148" i="25"/>
  <c r="AM148" i="25"/>
  <c r="AN148" i="25"/>
  <c r="AO148" i="25"/>
  <c r="AP148" i="25"/>
  <c r="AQ148" i="25"/>
  <c r="AF149" i="25"/>
  <c r="AG149" i="25"/>
  <c r="AH149" i="25"/>
  <c r="AI149" i="25"/>
  <c r="AJ149" i="25"/>
  <c r="AK149" i="25"/>
  <c r="AL149" i="25"/>
  <c r="AM149" i="25"/>
  <c r="AN149" i="25"/>
  <c r="AO149" i="25"/>
  <c r="AP149" i="25"/>
  <c r="AQ149" i="25"/>
  <c r="AF150" i="25"/>
  <c r="AG150" i="25"/>
  <c r="AH150" i="25"/>
  <c r="AI150" i="25"/>
  <c r="AJ150" i="25"/>
  <c r="AK150" i="25"/>
  <c r="AL150" i="25"/>
  <c r="AM150" i="25"/>
  <c r="AN150" i="25"/>
  <c r="AO150" i="25"/>
  <c r="AP150" i="25"/>
  <c r="AQ150" i="25"/>
  <c r="AF151" i="25"/>
  <c r="AG151" i="25"/>
  <c r="AH151" i="25"/>
  <c r="AI151" i="25"/>
  <c r="AJ151" i="25"/>
  <c r="AK151" i="25"/>
  <c r="AL151" i="25"/>
  <c r="AM151" i="25"/>
  <c r="AN151" i="25"/>
  <c r="AO151" i="25"/>
  <c r="AP151" i="25"/>
  <c r="AQ151" i="25"/>
  <c r="AF152" i="25"/>
  <c r="AG152" i="25"/>
  <c r="AH152" i="25"/>
  <c r="AI152" i="25"/>
  <c r="AJ152" i="25"/>
  <c r="AK152" i="25"/>
  <c r="AL152" i="25"/>
  <c r="AM152" i="25"/>
  <c r="AN152" i="25"/>
  <c r="AO152" i="25"/>
  <c r="AP152" i="25"/>
  <c r="AQ152" i="25"/>
  <c r="AF153" i="25"/>
  <c r="AG153" i="25"/>
  <c r="AH153" i="25"/>
  <c r="AI153" i="25"/>
  <c r="AJ153" i="25"/>
  <c r="AK153" i="25"/>
  <c r="AL153" i="25"/>
  <c r="AM153" i="25"/>
  <c r="AN153" i="25"/>
  <c r="AO153" i="25"/>
  <c r="AP153" i="25"/>
  <c r="AQ153" i="25"/>
  <c r="AF154" i="25"/>
  <c r="AG154" i="25"/>
  <c r="AH154" i="25"/>
  <c r="AI154" i="25"/>
  <c r="AJ154" i="25"/>
  <c r="AK154" i="25"/>
  <c r="AL154" i="25"/>
  <c r="AM154" i="25"/>
  <c r="AN154" i="25"/>
  <c r="AO154" i="25"/>
  <c r="AP154" i="25"/>
  <c r="AQ154" i="25"/>
  <c r="AF155" i="25"/>
  <c r="AG155" i="25"/>
  <c r="AH155" i="25"/>
  <c r="AI155" i="25"/>
  <c r="AJ155" i="25"/>
  <c r="AK155" i="25"/>
  <c r="AL155" i="25"/>
  <c r="AM155" i="25"/>
  <c r="AN155" i="25"/>
  <c r="AO155" i="25"/>
  <c r="AP155" i="25"/>
  <c r="AQ155" i="25"/>
  <c r="AF156" i="25"/>
  <c r="AG156" i="25"/>
  <c r="AH156" i="25"/>
  <c r="AI156" i="25"/>
  <c r="AJ156" i="25"/>
  <c r="AK156" i="25"/>
  <c r="AL156" i="25"/>
  <c r="AM156" i="25"/>
  <c r="AN156" i="25"/>
  <c r="AO156" i="25"/>
  <c r="AP156" i="25"/>
  <c r="AQ156" i="25"/>
  <c r="AF157" i="25"/>
  <c r="AG157" i="25"/>
  <c r="AH157" i="25"/>
  <c r="AI157" i="25"/>
  <c r="AJ157" i="25"/>
  <c r="AK157" i="25"/>
  <c r="AL157" i="25"/>
  <c r="AM157" i="25"/>
  <c r="AN157" i="25"/>
  <c r="AO157" i="25"/>
  <c r="AP157" i="25"/>
  <c r="AQ157" i="25"/>
  <c r="AF158" i="25"/>
  <c r="AG158" i="25"/>
  <c r="AH158" i="25"/>
  <c r="AI158" i="25"/>
  <c r="AJ158" i="25"/>
  <c r="AK158" i="25"/>
  <c r="AL158" i="25"/>
  <c r="AM158" i="25"/>
  <c r="AN158" i="25"/>
  <c r="AO158" i="25"/>
  <c r="AP158" i="25"/>
  <c r="AQ158" i="25"/>
  <c r="AF159" i="25"/>
  <c r="AG159" i="25"/>
  <c r="AH159" i="25"/>
  <c r="AI159" i="25"/>
  <c r="AJ159" i="25"/>
  <c r="AK159" i="25"/>
  <c r="AL159" i="25"/>
  <c r="AM159" i="25"/>
  <c r="AN159" i="25"/>
  <c r="AO159" i="25"/>
  <c r="AP159" i="25"/>
  <c r="AQ159" i="25"/>
  <c r="AF160" i="25"/>
  <c r="AG160" i="25"/>
  <c r="AH160" i="25"/>
  <c r="AI160" i="25"/>
  <c r="AJ160" i="25"/>
  <c r="AK160" i="25"/>
  <c r="AL160" i="25"/>
  <c r="AM160" i="25"/>
  <c r="AN160" i="25"/>
  <c r="AO160" i="25"/>
  <c r="AP160" i="25"/>
  <c r="AQ160" i="25"/>
  <c r="AF161" i="25"/>
  <c r="AG161" i="25"/>
  <c r="AH161" i="25"/>
  <c r="AI161" i="25"/>
  <c r="AJ161" i="25"/>
  <c r="AK161" i="25"/>
  <c r="AL161" i="25"/>
  <c r="AM161" i="25"/>
  <c r="AN161" i="25"/>
  <c r="AO161" i="25"/>
  <c r="AP161" i="25"/>
  <c r="AQ161" i="25"/>
  <c r="AF162" i="25"/>
  <c r="AG162" i="25"/>
  <c r="AH162" i="25"/>
  <c r="AI162" i="25"/>
  <c r="AJ162" i="25"/>
  <c r="AK162" i="25"/>
  <c r="AL162" i="25"/>
  <c r="AM162" i="25"/>
  <c r="AN162" i="25"/>
  <c r="AO162" i="25"/>
  <c r="AP162" i="25"/>
  <c r="AQ162" i="25"/>
  <c r="AF163" i="25"/>
  <c r="AG163" i="25"/>
  <c r="AH163" i="25"/>
  <c r="AI163" i="25"/>
  <c r="AJ163" i="25"/>
  <c r="AK163" i="25"/>
  <c r="AL163" i="25"/>
  <c r="AM163" i="25"/>
  <c r="AN163" i="25"/>
  <c r="AO163" i="25"/>
  <c r="AP163" i="25"/>
  <c r="AQ163" i="25"/>
  <c r="AF164" i="25"/>
  <c r="AG164" i="25"/>
  <c r="AH164" i="25"/>
  <c r="AI164" i="25"/>
  <c r="AJ164" i="25"/>
  <c r="AK164" i="25"/>
  <c r="AL164" i="25"/>
  <c r="AM164" i="25"/>
  <c r="AN164" i="25"/>
  <c r="AO164" i="25"/>
  <c r="AP164" i="25"/>
  <c r="AQ164" i="25"/>
  <c r="AF165" i="25"/>
  <c r="AG165" i="25"/>
  <c r="AH165" i="25"/>
  <c r="AI165" i="25"/>
  <c r="AJ165" i="25"/>
  <c r="AK165" i="25"/>
  <c r="AL165" i="25"/>
  <c r="AM165" i="25"/>
  <c r="AN165" i="25"/>
  <c r="AO165" i="25"/>
  <c r="AP165" i="25"/>
  <c r="AQ165" i="25"/>
  <c r="AF166" i="25"/>
  <c r="AG166" i="25"/>
  <c r="AH166" i="25"/>
  <c r="AI166" i="25"/>
  <c r="AJ166" i="25"/>
  <c r="AK166" i="25"/>
  <c r="AL166" i="25"/>
  <c r="AM166" i="25"/>
  <c r="AN166" i="25"/>
  <c r="AO166" i="25"/>
  <c r="AP166" i="25"/>
  <c r="AQ166" i="25"/>
  <c r="AF167" i="25"/>
  <c r="AG167" i="25"/>
  <c r="AH167" i="25"/>
  <c r="AI167" i="25"/>
  <c r="AJ167" i="25"/>
  <c r="AK167" i="25"/>
  <c r="AL167" i="25"/>
  <c r="AM167" i="25"/>
  <c r="AN167" i="25"/>
  <c r="AO167" i="25"/>
  <c r="AP167" i="25"/>
  <c r="AQ167" i="25"/>
  <c r="AF168" i="25"/>
  <c r="AG168" i="25"/>
  <c r="AH168" i="25"/>
  <c r="AI168" i="25"/>
  <c r="AJ168" i="25"/>
  <c r="AK168" i="25"/>
  <c r="AL168" i="25"/>
  <c r="AM168" i="25"/>
  <c r="AN168" i="25"/>
  <c r="AO168" i="25"/>
  <c r="AP168" i="25"/>
  <c r="AQ168" i="25"/>
  <c r="AF169" i="25"/>
  <c r="AG169" i="25"/>
  <c r="AH169" i="25"/>
  <c r="AI169" i="25"/>
  <c r="AJ169" i="25"/>
  <c r="AK169" i="25"/>
  <c r="AL169" i="25"/>
  <c r="AM169" i="25"/>
  <c r="AN169" i="25"/>
  <c r="AO169" i="25"/>
  <c r="AP169" i="25"/>
  <c r="AQ169" i="25"/>
  <c r="AF170" i="25"/>
  <c r="AG170" i="25"/>
  <c r="AH170" i="25"/>
  <c r="AI170" i="25"/>
  <c r="AJ170" i="25"/>
  <c r="AK170" i="25"/>
  <c r="AL170" i="25"/>
  <c r="AM170" i="25"/>
  <c r="AN170" i="25"/>
  <c r="AO170" i="25"/>
  <c r="AP170" i="25"/>
  <c r="AQ170" i="25"/>
  <c r="AF171" i="25"/>
  <c r="AG171" i="25"/>
  <c r="AH171" i="25"/>
  <c r="AI171" i="25"/>
  <c r="AJ171" i="25"/>
  <c r="AK171" i="25"/>
  <c r="AL171" i="25"/>
  <c r="AM171" i="25"/>
  <c r="AN171" i="25"/>
  <c r="AO171" i="25"/>
  <c r="AP171" i="25"/>
  <c r="AQ171" i="25"/>
  <c r="AF172" i="25"/>
  <c r="AG172" i="25"/>
  <c r="AH172" i="25"/>
  <c r="AI172" i="25"/>
  <c r="AJ172" i="25"/>
  <c r="AK172" i="25"/>
  <c r="AL172" i="25"/>
  <c r="AM172" i="25"/>
  <c r="AN172" i="25"/>
  <c r="AO172" i="25"/>
  <c r="AP172" i="25"/>
  <c r="AQ172" i="25"/>
  <c r="AF173" i="25"/>
  <c r="AG173" i="25"/>
  <c r="AH173" i="25"/>
  <c r="AI173" i="25"/>
  <c r="AJ173" i="25"/>
  <c r="AK173" i="25"/>
  <c r="AL173" i="25"/>
  <c r="AM173" i="25"/>
  <c r="AN173" i="25"/>
  <c r="AO173" i="25"/>
  <c r="AP173" i="25"/>
  <c r="AQ173" i="25"/>
  <c r="AF174" i="25"/>
  <c r="AG174" i="25"/>
  <c r="AH174" i="25"/>
  <c r="AI174" i="25"/>
  <c r="AJ174" i="25"/>
  <c r="AK174" i="25"/>
  <c r="AL174" i="25"/>
  <c r="AM174" i="25"/>
  <c r="AN174" i="25"/>
  <c r="AO174" i="25"/>
  <c r="AP174" i="25"/>
  <c r="AQ174" i="25"/>
  <c r="AF175" i="25"/>
  <c r="AG175" i="25"/>
  <c r="AH175" i="25"/>
  <c r="AI175" i="25"/>
  <c r="AJ175" i="25"/>
  <c r="AK175" i="25"/>
  <c r="AL175" i="25"/>
  <c r="AM175" i="25"/>
  <c r="AN175" i="25"/>
  <c r="AO175" i="25"/>
  <c r="AP175" i="25"/>
  <c r="AQ175" i="25"/>
  <c r="AF176" i="25"/>
  <c r="AG176" i="25"/>
  <c r="AH176" i="25"/>
  <c r="AI176" i="25"/>
  <c r="AJ176" i="25"/>
  <c r="AK176" i="25"/>
  <c r="AL176" i="25"/>
  <c r="AM176" i="25"/>
  <c r="AN176" i="25"/>
  <c r="AO176" i="25"/>
  <c r="AP176" i="25"/>
  <c r="AQ176" i="25"/>
  <c r="AF177" i="25"/>
  <c r="AG177" i="25"/>
  <c r="AH177" i="25"/>
  <c r="AI177" i="25"/>
  <c r="AJ177" i="25"/>
  <c r="AK177" i="25"/>
  <c r="AL177" i="25"/>
  <c r="AM177" i="25"/>
  <c r="AN177" i="25"/>
  <c r="AO177" i="25"/>
  <c r="AP177" i="25"/>
  <c r="AQ177" i="25"/>
  <c r="AF178" i="25"/>
  <c r="AG178" i="25"/>
  <c r="AH178" i="25"/>
  <c r="AI178" i="25"/>
  <c r="AJ178" i="25"/>
  <c r="AK178" i="25"/>
  <c r="AL178" i="25"/>
  <c r="AM178" i="25"/>
  <c r="AN178" i="25"/>
  <c r="AO178" i="25"/>
  <c r="AP178" i="25"/>
  <c r="AQ178" i="25"/>
  <c r="AF179" i="25"/>
  <c r="AG179" i="25"/>
  <c r="AH179" i="25"/>
  <c r="AI179" i="25"/>
  <c r="AJ179" i="25"/>
  <c r="AK179" i="25"/>
  <c r="AL179" i="25"/>
  <c r="AM179" i="25"/>
  <c r="AN179" i="25"/>
  <c r="AO179" i="25"/>
  <c r="AP179" i="25"/>
  <c r="AQ179" i="25"/>
  <c r="AF180" i="25"/>
  <c r="AG180" i="25"/>
  <c r="AH180" i="25"/>
  <c r="AI180" i="25"/>
  <c r="AJ180" i="25"/>
  <c r="AK180" i="25"/>
  <c r="AL180" i="25"/>
  <c r="AM180" i="25"/>
  <c r="AN180" i="25"/>
  <c r="AO180" i="25"/>
  <c r="AP180" i="25"/>
  <c r="AQ180" i="25"/>
  <c r="AF181" i="25"/>
  <c r="AG181" i="25"/>
  <c r="AH181" i="25"/>
  <c r="AI181" i="25"/>
  <c r="AJ181" i="25"/>
  <c r="AK181" i="25"/>
  <c r="AL181" i="25"/>
  <c r="AM181" i="25"/>
  <c r="AN181" i="25"/>
  <c r="AO181" i="25"/>
  <c r="AP181" i="25"/>
  <c r="AQ181" i="25"/>
  <c r="AF182" i="25"/>
  <c r="AG182" i="25"/>
  <c r="AH182" i="25"/>
  <c r="AI182" i="25"/>
  <c r="AJ182" i="25"/>
  <c r="AK182" i="25"/>
  <c r="AL182" i="25"/>
  <c r="AM182" i="25"/>
  <c r="AN182" i="25"/>
  <c r="AO182" i="25"/>
  <c r="AP182" i="25"/>
  <c r="AQ182" i="25"/>
  <c r="AF183" i="25"/>
  <c r="AG183" i="25"/>
  <c r="AH183" i="25"/>
  <c r="AI183" i="25"/>
  <c r="AJ183" i="25"/>
  <c r="AK183" i="25"/>
  <c r="AL183" i="25"/>
  <c r="AM183" i="25"/>
  <c r="AN183" i="25"/>
  <c r="AO183" i="25"/>
  <c r="AP183" i="25"/>
  <c r="AQ183" i="25"/>
  <c r="AF184" i="25"/>
  <c r="AG184" i="25"/>
  <c r="AH184" i="25"/>
  <c r="AI184" i="25"/>
  <c r="AJ184" i="25"/>
  <c r="AK184" i="25"/>
  <c r="AL184" i="25"/>
  <c r="AM184" i="25"/>
  <c r="AN184" i="25"/>
  <c r="AO184" i="25"/>
  <c r="AP184" i="25"/>
  <c r="AQ184" i="25"/>
  <c r="AF185" i="25"/>
  <c r="AG185" i="25"/>
  <c r="AH185" i="25"/>
  <c r="AI185" i="25"/>
  <c r="AJ185" i="25"/>
  <c r="AK185" i="25"/>
  <c r="AL185" i="25"/>
  <c r="AM185" i="25"/>
  <c r="AN185" i="25"/>
  <c r="AO185" i="25"/>
  <c r="AP185" i="25"/>
  <c r="AQ185" i="25"/>
  <c r="AF186" i="25"/>
  <c r="AG186" i="25"/>
  <c r="AH186" i="25"/>
  <c r="AI186" i="25"/>
  <c r="AJ186" i="25"/>
  <c r="AK186" i="25"/>
  <c r="AL186" i="25"/>
  <c r="AM186" i="25"/>
  <c r="AN186" i="25"/>
  <c r="AO186" i="25"/>
  <c r="AP186" i="25"/>
  <c r="AQ186" i="25"/>
  <c r="AF187" i="25"/>
  <c r="AG187" i="25"/>
  <c r="AH187" i="25"/>
  <c r="AI187" i="25"/>
  <c r="AJ187" i="25"/>
  <c r="AK187" i="25"/>
  <c r="AL187" i="25"/>
  <c r="AM187" i="25"/>
  <c r="AN187" i="25"/>
  <c r="AO187" i="25"/>
  <c r="AP187" i="25"/>
  <c r="AQ187" i="25"/>
  <c r="AF188" i="25"/>
  <c r="AG188" i="25"/>
  <c r="AH188" i="25"/>
  <c r="AI188" i="25"/>
  <c r="AJ188" i="25"/>
  <c r="AK188" i="25"/>
  <c r="AL188" i="25"/>
  <c r="AM188" i="25"/>
  <c r="AN188" i="25"/>
  <c r="AO188" i="25"/>
  <c r="AP188" i="25"/>
  <c r="AQ188" i="25"/>
  <c r="AF189" i="25"/>
  <c r="AG189" i="25"/>
  <c r="AH189" i="25"/>
  <c r="AI189" i="25"/>
  <c r="AJ189" i="25"/>
  <c r="AK189" i="25"/>
  <c r="AL189" i="25"/>
  <c r="AM189" i="25"/>
  <c r="AN189" i="25"/>
  <c r="AO189" i="25"/>
  <c r="AP189" i="25"/>
  <c r="AQ189" i="25"/>
  <c r="AF190" i="25"/>
  <c r="AG190" i="25"/>
  <c r="AH190" i="25"/>
  <c r="AI190" i="25"/>
  <c r="AJ190" i="25"/>
  <c r="AK190" i="25"/>
  <c r="AL190" i="25"/>
  <c r="AM190" i="25"/>
  <c r="AN190" i="25"/>
  <c r="AO190" i="25"/>
  <c r="AP190" i="25"/>
  <c r="AQ190" i="25"/>
  <c r="AF191" i="25"/>
  <c r="AG191" i="25"/>
  <c r="AH191" i="25"/>
  <c r="AI191" i="25"/>
  <c r="AJ191" i="25"/>
  <c r="AK191" i="25"/>
  <c r="AL191" i="25"/>
  <c r="AM191" i="25"/>
  <c r="AN191" i="25"/>
  <c r="AO191" i="25"/>
  <c r="AP191" i="25"/>
  <c r="AQ191" i="25"/>
  <c r="AF192" i="25"/>
  <c r="AF216" i="25" s="1"/>
  <c r="AG192" i="25"/>
  <c r="AG216" i="25" s="1"/>
  <c r="AH192" i="25"/>
  <c r="AH216" i="25" s="1"/>
  <c r="AI192" i="25"/>
  <c r="AI216" i="25" s="1"/>
  <c r="AJ192" i="25"/>
  <c r="AJ216" i="25" s="1"/>
  <c r="AK192" i="25"/>
  <c r="AK216" i="25" s="1"/>
  <c r="AL192" i="25"/>
  <c r="AL216" i="25" s="1"/>
  <c r="AM192" i="25"/>
  <c r="AM216" i="25" s="1"/>
  <c r="AN192" i="25"/>
  <c r="AN216" i="25" s="1"/>
  <c r="AO192" i="25"/>
  <c r="AO216" i="25" s="1"/>
  <c r="AP192" i="25"/>
  <c r="AP216" i="25" s="1"/>
  <c r="AQ192" i="25"/>
  <c r="AQ216" i="25" s="1"/>
  <c r="AF193" i="25"/>
  <c r="AF210" i="25" s="1"/>
  <c r="AG193" i="25"/>
  <c r="AG210" i="25" s="1"/>
  <c r="AH193" i="25"/>
  <c r="AH210" i="25" s="1"/>
  <c r="AI193" i="25"/>
  <c r="AI210" i="25" s="1"/>
  <c r="AJ193" i="25"/>
  <c r="AJ210" i="25" s="1"/>
  <c r="AK193" i="25"/>
  <c r="AK210" i="25" s="1"/>
  <c r="AL193" i="25"/>
  <c r="AL210" i="25" s="1"/>
  <c r="AM193" i="25"/>
  <c r="AM210" i="25" s="1"/>
  <c r="AN193" i="25"/>
  <c r="AN210" i="25" s="1"/>
  <c r="AO193" i="25"/>
  <c r="AO210" i="25" s="1"/>
  <c r="AP193" i="25"/>
  <c r="AP210" i="25" s="1"/>
  <c r="AQ193" i="25"/>
  <c r="AQ210" i="25" s="1"/>
  <c r="AF194" i="25"/>
  <c r="AG194" i="25"/>
  <c r="AH194" i="25"/>
  <c r="AI194" i="25"/>
  <c r="AJ194" i="25"/>
  <c r="AK194" i="25"/>
  <c r="AL194" i="25"/>
  <c r="AM194" i="25"/>
  <c r="AN194" i="25"/>
  <c r="AO194" i="25"/>
  <c r="AP194" i="25"/>
  <c r="AQ194" i="25"/>
  <c r="AF195" i="25"/>
  <c r="AG195" i="25"/>
  <c r="AH195" i="25"/>
  <c r="AI195" i="25"/>
  <c r="AJ195" i="25"/>
  <c r="AK195" i="25"/>
  <c r="AL195" i="25"/>
  <c r="AM195" i="25"/>
  <c r="AN195" i="25"/>
  <c r="AO195" i="25"/>
  <c r="AP195" i="25"/>
  <c r="AQ195" i="25"/>
  <c r="AF196" i="25"/>
  <c r="AG196" i="25"/>
  <c r="AH196" i="25"/>
  <c r="AI196" i="25"/>
  <c r="AJ196" i="25"/>
  <c r="AK196" i="25"/>
  <c r="AL196" i="25"/>
  <c r="AM196" i="25"/>
  <c r="AN196" i="25"/>
  <c r="AO196" i="25"/>
  <c r="AP196" i="25"/>
  <c r="AQ196" i="25"/>
  <c r="AF197" i="25"/>
  <c r="AG197" i="25"/>
  <c r="AH197" i="25"/>
  <c r="AI197" i="25"/>
  <c r="AJ197" i="25"/>
  <c r="AK197" i="25"/>
  <c r="AL197" i="25"/>
  <c r="AM197" i="25"/>
  <c r="AN197" i="25"/>
  <c r="AO197" i="25"/>
  <c r="AP197" i="25"/>
  <c r="AQ197" i="25"/>
  <c r="AF198" i="25"/>
  <c r="AG198" i="25"/>
  <c r="AH198" i="25"/>
  <c r="AI198" i="25"/>
  <c r="AJ198" i="25"/>
  <c r="AK198" i="25"/>
  <c r="AL198" i="25"/>
  <c r="AM198" i="25"/>
  <c r="AN198" i="25"/>
  <c r="AO198" i="25"/>
  <c r="AP198" i="25"/>
  <c r="AQ198" i="25"/>
  <c r="AF199" i="25"/>
  <c r="AG199" i="25"/>
  <c r="AH199" i="25"/>
  <c r="AI199" i="25"/>
  <c r="AJ199" i="25"/>
  <c r="AK199" i="25"/>
  <c r="AL199" i="25"/>
  <c r="AM199" i="25"/>
  <c r="AN199" i="25"/>
  <c r="AO199" i="25"/>
  <c r="AP199" i="25"/>
  <c r="AQ199" i="25"/>
  <c r="AF200" i="25"/>
  <c r="AG200" i="25"/>
  <c r="AH200" i="25"/>
  <c r="AI200" i="25"/>
  <c r="AJ200" i="25"/>
  <c r="AK200" i="25"/>
  <c r="AL200" i="25"/>
  <c r="AM200" i="25"/>
  <c r="AN200" i="25"/>
  <c r="AO200" i="25"/>
  <c r="AP200" i="25"/>
  <c r="AQ200" i="25"/>
  <c r="AH5" i="25"/>
  <c r="AI5" i="25"/>
  <c r="AJ5" i="25"/>
  <c r="AK5" i="25"/>
  <c r="AL5" i="25"/>
  <c r="AL238" i="25" s="1"/>
  <c r="AM5" i="25"/>
  <c r="AN5" i="25"/>
  <c r="AO5" i="25"/>
  <c r="AP5" i="25"/>
  <c r="AP238" i="25" s="1"/>
  <c r="AQ5" i="25"/>
  <c r="AD11" i="25"/>
  <c r="P11" i="25" s="1"/>
  <c r="AD12" i="25"/>
  <c r="AD13" i="25"/>
  <c r="Q13" i="25" s="1"/>
  <c r="AD14" i="25"/>
  <c r="P14" i="25" s="1"/>
  <c r="AD15" i="25"/>
  <c r="AD16" i="25"/>
  <c r="AD17" i="25"/>
  <c r="AD18" i="25"/>
  <c r="P18" i="25" s="1"/>
  <c r="AD19" i="25"/>
  <c r="AD20" i="25"/>
  <c r="AD21" i="25"/>
  <c r="AD22" i="25"/>
  <c r="P22" i="25" s="1"/>
  <c r="AD23" i="25"/>
  <c r="AD24" i="25"/>
  <c r="AD25" i="25"/>
  <c r="AD26" i="25"/>
  <c r="P26" i="25" s="1"/>
  <c r="AD27" i="25"/>
  <c r="AD28" i="25"/>
  <c r="AD29" i="25"/>
  <c r="AD30" i="25"/>
  <c r="P30" i="25" s="1"/>
  <c r="AD31" i="25"/>
  <c r="AD32" i="25"/>
  <c r="AD33" i="25"/>
  <c r="AD34" i="25"/>
  <c r="P34" i="25" s="1"/>
  <c r="AD35" i="25"/>
  <c r="AD36" i="25"/>
  <c r="AD37" i="25"/>
  <c r="AD38" i="25"/>
  <c r="P38" i="25" s="1"/>
  <c r="AD39" i="25"/>
  <c r="AD40" i="25"/>
  <c r="AD41" i="25"/>
  <c r="AD42" i="25"/>
  <c r="AD43" i="25"/>
  <c r="AD44" i="25"/>
  <c r="AD45" i="25"/>
  <c r="AD46" i="25"/>
  <c r="P46" i="25" s="1"/>
  <c r="AD47" i="25"/>
  <c r="AD48" i="25"/>
  <c r="AD49" i="25"/>
  <c r="AD50" i="25"/>
  <c r="AD51" i="25"/>
  <c r="AD52" i="25"/>
  <c r="AD53" i="25"/>
  <c r="AD54" i="25"/>
  <c r="P54" i="25" s="1"/>
  <c r="AD55" i="25"/>
  <c r="AD56" i="25"/>
  <c r="AD57" i="25"/>
  <c r="AD58" i="25"/>
  <c r="P58" i="25" s="1"/>
  <c r="AD59" i="25"/>
  <c r="AD60" i="25"/>
  <c r="AD61" i="25"/>
  <c r="AD62" i="25"/>
  <c r="AD63" i="25"/>
  <c r="AD64" i="25"/>
  <c r="AD65" i="25"/>
  <c r="AD66" i="25"/>
  <c r="P66" i="25" s="1"/>
  <c r="AD67" i="25"/>
  <c r="AD68" i="25"/>
  <c r="AD69" i="25"/>
  <c r="AD70" i="25"/>
  <c r="AD71" i="25"/>
  <c r="AD72" i="25"/>
  <c r="AD73" i="25"/>
  <c r="AD74" i="25"/>
  <c r="P74" i="25" s="1"/>
  <c r="AD75" i="25"/>
  <c r="AD76" i="25"/>
  <c r="AD77" i="25"/>
  <c r="AD78" i="25"/>
  <c r="AD79" i="25"/>
  <c r="AD80" i="25"/>
  <c r="AD81" i="25"/>
  <c r="AD82" i="25"/>
  <c r="P82" i="25" s="1"/>
  <c r="AD83" i="25"/>
  <c r="AD84" i="25"/>
  <c r="AD85" i="25"/>
  <c r="AD86" i="25"/>
  <c r="AD87" i="25"/>
  <c r="AD88" i="25"/>
  <c r="AD89" i="25"/>
  <c r="AD90" i="25"/>
  <c r="P90" i="25" s="1"/>
  <c r="AD91" i="25"/>
  <c r="AD92" i="25"/>
  <c r="AD93" i="25"/>
  <c r="AD94" i="25"/>
  <c r="AD95" i="25"/>
  <c r="AD96" i="25"/>
  <c r="AD97" i="25"/>
  <c r="P97" i="25" s="1"/>
  <c r="AD98" i="25"/>
  <c r="AD99" i="25"/>
  <c r="AD100" i="25"/>
  <c r="AD101" i="25"/>
  <c r="AD102" i="25"/>
  <c r="AD103" i="25"/>
  <c r="AD104" i="25"/>
  <c r="AD105" i="25"/>
  <c r="P105" i="25" s="1"/>
  <c r="AD106" i="25"/>
  <c r="AD107" i="25"/>
  <c r="AD108" i="25"/>
  <c r="AD109" i="25"/>
  <c r="AD110" i="25"/>
  <c r="AD111" i="25"/>
  <c r="AD112" i="25"/>
  <c r="AD113" i="25"/>
  <c r="P113" i="25" s="1"/>
  <c r="AD114" i="25"/>
  <c r="AD115" i="25"/>
  <c r="AD116" i="25"/>
  <c r="AD117" i="25"/>
  <c r="AD118" i="25"/>
  <c r="AD119" i="25"/>
  <c r="AD120" i="25"/>
  <c r="AD121" i="25"/>
  <c r="P121" i="25" s="1"/>
  <c r="AD122" i="25"/>
  <c r="AD123" i="25"/>
  <c r="AD124" i="25"/>
  <c r="AD125" i="25"/>
  <c r="AD126" i="25"/>
  <c r="AD127" i="25"/>
  <c r="AD128" i="25"/>
  <c r="AD129" i="25"/>
  <c r="AD130" i="25"/>
  <c r="AD131" i="25"/>
  <c r="AD132" i="25"/>
  <c r="AD133" i="25"/>
  <c r="P133" i="25" s="1"/>
  <c r="AD134" i="25"/>
  <c r="AD135" i="25"/>
  <c r="AD136" i="25"/>
  <c r="AD137" i="25"/>
  <c r="P137" i="25" s="1"/>
  <c r="AD138" i="25"/>
  <c r="AD139" i="25"/>
  <c r="AD140" i="25"/>
  <c r="AD141" i="25"/>
  <c r="P141" i="25" s="1"/>
  <c r="AD142" i="25"/>
  <c r="AD143" i="25"/>
  <c r="AD144" i="25"/>
  <c r="AD145" i="25"/>
  <c r="P145" i="25" s="1"/>
  <c r="AD146" i="25"/>
  <c r="AD147" i="25"/>
  <c r="AD148" i="25"/>
  <c r="AD149" i="25"/>
  <c r="P149" i="25" s="1"/>
  <c r="AD150" i="25"/>
  <c r="AD151" i="25"/>
  <c r="AD152" i="25"/>
  <c r="AD153" i="25"/>
  <c r="AD154" i="25"/>
  <c r="AD155" i="25"/>
  <c r="AD156" i="25"/>
  <c r="AD157" i="25"/>
  <c r="P157" i="25" s="1"/>
  <c r="AD158" i="25"/>
  <c r="AD159" i="25"/>
  <c r="AD160" i="25"/>
  <c r="AD161" i="25"/>
  <c r="AD162" i="25"/>
  <c r="AD163" i="25"/>
  <c r="P163" i="25" s="1"/>
  <c r="AD164" i="25"/>
  <c r="AD165" i="25"/>
  <c r="AD166" i="25"/>
  <c r="AD167" i="25"/>
  <c r="P167" i="25" s="1"/>
  <c r="AD168" i="25"/>
  <c r="AD169" i="25"/>
  <c r="AD170" i="25"/>
  <c r="AD171" i="25"/>
  <c r="AD172" i="25"/>
  <c r="AD173" i="25"/>
  <c r="AD174" i="25"/>
  <c r="AD175" i="25"/>
  <c r="AD176" i="25"/>
  <c r="P176" i="25" s="1"/>
  <c r="AD177" i="25"/>
  <c r="AD178" i="25"/>
  <c r="P178" i="25" s="1"/>
  <c r="AD179" i="25"/>
  <c r="AD180" i="25"/>
  <c r="P180" i="25" s="1"/>
  <c r="AD181" i="25"/>
  <c r="AD182" i="25"/>
  <c r="P182" i="25" s="1"/>
  <c r="AD183" i="25"/>
  <c r="AD184" i="25"/>
  <c r="P184" i="25" s="1"/>
  <c r="AD185" i="25"/>
  <c r="AD186" i="25"/>
  <c r="P186" i="25" s="1"/>
  <c r="AD187" i="25"/>
  <c r="AD188" i="25"/>
  <c r="P188" i="25" s="1"/>
  <c r="AD189" i="25"/>
  <c r="AD190" i="25"/>
  <c r="AD191" i="25"/>
  <c r="AD192" i="25"/>
  <c r="AD193" i="25"/>
  <c r="AD210" i="25" s="1"/>
  <c r="AD194" i="25"/>
  <c r="AD195" i="25"/>
  <c r="AD196" i="25"/>
  <c r="P196" i="25" s="1"/>
  <c r="AD197" i="25"/>
  <c r="AD198" i="25"/>
  <c r="P198" i="25" s="1"/>
  <c r="AD199" i="25"/>
  <c r="AD200" i="25"/>
  <c r="P200" i="25" s="1"/>
  <c r="AD6" i="25"/>
  <c r="AD7" i="25"/>
  <c r="P7" i="25" s="1"/>
  <c r="AD8" i="25"/>
  <c r="AD9" i="25"/>
  <c r="P9" i="25" s="1"/>
  <c r="AD10" i="25"/>
  <c r="M10" i="25"/>
  <c r="M11" i="25"/>
  <c r="M12" i="25"/>
  <c r="M13" i="25"/>
  <c r="M14" i="25"/>
  <c r="M15" i="25"/>
  <c r="M16" i="25"/>
  <c r="M17" i="25"/>
  <c r="M18" i="25"/>
  <c r="M19" i="25"/>
  <c r="M20" i="25"/>
  <c r="M21" i="25"/>
  <c r="M22" i="25"/>
  <c r="M23" i="25"/>
  <c r="M24" i="25"/>
  <c r="M25" i="25"/>
  <c r="M26" i="25"/>
  <c r="M27" i="25"/>
  <c r="M28" i="25"/>
  <c r="M29" i="25"/>
  <c r="M30" i="25"/>
  <c r="M31" i="25"/>
  <c r="M32" i="25"/>
  <c r="M33" i="25"/>
  <c r="M34" i="25"/>
  <c r="M35" i="25"/>
  <c r="M36" i="25"/>
  <c r="M37" i="25"/>
  <c r="M38" i="25"/>
  <c r="M39" i="25"/>
  <c r="M40" i="25"/>
  <c r="M41" i="25"/>
  <c r="M42" i="25"/>
  <c r="M43" i="25"/>
  <c r="M44" i="25"/>
  <c r="M45" i="25"/>
  <c r="M46" i="25"/>
  <c r="M47" i="25"/>
  <c r="M48" i="25"/>
  <c r="M49" i="25"/>
  <c r="M50" i="25"/>
  <c r="M51" i="25"/>
  <c r="M52" i="25"/>
  <c r="M53" i="25"/>
  <c r="M54" i="25"/>
  <c r="M55" i="25"/>
  <c r="M56" i="25"/>
  <c r="M57" i="25"/>
  <c r="M58" i="25"/>
  <c r="M59" i="25"/>
  <c r="M60" i="25"/>
  <c r="M61" i="25"/>
  <c r="M62" i="25"/>
  <c r="M63" i="25"/>
  <c r="M64" i="25"/>
  <c r="M65" i="25"/>
  <c r="M66" i="25"/>
  <c r="M67" i="25"/>
  <c r="M68" i="25"/>
  <c r="M69" i="25"/>
  <c r="M70" i="25"/>
  <c r="M71" i="25"/>
  <c r="M72" i="25"/>
  <c r="M73" i="25"/>
  <c r="M74" i="25"/>
  <c r="M75" i="25"/>
  <c r="M76" i="25"/>
  <c r="M77" i="25"/>
  <c r="M78" i="25"/>
  <c r="M79" i="25"/>
  <c r="M80" i="25"/>
  <c r="M81" i="25"/>
  <c r="M82" i="25"/>
  <c r="M83" i="25"/>
  <c r="M84" i="25"/>
  <c r="M85" i="25"/>
  <c r="M86" i="25"/>
  <c r="M87" i="25"/>
  <c r="M88" i="25"/>
  <c r="M89" i="25"/>
  <c r="M90" i="25"/>
  <c r="M91" i="25"/>
  <c r="M92" i="25"/>
  <c r="M93" i="25"/>
  <c r="M94" i="25"/>
  <c r="M95" i="25"/>
  <c r="M96" i="25"/>
  <c r="M97" i="25"/>
  <c r="M98" i="25"/>
  <c r="M99" i="25"/>
  <c r="M100" i="25"/>
  <c r="M101" i="25"/>
  <c r="M102" i="25"/>
  <c r="M103" i="25"/>
  <c r="M104" i="25"/>
  <c r="M105" i="25"/>
  <c r="M106" i="25"/>
  <c r="M107" i="25"/>
  <c r="M108" i="25"/>
  <c r="M109" i="25"/>
  <c r="M110" i="25"/>
  <c r="M111" i="25"/>
  <c r="M112" i="25"/>
  <c r="M113" i="25"/>
  <c r="M114" i="25"/>
  <c r="M115" i="25"/>
  <c r="M116" i="25"/>
  <c r="M117" i="25"/>
  <c r="M118" i="25"/>
  <c r="M119" i="25"/>
  <c r="M120" i="25"/>
  <c r="M121" i="25"/>
  <c r="M122" i="25"/>
  <c r="M123" i="25"/>
  <c r="M124" i="25"/>
  <c r="M125" i="25"/>
  <c r="M126" i="25"/>
  <c r="M127" i="25"/>
  <c r="M128" i="25"/>
  <c r="M129" i="25"/>
  <c r="M130" i="25"/>
  <c r="M131" i="25"/>
  <c r="M132" i="25"/>
  <c r="M133" i="25"/>
  <c r="M134" i="25"/>
  <c r="M135" i="25"/>
  <c r="M136" i="25"/>
  <c r="M137" i="25"/>
  <c r="M138" i="25"/>
  <c r="M139" i="25"/>
  <c r="M140" i="25"/>
  <c r="M141" i="25"/>
  <c r="M142" i="25"/>
  <c r="M143" i="25"/>
  <c r="M144" i="25"/>
  <c r="M145" i="25"/>
  <c r="M146" i="25"/>
  <c r="M147" i="25"/>
  <c r="M148" i="25"/>
  <c r="M149" i="25"/>
  <c r="M150" i="25"/>
  <c r="M151" i="25"/>
  <c r="M152" i="25"/>
  <c r="M153" i="25"/>
  <c r="M154" i="25"/>
  <c r="M155" i="25"/>
  <c r="M156" i="25"/>
  <c r="M157" i="25"/>
  <c r="M158" i="25"/>
  <c r="M159" i="25"/>
  <c r="M160" i="25"/>
  <c r="M161" i="25"/>
  <c r="M162" i="25"/>
  <c r="M163" i="25"/>
  <c r="M164" i="25"/>
  <c r="M165" i="25"/>
  <c r="M166" i="25"/>
  <c r="M167" i="25"/>
  <c r="M168" i="25"/>
  <c r="M169" i="25"/>
  <c r="M170" i="25"/>
  <c r="M171" i="25"/>
  <c r="M172" i="25"/>
  <c r="M173" i="25"/>
  <c r="M174" i="25"/>
  <c r="M175" i="25"/>
  <c r="M176" i="25"/>
  <c r="M177" i="25"/>
  <c r="M178" i="25"/>
  <c r="M179" i="25"/>
  <c r="M180" i="25"/>
  <c r="M181" i="25"/>
  <c r="M182" i="25"/>
  <c r="M183" i="25"/>
  <c r="M184" i="25"/>
  <c r="M185" i="25"/>
  <c r="M186" i="25"/>
  <c r="M187" i="25"/>
  <c r="M188" i="25"/>
  <c r="M189" i="25"/>
  <c r="M190" i="25"/>
  <c r="M191" i="25"/>
  <c r="M192" i="25"/>
  <c r="M193" i="25"/>
  <c r="M194" i="25"/>
  <c r="M195" i="25"/>
  <c r="M196" i="25"/>
  <c r="M197" i="25"/>
  <c r="M198" i="25"/>
  <c r="M199" i="25"/>
  <c r="M200" i="25"/>
  <c r="M6" i="25"/>
  <c r="M7" i="25"/>
  <c r="M8" i="25"/>
  <c r="M9" i="25"/>
  <c r="AN238" i="25" l="1"/>
  <c r="R29" i="45"/>
  <c r="AD216" i="25"/>
  <c r="AO238" i="25"/>
  <c r="AK238" i="25"/>
  <c r="AD209" i="25"/>
  <c r="AJ238" i="25"/>
  <c r="Q29" i="45"/>
  <c r="Q32" i="45" s="1"/>
  <c r="H44" i="46"/>
  <c r="AM209" i="25"/>
  <c r="AQ214" i="25"/>
  <c r="AH238" i="25"/>
  <c r="AD225" i="25"/>
  <c r="AI214" i="25"/>
  <c r="AQ225" i="25"/>
  <c r="AI225" i="25"/>
  <c r="AQ209" i="25"/>
  <c r="AQ206" i="25"/>
  <c r="AI206" i="25"/>
  <c r="AD214" i="25"/>
  <c r="AP214" i="25"/>
  <c r="AL214" i="25"/>
  <c r="AH214" i="25"/>
  <c r="AP225" i="25"/>
  <c r="AL225" i="25"/>
  <c r="AH225" i="25"/>
  <c r="AP209" i="25"/>
  <c r="AL209" i="25"/>
  <c r="AH209" i="25"/>
  <c r="AP206" i="25"/>
  <c r="AL206" i="25"/>
  <c r="AH206" i="25"/>
  <c r="AM214" i="25"/>
  <c r="AM225" i="25"/>
  <c r="AI209" i="25"/>
  <c r="AM206" i="25"/>
  <c r="AD206" i="25"/>
  <c r="AD238" i="25"/>
  <c r="AQ238" i="25"/>
  <c r="AM238" i="25"/>
  <c r="AI238" i="25"/>
  <c r="AO214" i="25"/>
  <c r="AK214" i="25"/>
  <c r="AG214" i="25"/>
  <c r="AO225" i="25"/>
  <c r="AK225" i="25"/>
  <c r="AG225" i="25"/>
  <c r="AO209" i="25"/>
  <c r="AK209" i="25"/>
  <c r="AG209" i="25"/>
  <c r="AO206" i="25"/>
  <c r="AK206" i="25"/>
  <c r="AG206" i="25"/>
  <c r="AG238" i="25"/>
  <c r="AN214" i="25"/>
  <c r="AJ214" i="25"/>
  <c r="AF214" i="25"/>
  <c r="AN225" i="25"/>
  <c r="AJ225" i="25"/>
  <c r="AF225" i="25"/>
  <c r="AN209" i="25"/>
  <c r="AJ209" i="25"/>
  <c r="AF209" i="25"/>
  <c r="AN206" i="25"/>
  <c r="AJ206" i="25"/>
  <c r="AF206" i="25"/>
  <c r="AF238" i="25"/>
  <c r="AO213" i="25"/>
  <c r="AN213" i="25"/>
  <c r="AJ213" i="25"/>
  <c r="AF213" i="25"/>
  <c r="AG213" i="25"/>
  <c r="AQ213" i="25"/>
  <c r="AM213" i="25"/>
  <c r="AI213" i="25"/>
  <c r="AK213" i="25"/>
  <c r="AD213" i="25"/>
  <c r="AP213" i="25"/>
  <c r="AL213" i="25"/>
  <c r="AH213" i="25"/>
  <c r="AD208" i="25"/>
  <c r="AD222" i="25"/>
  <c r="P153" i="25"/>
  <c r="AD228" i="25"/>
  <c r="AD211" i="25"/>
  <c r="AQ208" i="25"/>
  <c r="AQ222" i="25"/>
  <c r="AP222" i="25"/>
  <c r="AP208" i="25"/>
  <c r="AO222" i="25"/>
  <c r="AO208" i="25"/>
  <c r="AN208" i="25"/>
  <c r="AN222" i="25"/>
  <c r="AM208" i="25"/>
  <c r="AM222" i="25"/>
  <c r="AL222" i="25"/>
  <c r="AL208" i="25"/>
  <c r="AK222" i="25"/>
  <c r="AK208" i="25"/>
  <c r="AJ222" i="25"/>
  <c r="AJ208" i="25"/>
  <c r="AI222" i="25"/>
  <c r="AI208" i="25"/>
  <c r="AH222" i="25"/>
  <c r="AH208" i="25"/>
  <c r="AG222" i="25"/>
  <c r="AG208" i="25"/>
  <c r="AF222" i="25"/>
  <c r="AF208" i="25"/>
  <c r="AQ211" i="25"/>
  <c r="AQ228" i="25"/>
  <c r="AP228" i="25"/>
  <c r="AP211" i="25"/>
  <c r="AO228" i="25"/>
  <c r="AO211" i="25"/>
  <c r="AN228" i="25"/>
  <c r="AN211" i="25"/>
  <c r="AM211" i="25"/>
  <c r="AM228" i="25"/>
  <c r="AL228" i="25"/>
  <c r="AL211" i="25"/>
  <c r="AK228" i="25"/>
  <c r="AK211" i="25"/>
  <c r="AJ211" i="25"/>
  <c r="AJ228" i="25"/>
  <c r="AI211" i="25"/>
  <c r="AI228" i="25"/>
  <c r="AH228" i="25"/>
  <c r="AH211" i="25"/>
  <c r="AG228" i="25"/>
  <c r="AG211" i="25"/>
  <c r="AF228" i="25"/>
  <c r="AF211" i="25"/>
  <c r="AD215" i="25"/>
  <c r="AD224" i="25"/>
  <c r="AD235" i="25"/>
  <c r="AD207" i="25"/>
  <c r="AD223" i="25"/>
  <c r="AD236" i="25"/>
  <c r="AQ224" i="25"/>
  <c r="AQ215" i="25"/>
  <c r="AQ235" i="25"/>
  <c r="AP235" i="25"/>
  <c r="AP224" i="25"/>
  <c r="AP215" i="25"/>
  <c r="AO235" i="25"/>
  <c r="AO224" i="25"/>
  <c r="AO215" i="25"/>
  <c r="AN215" i="25"/>
  <c r="AN235" i="25"/>
  <c r="AN224" i="25"/>
  <c r="AM224" i="25"/>
  <c r="AM215" i="25"/>
  <c r="AM235" i="25"/>
  <c r="AL235" i="25"/>
  <c r="AL224" i="25"/>
  <c r="AL215" i="25"/>
  <c r="AK235" i="25"/>
  <c r="AK224" i="25"/>
  <c r="AK215" i="25"/>
  <c r="AJ224" i="25"/>
  <c r="AJ235" i="25"/>
  <c r="AJ215" i="25"/>
  <c r="AI224" i="25"/>
  <c r="AI215" i="25"/>
  <c r="AI235" i="25"/>
  <c r="AH235" i="25"/>
  <c r="AH224" i="25"/>
  <c r="AH215" i="25"/>
  <c r="AG235" i="25"/>
  <c r="AG224" i="25"/>
  <c r="AG215" i="25"/>
  <c r="AF215" i="25"/>
  <c r="AF235" i="25"/>
  <c r="AF224" i="25"/>
  <c r="AQ236" i="25"/>
  <c r="AQ207" i="25"/>
  <c r="AQ217" i="25" s="1"/>
  <c r="AQ219" i="25" s="1"/>
  <c r="AQ223" i="25"/>
  <c r="AP236" i="25"/>
  <c r="AP207" i="25"/>
  <c r="AP223" i="25"/>
  <c r="AO223" i="25"/>
  <c r="AO236" i="25"/>
  <c r="AO207" i="25"/>
  <c r="AO217" i="25" s="1"/>
  <c r="AO219" i="25" s="1"/>
  <c r="AN223" i="25"/>
  <c r="AN207" i="25"/>
  <c r="AN236" i="25"/>
  <c r="AM236" i="25"/>
  <c r="AM207" i="25"/>
  <c r="AM217" i="25" s="1"/>
  <c r="AM219" i="25" s="1"/>
  <c r="AM223" i="25"/>
  <c r="AL236" i="25"/>
  <c r="AL207" i="25"/>
  <c r="AL223" i="25"/>
  <c r="AK236" i="25"/>
  <c r="AK207" i="25"/>
  <c r="AK223" i="25"/>
  <c r="AJ223" i="25"/>
  <c r="AJ229" i="25" s="1"/>
  <c r="AJ231" i="25" s="1"/>
  <c r="AJ207" i="25"/>
  <c r="AJ236" i="25"/>
  <c r="AI236" i="25"/>
  <c r="AI207" i="25"/>
  <c r="AI217" i="25" s="1"/>
  <c r="AI219" i="25" s="1"/>
  <c r="AI223" i="25"/>
  <c r="AH236" i="25"/>
  <c r="AH207" i="25"/>
  <c r="AH223" i="25"/>
  <c r="AG236" i="25"/>
  <c r="AG223" i="25"/>
  <c r="AG229" i="25" s="1"/>
  <c r="AG231" i="25" s="1"/>
  <c r="AG207" i="25"/>
  <c r="AF223" i="25"/>
  <c r="AF236" i="25"/>
  <c r="AF207" i="25"/>
  <c r="J31" i="45"/>
  <c r="K31" i="45" s="1"/>
  <c r="F54" i="46"/>
  <c r="H54" i="46" s="1"/>
  <c r="F20" i="46"/>
  <c r="H20" i="46" s="1"/>
  <c r="F24" i="46"/>
  <c r="P171" i="25"/>
  <c r="N32" i="45"/>
  <c r="O32" i="45"/>
  <c r="G32" i="45"/>
  <c r="N89" i="44"/>
  <c r="F32" i="44"/>
  <c r="E32" i="45"/>
  <c r="P194" i="25"/>
  <c r="P174" i="25"/>
  <c r="P161" i="25"/>
  <c r="P129" i="25"/>
  <c r="F26" i="44"/>
  <c r="Q34" i="45"/>
  <c r="Q35" i="45" s="1"/>
  <c r="P31" i="45"/>
  <c r="T31" i="45" s="1"/>
  <c r="U31" i="45" s="1"/>
  <c r="V31" i="45" s="1"/>
  <c r="U30" i="45"/>
  <c r="V30" i="45" s="1"/>
  <c r="O34" i="45"/>
  <c r="N35" i="45"/>
  <c r="E35" i="45"/>
  <c r="I34" i="45"/>
  <c r="R35" i="45"/>
  <c r="F44" i="46"/>
  <c r="F11" i="46" s="1"/>
  <c r="H11" i="46" s="1"/>
  <c r="G35" i="45"/>
  <c r="F10" i="46"/>
  <c r="H10" i="46" s="1"/>
  <c r="I32" i="45"/>
  <c r="J29" i="45"/>
  <c r="Q19" i="45"/>
  <c r="T17" i="45"/>
  <c r="T19" i="45" s="1"/>
  <c r="P19" i="45"/>
  <c r="R32" i="45"/>
  <c r="T29" i="45"/>
  <c r="I19" i="45"/>
  <c r="J17" i="45"/>
  <c r="P192" i="25"/>
  <c r="AR194" i="25"/>
  <c r="AR178" i="25"/>
  <c r="P50" i="25"/>
  <c r="P42" i="25"/>
  <c r="P190" i="25"/>
  <c r="AR198" i="25"/>
  <c r="AR166" i="25"/>
  <c r="AR165" i="25"/>
  <c r="AR148" i="25"/>
  <c r="AR144" i="25"/>
  <c r="AR132" i="25"/>
  <c r="AR131" i="25"/>
  <c r="AR128" i="25"/>
  <c r="AR112" i="25"/>
  <c r="AR108" i="25"/>
  <c r="AR100" i="25"/>
  <c r="AR99" i="25"/>
  <c r="AR98" i="25"/>
  <c r="AR97" i="25"/>
  <c r="AR92" i="25"/>
  <c r="AR89" i="25"/>
  <c r="AR77" i="25"/>
  <c r="AR61" i="25"/>
  <c r="AR45" i="25"/>
  <c r="AR29" i="25"/>
  <c r="AR17" i="25"/>
  <c r="AR16" i="25"/>
  <c r="AR14" i="25"/>
  <c r="AR197" i="25"/>
  <c r="AR195" i="25"/>
  <c r="AR174" i="25"/>
  <c r="AR170" i="25"/>
  <c r="AR156" i="25"/>
  <c r="AR130" i="25"/>
  <c r="AR129" i="25"/>
  <c r="AR85" i="25"/>
  <c r="AR73" i="25"/>
  <c r="AR65" i="25"/>
  <c r="AR64" i="25"/>
  <c r="AR62" i="25"/>
  <c r="AR41" i="25"/>
  <c r="AR37" i="25"/>
  <c r="AR182" i="25"/>
  <c r="AR180" i="25"/>
  <c r="AR179" i="25"/>
  <c r="AR160" i="25"/>
  <c r="AR136" i="25"/>
  <c r="AR124" i="25"/>
  <c r="AR116" i="25"/>
  <c r="AR115" i="25"/>
  <c r="AR114" i="25"/>
  <c r="AR113" i="25"/>
  <c r="AR69" i="25"/>
  <c r="AR49" i="25"/>
  <c r="AR48" i="25"/>
  <c r="AR46" i="25"/>
  <c r="AR25" i="25"/>
  <c r="AR21" i="25"/>
  <c r="AR9" i="25"/>
  <c r="AR163" i="25"/>
  <c r="AR120" i="25"/>
  <c r="AR95" i="25"/>
  <c r="AR94" i="25"/>
  <c r="AR93" i="25"/>
  <c r="AR33" i="25"/>
  <c r="AR32" i="25"/>
  <c r="AR30" i="25"/>
  <c r="AR13" i="25"/>
  <c r="AR190" i="25"/>
  <c r="AR186" i="25"/>
  <c r="AR152" i="25"/>
  <c r="AR150" i="25"/>
  <c r="AR149" i="25"/>
  <c r="AR104" i="25"/>
  <c r="AR81" i="25"/>
  <c r="AR79" i="25"/>
  <c r="AR78" i="25"/>
  <c r="AR57" i="25"/>
  <c r="AR53" i="25"/>
  <c r="AR88" i="25"/>
  <c r="AR35" i="25"/>
  <c r="AR19" i="25"/>
  <c r="Q194" i="25"/>
  <c r="AR196" i="25"/>
  <c r="AR193" i="25"/>
  <c r="AR210" i="25" s="1"/>
  <c r="AR191" i="25"/>
  <c r="AR185" i="25"/>
  <c r="AR177" i="25"/>
  <c r="AR176" i="25"/>
  <c r="AR175" i="25"/>
  <c r="AR164" i="25"/>
  <c r="AR162" i="25"/>
  <c r="AR161" i="25"/>
  <c r="AR146" i="25"/>
  <c r="AR145" i="25"/>
  <c r="AR140" i="25"/>
  <c r="AR127" i="25"/>
  <c r="AR126" i="25"/>
  <c r="AR125" i="25"/>
  <c r="AR111" i="25"/>
  <c r="AR110" i="25"/>
  <c r="AR109" i="25"/>
  <c r="AR91" i="25"/>
  <c r="AR90" i="25"/>
  <c r="AR84" i="25"/>
  <c r="AR76" i="25"/>
  <c r="AR74" i="25"/>
  <c r="AR63" i="25"/>
  <c r="AR60" i="25"/>
  <c r="AR59" i="25"/>
  <c r="AR58" i="25"/>
  <c r="AR47" i="25"/>
  <c r="AR44" i="25"/>
  <c r="AR42" i="25"/>
  <c r="AR31" i="25"/>
  <c r="AR28" i="25"/>
  <c r="AR26" i="25"/>
  <c r="AR15" i="25"/>
  <c r="AR12" i="25"/>
  <c r="AR10" i="25"/>
  <c r="AR200" i="25"/>
  <c r="AR168" i="25"/>
  <c r="AR159" i="25"/>
  <c r="AR134" i="25"/>
  <c r="AR67" i="25"/>
  <c r="AR51" i="25"/>
  <c r="Q11" i="25"/>
  <c r="AR192" i="25"/>
  <c r="AR188" i="25"/>
  <c r="AR187" i="25"/>
  <c r="AR181" i="25"/>
  <c r="AR173" i="25"/>
  <c r="AR172" i="25"/>
  <c r="AR171" i="25"/>
  <c r="AR158" i="25"/>
  <c r="AR157" i="25"/>
  <c r="AR151" i="25"/>
  <c r="AR143" i="25"/>
  <c r="AR141" i="25"/>
  <c r="AR139" i="25"/>
  <c r="AR137" i="25"/>
  <c r="AR123" i="25"/>
  <c r="AR121" i="25"/>
  <c r="AR107" i="25"/>
  <c r="AR105" i="25"/>
  <c r="AR87" i="25"/>
  <c r="AR86" i="25"/>
  <c r="AR80" i="25"/>
  <c r="AR75" i="25"/>
  <c r="AR72" i="25"/>
  <c r="AR70" i="25"/>
  <c r="AR56" i="25"/>
  <c r="AR54" i="25"/>
  <c r="AR43" i="25"/>
  <c r="AR40" i="25"/>
  <c r="AR38" i="25"/>
  <c r="AR27" i="25"/>
  <c r="AR24" i="25"/>
  <c r="AR22" i="25"/>
  <c r="AR11" i="25"/>
  <c r="AR8" i="25"/>
  <c r="AR7" i="25"/>
  <c r="AR6" i="25"/>
  <c r="AR189" i="25"/>
  <c r="AR199" i="25"/>
  <c r="AR184" i="25"/>
  <c r="AR183" i="25"/>
  <c r="AR169" i="25"/>
  <c r="AR167" i="25"/>
  <c r="AR155" i="25"/>
  <c r="AR154" i="25"/>
  <c r="AR153" i="25"/>
  <c r="AR147" i="25"/>
  <c r="AR142" i="25"/>
  <c r="AR138" i="25"/>
  <c r="AR135" i="25"/>
  <c r="AR133" i="25"/>
  <c r="AR122" i="25"/>
  <c r="AR119" i="25"/>
  <c r="AR118" i="25"/>
  <c r="AR117" i="25"/>
  <c r="AR106" i="25"/>
  <c r="AR103" i="25"/>
  <c r="AR102" i="25"/>
  <c r="AR101" i="25"/>
  <c r="AR96" i="25"/>
  <c r="AR83" i="25"/>
  <c r="AR82" i="25"/>
  <c r="AR71" i="25"/>
  <c r="AR68" i="25"/>
  <c r="AR66" i="25"/>
  <c r="AR55" i="25"/>
  <c r="AR52" i="25"/>
  <c r="AR50" i="25"/>
  <c r="AR39" i="25"/>
  <c r="AR36" i="25"/>
  <c r="AR34" i="25"/>
  <c r="AR23" i="25"/>
  <c r="AR20" i="25"/>
  <c r="AR18" i="25"/>
  <c r="Q153" i="25"/>
  <c r="Q26" i="25"/>
  <c r="Q186" i="25"/>
  <c r="Q50" i="25"/>
  <c r="Q18" i="25"/>
  <c r="Q7" i="25"/>
  <c r="Q178" i="25"/>
  <c r="Q113" i="25"/>
  <c r="Q42" i="25"/>
  <c r="Q58" i="25"/>
  <c r="Q137" i="25"/>
  <c r="Q167" i="25"/>
  <c r="Q82" i="25"/>
  <c r="Q34" i="25"/>
  <c r="P164" i="25"/>
  <c r="Q164" i="25"/>
  <c r="P154" i="25"/>
  <c r="Q154" i="25"/>
  <c r="P142" i="25"/>
  <c r="Q142" i="25"/>
  <c r="P134" i="25"/>
  <c r="Q134" i="25"/>
  <c r="P118" i="25"/>
  <c r="Q118" i="25"/>
  <c r="P102" i="25"/>
  <c r="Q102" i="25"/>
  <c r="P91" i="25"/>
  <c r="Q91" i="25"/>
  <c r="P75" i="25"/>
  <c r="Q75" i="25"/>
  <c r="P59" i="25"/>
  <c r="Q59" i="25"/>
  <c r="P8" i="25"/>
  <c r="Q8" i="25"/>
  <c r="P199" i="25"/>
  <c r="Q199" i="25"/>
  <c r="P195" i="25"/>
  <c r="Q195" i="25"/>
  <c r="P191" i="25"/>
  <c r="Q191" i="25"/>
  <c r="P187" i="25"/>
  <c r="Q187" i="25"/>
  <c r="P183" i="25"/>
  <c r="Q183" i="25"/>
  <c r="P179" i="25"/>
  <c r="Q179" i="25"/>
  <c r="P175" i="25"/>
  <c r="Q175" i="25"/>
  <c r="P125" i="25"/>
  <c r="Q125" i="25"/>
  <c r="P117" i="25"/>
  <c r="Q117" i="25"/>
  <c r="P109" i="25"/>
  <c r="Q109" i="25"/>
  <c r="P101" i="25"/>
  <c r="Q101" i="25"/>
  <c r="P93" i="25"/>
  <c r="Q93" i="25"/>
  <c r="P86" i="25"/>
  <c r="Q86" i="25"/>
  <c r="P78" i="25"/>
  <c r="Q78" i="25"/>
  <c r="P70" i="25"/>
  <c r="Q70" i="25"/>
  <c r="P62" i="25"/>
  <c r="Q62" i="25"/>
  <c r="Q200" i="25"/>
  <c r="Q192" i="25"/>
  <c r="Q184" i="25"/>
  <c r="Q176" i="25"/>
  <c r="Q163" i="25"/>
  <c r="Q149" i="25"/>
  <c r="Q133" i="25"/>
  <c r="Q105" i="25"/>
  <c r="Q74" i="25"/>
  <c r="P172" i="25"/>
  <c r="Q172" i="25"/>
  <c r="P162" i="25"/>
  <c r="Q162" i="25"/>
  <c r="P150" i="25"/>
  <c r="Q150" i="25"/>
  <c r="P138" i="25"/>
  <c r="Q138" i="25"/>
  <c r="P130" i="25"/>
  <c r="Q130" i="25"/>
  <c r="P114" i="25"/>
  <c r="Q114" i="25"/>
  <c r="P106" i="25"/>
  <c r="Q106" i="25"/>
  <c r="P94" i="25"/>
  <c r="Q94" i="25"/>
  <c r="P79" i="25"/>
  <c r="Q79" i="25"/>
  <c r="P63" i="25"/>
  <c r="Q63" i="25"/>
  <c r="P170" i="25"/>
  <c r="Q170" i="25"/>
  <c r="P166" i="25"/>
  <c r="Q166" i="25"/>
  <c r="P160" i="25"/>
  <c r="Q160" i="25"/>
  <c r="P156" i="25"/>
  <c r="Q156" i="25"/>
  <c r="P152" i="25"/>
  <c r="Q152" i="25"/>
  <c r="P148" i="25"/>
  <c r="Q148" i="25"/>
  <c r="P144" i="25"/>
  <c r="Q144" i="25"/>
  <c r="P140" i="25"/>
  <c r="Q140" i="25"/>
  <c r="P136" i="25"/>
  <c r="Q136" i="25"/>
  <c r="P132" i="25"/>
  <c r="Q132" i="25"/>
  <c r="P128" i="25"/>
  <c r="Q128" i="25"/>
  <c r="P124" i="25"/>
  <c r="Q124" i="25"/>
  <c r="P120" i="25"/>
  <c r="Q120" i="25"/>
  <c r="P116" i="25"/>
  <c r="Q116" i="25"/>
  <c r="P112" i="25"/>
  <c r="Q112" i="25"/>
  <c r="P108" i="25"/>
  <c r="Q108" i="25"/>
  <c r="P104" i="25"/>
  <c r="Q104" i="25"/>
  <c r="P100" i="25"/>
  <c r="Q100" i="25"/>
  <c r="P96" i="25"/>
  <c r="Q96" i="25"/>
  <c r="P92" i="25"/>
  <c r="Q92" i="25"/>
  <c r="P89" i="25"/>
  <c r="Q89" i="25"/>
  <c r="P85" i="25"/>
  <c r="Q85" i="25"/>
  <c r="P81" i="25"/>
  <c r="Q81" i="25"/>
  <c r="P77" i="25"/>
  <c r="Q77" i="25"/>
  <c r="P73" i="25"/>
  <c r="Q73" i="25"/>
  <c r="P69" i="25"/>
  <c r="Q69" i="25"/>
  <c r="P65" i="25"/>
  <c r="Q65" i="25"/>
  <c r="P61" i="25"/>
  <c r="Q61" i="25"/>
  <c r="P57" i="25"/>
  <c r="Q57" i="25"/>
  <c r="P53" i="25"/>
  <c r="Q53" i="25"/>
  <c r="P49" i="25"/>
  <c r="Q49" i="25"/>
  <c r="P45" i="25"/>
  <c r="Q45" i="25"/>
  <c r="P41" i="25"/>
  <c r="Q41" i="25"/>
  <c r="P37" i="25"/>
  <c r="Q37" i="25"/>
  <c r="P33" i="25"/>
  <c r="Q33" i="25"/>
  <c r="P29" i="25"/>
  <c r="Q29" i="25"/>
  <c r="P25" i="25"/>
  <c r="Q25" i="25"/>
  <c r="P21" i="25"/>
  <c r="Q21" i="25"/>
  <c r="P17" i="25"/>
  <c r="Q17" i="25"/>
  <c r="Q198" i="25"/>
  <c r="Q190" i="25"/>
  <c r="Q182" i="25"/>
  <c r="Q174" i="25"/>
  <c r="Q161" i="25"/>
  <c r="Q145" i="25"/>
  <c r="Q129" i="25"/>
  <c r="Q97" i="25"/>
  <c r="Q66" i="25"/>
  <c r="P168" i="25"/>
  <c r="Q168" i="25"/>
  <c r="P158" i="25"/>
  <c r="Q158" i="25"/>
  <c r="P146" i="25"/>
  <c r="Q146" i="25"/>
  <c r="P126" i="25"/>
  <c r="Q126" i="25"/>
  <c r="P122" i="25"/>
  <c r="Q122" i="25"/>
  <c r="P110" i="25"/>
  <c r="Q110" i="25"/>
  <c r="P98" i="25"/>
  <c r="Q98" i="25"/>
  <c r="P87" i="25"/>
  <c r="Q87" i="25"/>
  <c r="P83" i="25"/>
  <c r="Q83" i="25"/>
  <c r="P71" i="25"/>
  <c r="Q71" i="25"/>
  <c r="P67" i="25"/>
  <c r="Q67" i="25"/>
  <c r="P10" i="25"/>
  <c r="Q10" i="25"/>
  <c r="P6" i="25"/>
  <c r="Q6" i="25"/>
  <c r="P197" i="25"/>
  <c r="Q197" i="25"/>
  <c r="P193" i="25"/>
  <c r="Q193" i="25"/>
  <c r="P189" i="25"/>
  <c r="Q189" i="25"/>
  <c r="P185" i="25"/>
  <c r="Q185" i="25"/>
  <c r="P181" i="25"/>
  <c r="Q181" i="25"/>
  <c r="P177" i="25"/>
  <c r="Q177" i="25"/>
  <c r="P173" i="25"/>
  <c r="Q173" i="25"/>
  <c r="P169" i="25"/>
  <c r="Q169" i="25"/>
  <c r="P165" i="25"/>
  <c r="Q165" i="25"/>
  <c r="P159" i="25"/>
  <c r="Q159" i="25"/>
  <c r="P155" i="25"/>
  <c r="Q155" i="25"/>
  <c r="P151" i="25"/>
  <c r="Q151" i="25"/>
  <c r="P147" i="25"/>
  <c r="Q147" i="25"/>
  <c r="P143" i="25"/>
  <c r="Q143" i="25"/>
  <c r="P139" i="25"/>
  <c r="Q139" i="25"/>
  <c r="P135" i="25"/>
  <c r="Q135" i="25"/>
  <c r="P131" i="25"/>
  <c r="Q131" i="25"/>
  <c r="P127" i="25"/>
  <c r="Q127" i="25"/>
  <c r="P123" i="25"/>
  <c r="Q123" i="25"/>
  <c r="P119" i="25"/>
  <c r="Q119" i="25"/>
  <c r="P115" i="25"/>
  <c r="Q115" i="25"/>
  <c r="P111" i="25"/>
  <c r="Q111" i="25"/>
  <c r="P107" i="25"/>
  <c r="Q107" i="25"/>
  <c r="P103" i="25"/>
  <c r="Q103" i="25"/>
  <c r="P99" i="25"/>
  <c r="Q99" i="25"/>
  <c r="P95" i="25"/>
  <c r="Q95" i="25"/>
  <c r="P88" i="25"/>
  <c r="Q88" i="25"/>
  <c r="P84" i="25"/>
  <c r="Q84" i="25"/>
  <c r="P80" i="25"/>
  <c r="Q80" i="25"/>
  <c r="P76" i="25"/>
  <c r="Q76" i="25"/>
  <c r="P72" i="25"/>
  <c r="Q72" i="25"/>
  <c r="P68" i="25"/>
  <c r="Q68" i="25"/>
  <c r="P64" i="25"/>
  <c r="Q64" i="25"/>
  <c r="P60" i="25"/>
  <c r="Q60" i="25"/>
  <c r="P56" i="25"/>
  <c r="Q56" i="25"/>
  <c r="P52" i="25"/>
  <c r="Q52" i="25"/>
  <c r="P48" i="25"/>
  <c r="Q48" i="25"/>
  <c r="P44" i="25"/>
  <c r="Q44" i="25"/>
  <c r="P40" i="25"/>
  <c r="Q40" i="25"/>
  <c r="P36" i="25"/>
  <c r="Q36" i="25"/>
  <c r="P32" i="25"/>
  <c r="Q32" i="25"/>
  <c r="P28" i="25"/>
  <c r="Q28" i="25"/>
  <c r="P24" i="25"/>
  <c r="Q24" i="25"/>
  <c r="P20" i="25"/>
  <c r="Q20" i="25"/>
  <c r="P16" i="25"/>
  <c r="Q16" i="25"/>
  <c r="P12" i="25"/>
  <c r="Q12" i="25"/>
  <c r="Q9" i="25"/>
  <c r="Q196" i="25"/>
  <c r="Q188" i="25"/>
  <c r="Q180" i="25"/>
  <c r="Q171" i="25"/>
  <c r="Q157" i="25"/>
  <c r="Q141" i="25"/>
  <c r="Q121" i="25"/>
  <c r="Q90" i="25"/>
  <c r="P55" i="25"/>
  <c r="Q55" i="25"/>
  <c r="P51" i="25"/>
  <c r="Q51" i="25"/>
  <c r="P47" i="25"/>
  <c r="Q47" i="25"/>
  <c r="P43" i="25"/>
  <c r="Q43" i="25"/>
  <c r="P39" i="25"/>
  <c r="Q39" i="25"/>
  <c r="P35" i="25"/>
  <c r="Q35" i="25"/>
  <c r="P31" i="25"/>
  <c r="Q31" i="25"/>
  <c r="P27" i="25"/>
  <c r="Q27" i="25"/>
  <c r="P23" i="25"/>
  <c r="Q23" i="25"/>
  <c r="P19" i="25"/>
  <c r="Q19" i="25"/>
  <c r="P15" i="25"/>
  <c r="Q15" i="25"/>
  <c r="P13" i="25"/>
  <c r="Q54" i="25"/>
  <c r="Q46" i="25"/>
  <c r="Q38" i="25"/>
  <c r="Q30" i="25"/>
  <c r="Q22" i="25"/>
  <c r="Q14" i="25"/>
  <c r="H56" i="46" l="1"/>
  <c r="AR209" i="25"/>
  <c r="AK229" i="25"/>
  <c r="AK231" i="25" s="1"/>
  <c r="AH229" i="25"/>
  <c r="AH231" i="25" s="1"/>
  <c r="AR225" i="25"/>
  <c r="AG217" i="25"/>
  <c r="AG219" i="25" s="1"/>
  <c r="AK217" i="25"/>
  <c r="AK219" i="25" s="1"/>
  <c r="AH217" i="25"/>
  <c r="AH219" i="25" s="1"/>
  <c r="AL217" i="25"/>
  <c r="AL219" i="25" s="1"/>
  <c r="AR216" i="25"/>
  <c r="AR206" i="25"/>
  <c r="AR214" i="25"/>
  <c r="AN217" i="25"/>
  <c r="AN219" i="25" s="1"/>
  <c r="AI229" i="25"/>
  <c r="AI231" i="25" s="1"/>
  <c r="AJ217" i="25"/>
  <c r="AJ219" i="25" s="1"/>
  <c r="AM229" i="25"/>
  <c r="AM231" i="25" s="1"/>
  <c r="AO229" i="25"/>
  <c r="AO231" i="25" s="1"/>
  <c r="AQ229" i="25"/>
  <c r="AQ231" i="25" s="1"/>
  <c r="AJ240" i="25"/>
  <c r="AJ242" i="25" s="1"/>
  <c r="AN240" i="25"/>
  <c r="AN242" i="25" s="1"/>
  <c r="AO240" i="25"/>
  <c r="AO242" i="25" s="1"/>
  <c r="AD229" i="25"/>
  <c r="AD231" i="25" s="1"/>
  <c r="AF229" i="25"/>
  <c r="AF231" i="25" s="1"/>
  <c r="AN229" i="25"/>
  <c r="AN231" i="25" s="1"/>
  <c r="AD240" i="25"/>
  <c r="AD242" i="25" s="1"/>
  <c r="AF217" i="25"/>
  <c r="AF219" i="25" s="1"/>
  <c r="AP217" i="25"/>
  <c r="AP219" i="25" s="1"/>
  <c r="F56" i="46"/>
  <c r="F28" i="46" s="1"/>
  <c r="H28" i="46" s="1"/>
  <c r="AH240" i="25"/>
  <c r="AH242" i="25" s="1"/>
  <c r="AL240" i="25"/>
  <c r="AL242" i="25" s="1"/>
  <c r="AP240" i="25"/>
  <c r="AP242" i="25" s="1"/>
  <c r="AF240" i="25"/>
  <c r="AF242" i="25" s="1"/>
  <c r="AI240" i="25"/>
  <c r="AI242" i="25" s="1"/>
  <c r="AK240" i="25"/>
  <c r="AK242" i="25" s="1"/>
  <c r="AM240" i="25"/>
  <c r="AM242" i="25" s="1"/>
  <c r="AQ240" i="25"/>
  <c r="AQ242" i="25" s="1"/>
  <c r="AG240" i="25"/>
  <c r="AG242" i="25" s="1"/>
  <c r="AR213" i="25"/>
  <c r="AL229" i="25"/>
  <c r="AL231" i="25" s="1"/>
  <c r="AP229" i="25"/>
  <c r="AP231" i="25" s="1"/>
  <c r="AD217" i="25"/>
  <c r="AD219" i="25" s="1"/>
  <c r="AR228" i="25"/>
  <c r="AR211" i="25"/>
  <c r="AR208" i="25"/>
  <c r="AR223" i="25"/>
  <c r="AR236" i="25"/>
  <c r="AR224" i="25"/>
  <c r="AR235" i="25"/>
  <c r="AR215" i="25"/>
  <c r="O35" i="45"/>
  <c r="F31" i="46"/>
  <c r="F14" i="46"/>
  <c r="H24" i="46"/>
  <c r="P32" i="45"/>
  <c r="P34" i="45"/>
  <c r="F27" i="46"/>
  <c r="H27" i="46" s="1"/>
  <c r="J34" i="45"/>
  <c r="I35" i="45"/>
  <c r="K17" i="45"/>
  <c r="K19" i="45" s="1"/>
  <c r="J19" i="45"/>
  <c r="U17" i="45"/>
  <c r="T32" i="45"/>
  <c r="U29" i="45"/>
  <c r="K29" i="45"/>
  <c r="K32" i="45" s="1"/>
  <c r="J32" i="45"/>
  <c r="H14" i="46" l="1"/>
  <c r="H31" i="46"/>
  <c r="J35" i="45"/>
  <c r="K34" i="45"/>
  <c r="K35" i="45" s="1"/>
  <c r="T34" i="45"/>
  <c r="P35" i="45"/>
  <c r="V17" i="45"/>
  <c r="V19" i="45" s="1"/>
  <c r="U19" i="45"/>
  <c r="U32" i="45"/>
  <c r="V29" i="45"/>
  <c r="V32" i="45" s="1"/>
  <c r="T35" i="45" l="1"/>
  <c r="U34" i="45"/>
  <c r="U35" i="45" l="1"/>
  <c r="V34" i="45"/>
  <c r="V35" i="45" s="1"/>
  <c r="J37" i="24" l="1"/>
  <c r="J83" i="24" s="1"/>
  <c r="D17" i="24" l="1"/>
  <c r="I37" i="24"/>
  <c r="I83" i="24" s="1"/>
  <c r="L37" i="24"/>
  <c r="L83" i="24" s="1"/>
  <c r="M37" i="24" l="1"/>
  <c r="M83" i="24" s="1"/>
  <c r="N37" i="24"/>
  <c r="N83" i="24" s="1"/>
  <c r="N84" i="24" l="1"/>
  <c r="AR5" i="25" l="1"/>
  <c r="AR238" i="25" l="1"/>
  <c r="AR240" i="25" s="1"/>
  <c r="AR242" i="25" s="1"/>
  <c r="AR222" i="25"/>
  <c r="AR229" i="25" s="1"/>
  <c r="AR231" i="25" s="1"/>
  <c r="AR207" i="25"/>
  <c r="AR217" i="25" s="1"/>
  <c r="AR219" i="25" s="1"/>
  <c r="R229" i="25"/>
  <c r="R231" i="25" s="1"/>
  <c r="F19" i="15" l="1"/>
  <c r="M5" i="25" l="1"/>
  <c r="Q5" i="25" l="1"/>
  <c r="P5" i="25"/>
  <c r="AU5" i="25" l="1"/>
  <c r="AY5" i="25"/>
  <c r="BC5" i="25"/>
  <c r="AW5" i="25"/>
  <c r="BA5" i="25"/>
  <c r="BE5" i="25"/>
  <c r="AV5" i="25"/>
  <c r="BD5" i="25"/>
  <c r="AX5" i="25"/>
  <c r="AZ5" i="25"/>
  <c r="BB5" i="25"/>
  <c r="BB238" i="25" l="1"/>
  <c r="BB240" i="25" s="1"/>
  <c r="BB242" i="25" s="1"/>
  <c r="BB207" i="25"/>
  <c r="BB217" i="25" s="1"/>
  <c r="BB219" i="25" s="1"/>
  <c r="BB222" i="25"/>
  <c r="BB229" i="25" s="1"/>
  <c r="BB231" i="25" s="1"/>
  <c r="AZ238" i="25"/>
  <c r="AZ240" i="25" s="1"/>
  <c r="AZ242" i="25" s="1"/>
  <c r="AZ222" i="25"/>
  <c r="AZ229" i="25" s="1"/>
  <c r="AZ231" i="25" s="1"/>
  <c r="AZ207" i="25"/>
  <c r="AZ217" i="25" s="1"/>
  <c r="AZ219" i="25" s="1"/>
  <c r="AX238" i="25"/>
  <c r="AX240" i="25" s="1"/>
  <c r="AX242" i="25" s="1"/>
  <c r="AX207" i="25"/>
  <c r="AX217" i="25" s="1"/>
  <c r="AX219" i="25" s="1"/>
  <c r="AX222" i="25"/>
  <c r="AX229" i="25" s="1"/>
  <c r="AX231" i="25" s="1"/>
  <c r="BD238" i="25"/>
  <c r="BD240" i="25" s="1"/>
  <c r="BD242" i="25" s="1"/>
  <c r="BD207" i="25"/>
  <c r="BD217" i="25" s="1"/>
  <c r="BD219" i="25" s="1"/>
  <c r="BD222" i="25"/>
  <c r="BD229" i="25" s="1"/>
  <c r="BD231" i="25" s="1"/>
  <c r="AV238" i="25"/>
  <c r="AV240" i="25" s="1"/>
  <c r="AV242" i="25" s="1"/>
  <c r="AV222" i="25"/>
  <c r="AV229" i="25" s="1"/>
  <c r="AV231" i="25" s="1"/>
  <c r="AV207" i="25"/>
  <c r="AV217" i="25" s="1"/>
  <c r="AV219" i="25" s="1"/>
  <c r="BE238" i="25"/>
  <c r="BE240" i="25" s="1"/>
  <c r="BE242" i="25" s="1"/>
  <c r="BE207" i="25"/>
  <c r="BE217" i="25" s="1"/>
  <c r="BE219" i="25" s="1"/>
  <c r="BE222" i="25"/>
  <c r="BE229" i="25" s="1"/>
  <c r="BE231" i="25" s="1"/>
  <c r="BA238" i="25"/>
  <c r="BA240" i="25" s="1"/>
  <c r="BA242" i="25" s="1"/>
  <c r="BA207" i="25"/>
  <c r="BA217" i="25" s="1"/>
  <c r="BA219" i="25" s="1"/>
  <c r="BA222" i="25"/>
  <c r="BA229" i="25" s="1"/>
  <c r="BA231" i="25" s="1"/>
  <c r="AW238" i="25"/>
  <c r="AW240" i="25" s="1"/>
  <c r="AW242" i="25" s="1"/>
  <c r="AW222" i="25"/>
  <c r="AW229" i="25" s="1"/>
  <c r="AW231" i="25" s="1"/>
  <c r="AW207" i="25"/>
  <c r="AW217" i="25" s="1"/>
  <c r="AW219" i="25" s="1"/>
  <c r="BC238" i="25"/>
  <c r="BC240" i="25" s="1"/>
  <c r="BC242" i="25" s="1"/>
  <c r="BC222" i="25"/>
  <c r="BC229" i="25" s="1"/>
  <c r="BC231" i="25" s="1"/>
  <c r="BC207" i="25"/>
  <c r="BC217" i="25" s="1"/>
  <c r="BC219" i="25" s="1"/>
  <c r="AY238" i="25"/>
  <c r="AY240" i="25" s="1"/>
  <c r="AY242" i="25" s="1"/>
  <c r="AY222" i="25"/>
  <c r="AY229" i="25" s="1"/>
  <c r="AY231" i="25" s="1"/>
  <c r="AY207" i="25"/>
  <c r="AY217" i="25" s="1"/>
  <c r="AY219" i="25" s="1"/>
  <c r="AU238" i="25"/>
  <c r="AU240" i="25" s="1"/>
  <c r="AU242" i="25" s="1"/>
  <c r="AU222" i="25"/>
  <c r="AU229" i="25" s="1"/>
  <c r="AU231" i="25" s="1"/>
  <c r="AU207" i="25"/>
  <c r="AU217" i="25" s="1"/>
  <c r="AU219" i="25" s="1"/>
  <c r="BI5" i="25"/>
  <c r="BM5" i="25"/>
  <c r="BQ5" i="25"/>
  <c r="BJ5" i="25"/>
  <c r="BN5" i="25"/>
  <c r="BR5" i="25"/>
  <c r="BK5" i="25"/>
  <c r="BO5" i="25"/>
  <c r="BS5" i="25"/>
  <c r="BH5" i="25"/>
  <c r="BL5" i="25"/>
  <c r="BP5" i="25"/>
  <c r="BF5" i="25"/>
  <c r="BP238" i="25" l="1"/>
  <c r="BP240" i="25" s="1"/>
  <c r="BP242" i="25" s="1"/>
  <c r="BP207" i="25"/>
  <c r="BP217" i="25" s="1"/>
  <c r="BP219" i="25" s="1"/>
  <c r="BP222" i="25"/>
  <c r="BP229" i="25" s="1"/>
  <c r="BP231" i="25" s="1"/>
  <c r="BO238" i="25"/>
  <c r="BO240" i="25" s="1"/>
  <c r="BO242" i="25" s="1"/>
  <c r="BO222" i="25"/>
  <c r="BO229" i="25" s="1"/>
  <c r="BO231" i="25" s="1"/>
  <c r="BO207" i="25"/>
  <c r="BO217" i="25" s="1"/>
  <c r="BO219" i="25" s="1"/>
  <c r="BJ238" i="25"/>
  <c r="BJ240" i="25" s="1"/>
  <c r="BJ242" i="25" s="1"/>
  <c r="BJ207" i="25"/>
  <c r="BJ217" i="25" s="1"/>
  <c r="BJ219" i="25" s="1"/>
  <c r="BJ222" i="25"/>
  <c r="BJ229" i="25" s="1"/>
  <c r="BJ231" i="25" s="1"/>
  <c r="BL238" i="25"/>
  <c r="BL240" i="25" s="1"/>
  <c r="BL242" i="25" s="1"/>
  <c r="BL207" i="25"/>
  <c r="BL217" i="25" s="1"/>
  <c r="BL219" i="25" s="1"/>
  <c r="BL222" i="25"/>
  <c r="BL229" i="25" s="1"/>
  <c r="BL231" i="25" s="1"/>
  <c r="BK238" i="25"/>
  <c r="BK240" i="25" s="1"/>
  <c r="BK242" i="25" s="1"/>
  <c r="BK222" i="25"/>
  <c r="BK229" i="25" s="1"/>
  <c r="BK231" i="25" s="1"/>
  <c r="BK207" i="25"/>
  <c r="BK217" i="25" s="1"/>
  <c r="BK219" i="25" s="1"/>
  <c r="BQ238" i="25"/>
  <c r="BQ240" i="25" s="1"/>
  <c r="BQ242" i="25" s="1"/>
  <c r="BQ207" i="25"/>
  <c r="BQ217" i="25" s="1"/>
  <c r="BQ219" i="25" s="1"/>
  <c r="BQ222" i="25"/>
  <c r="BQ229" i="25" s="1"/>
  <c r="BQ231" i="25" s="1"/>
  <c r="BH238" i="25"/>
  <c r="BH240" i="25" s="1"/>
  <c r="BH242" i="25" s="1"/>
  <c r="BH222" i="25"/>
  <c r="BH229" i="25" s="1"/>
  <c r="BH231" i="25" s="1"/>
  <c r="BH207" i="25"/>
  <c r="BH217" i="25" s="1"/>
  <c r="BH219" i="25" s="1"/>
  <c r="BR238" i="25"/>
  <c r="BR240" i="25" s="1"/>
  <c r="BR242" i="25" s="1"/>
  <c r="BR222" i="25"/>
  <c r="BR229" i="25" s="1"/>
  <c r="BR231" i="25" s="1"/>
  <c r="BR207" i="25"/>
  <c r="BR217" i="25" s="1"/>
  <c r="BR219" i="25" s="1"/>
  <c r="BM238" i="25"/>
  <c r="BM240" i="25" s="1"/>
  <c r="BM242" i="25" s="1"/>
  <c r="BM222" i="25"/>
  <c r="BM229" i="25" s="1"/>
  <c r="BM231" i="25" s="1"/>
  <c r="BM207" i="25"/>
  <c r="BM217" i="25" s="1"/>
  <c r="BM219" i="25" s="1"/>
  <c r="BF238" i="25"/>
  <c r="BF240" i="25" s="1"/>
  <c r="BF242" i="25" s="1"/>
  <c r="BF207" i="25"/>
  <c r="BF217" i="25" s="1"/>
  <c r="BF219" i="25" s="1"/>
  <c r="BF222" i="25"/>
  <c r="BF229" i="25" s="1"/>
  <c r="BF231" i="25" s="1"/>
  <c r="BS238" i="25"/>
  <c r="BS240" i="25" s="1"/>
  <c r="BS242" i="25" s="1"/>
  <c r="BS207" i="25"/>
  <c r="BS217" i="25" s="1"/>
  <c r="BS219" i="25" s="1"/>
  <c r="BS222" i="25"/>
  <c r="BS229" i="25" s="1"/>
  <c r="BS231" i="25" s="1"/>
  <c r="BN238" i="25"/>
  <c r="BN240" i="25" s="1"/>
  <c r="BN242" i="25" s="1"/>
  <c r="BN222" i="25"/>
  <c r="BN229" i="25" s="1"/>
  <c r="BN231" i="25" s="1"/>
  <c r="BN207" i="25"/>
  <c r="BN217" i="25" s="1"/>
  <c r="BN219" i="25" s="1"/>
  <c r="BI238" i="25"/>
  <c r="BI240" i="25" s="1"/>
  <c r="BI242" i="25" s="1"/>
  <c r="BI207" i="25"/>
  <c r="BI217" i="25" s="1"/>
  <c r="BI219" i="25" s="1"/>
  <c r="BI222" i="25"/>
  <c r="BI229" i="25" s="1"/>
  <c r="BI231" i="25" s="1"/>
  <c r="BT5" i="25"/>
  <c r="D14" i="44" l="1"/>
  <c r="C21" i="45" s="1"/>
  <c r="BT238" i="25"/>
  <c r="BT240" i="25" s="1"/>
  <c r="BT242" i="25" s="1"/>
  <c r="BT207" i="25"/>
  <c r="BT217" i="25" s="1"/>
  <c r="BT219" i="25" s="1"/>
  <c r="BT222" i="25"/>
  <c r="BT229" i="25" s="1"/>
  <c r="BT231" i="25" s="1"/>
  <c r="D18" i="44"/>
  <c r="D15" i="44" l="1"/>
  <c r="F14" i="44"/>
  <c r="F15" i="44" s="1"/>
  <c r="E21" i="45" s="1"/>
  <c r="I21" i="45" s="1"/>
  <c r="F22" i="46"/>
  <c r="N21" i="45"/>
  <c r="Q21" i="45" s="1"/>
  <c r="G21" i="45"/>
  <c r="F18" i="44"/>
  <c r="C24" i="45"/>
  <c r="D21" i="44"/>
  <c r="D35" i="44" s="1"/>
  <c r="D38" i="44" s="1"/>
  <c r="F24" i="24"/>
  <c r="F17" i="24"/>
  <c r="D18" i="24"/>
  <c r="D19" i="24" s="1"/>
  <c r="D24" i="24"/>
  <c r="F12" i="46" l="1"/>
  <c r="H22" i="46"/>
  <c r="F29" i="46"/>
  <c r="O21" i="45"/>
  <c r="R21" i="45"/>
  <c r="J21" i="45"/>
  <c r="K21" i="45" s="1"/>
  <c r="G24" i="45"/>
  <c r="G27" i="45" s="1"/>
  <c r="C27" i="45"/>
  <c r="N24" i="45"/>
  <c r="E24" i="45"/>
  <c r="F21" i="44"/>
  <c r="F35" i="44" s="1"/>
  <c r="F38" i="44" s="1"/>
  <c r="C25" i="15"/>
  <c r="G25" i="15" s="1"/>
  <c r="F18" i="24"/>
  <c r="E25" i="15" s="1"/>
  <c r="J84" i="24"/>
  <c r="C28" i="15"/>
  <c r="D25" i="24"/>
  <c r="E28" i="15"/>
  <c r="E29" i="15" s="1"/>
  <c r="F25" i="24"/>
  <c r="P21" i="45" l="1"/>
  <c r="T21" i="45" s="1"/>
  <c r="U21" i="45" s="1"/>
  <c r="V21" i="45" s="1"/>
  <c r="H29" i="46"/>
  <c r="H12" i="46"/>
  <c r="C37" i="45"/>
  <c r="C44" i="45" s="1"/>
  <c r="F23" i="46"/>
  <c r="H23" i="46" s="1"/>
  <c r="G37" i="45"/>
  <c r="F13" i="46"/>
  <c r="H13" i="46" s="1"/>
  <c r="R24" i="45"/>
  <c r="N27" i="45"/>
  <c r="N37" i="45" s="1"/>
  <c r="I24" i="45"/>
  <c r="E27" i="45"/>
  <c r="E37" i="45" s="1"/>
  <c r="E44" i="45" s="1"/>
  <c r="O24" i="45"/>
  <c r="O27" i="45" s="1"/>
  <c r="Q24" i="45"/>
  <c r="F19" i="24"/>
  <c r="C29" i="15"/>
  <c r="G28" i="15"/>
  <c r="G29" i="15" s="1"/>
  <c r="H25" i="46" l="1"/>
  <c r="O37" i="45"/>
  <c r="H15" i="46"/>
  <c r="F10" i="47"/>
  <c r="F18" i="47"/>
  <c r="F15" i="46"/>
  <c r="F25" i="46"/>
  <c r="I27" i="45"/>
  <c r="J24" i="45"/>
  <c r="Q27" i="45"/>
  <c r="Q37" i="45" s="1"/>
  <c r="P24" i="45"/>
  <c r="R27" i="45"/>
  <c r="R37" i="45" s="1"/>
  <c r="I37" i="45" l="1"/>
  <c r="F30" i="46"/>
  <c r="H30" i="46" s="1"/>
  <c r="J27" i="45"/>
  <c r="J37" i="45" s="1"/>
  <c r="K24" i="45"/>
  <c r="K27" i="45" s="1"/>
  <c r="K37" i="45" s="1"/>
  <c r="P27" i="45"/>
  <c r="P37" i="45" s="1"/>
  <c r="T24" i="45"/>
  <c r="H32" i="46" l="1"/>
  <c r="H33" i="46" s="1"/>
  <c r="F32" i="46"/>
  <c r="F33" i="46" s="1"/>
  <c r="T27" i="45"/>
  <c r="T37" i="45" s="1"/>
  <c r="U24" i="45"/>
  <c r="X26" i="15"/>
  <c r="X29" i="15"/>
  <c r="E18" i="47" l="1"/>
  <c r="H18" i="47" s="1"/>
  <c r="E21" i="47"/>
  <c r="E27" i="47" s="1"/>
  <c r="F36" i="46"/>
  <c r="F37" i="46" s="1"/>
  <c r="U27" i="45"/>
  <c r="U37" i="45" s="1"/>
  <c r="V24" i="45"/>
  <c r="V27" i="45" s="1"/>
  <c r="V37" i="45" s="1"/>
  <c r="E24" i="47" l="1"/>
  <c r="H36" i="46"/>
  <c r="H37" i="46" l="1"/>
  <c r="C19" i="15"/>
  <c r="E19" i="15"/>
  <c r="I19" i="15" s="1"/>
  <c r="C20" i="15"/>
  <c r="E20" i="15"/>
  <c r="N20" i="15" l="1"/>
  <c r="G20" i="15"/>
  <c r="N19" i="15"/>
  <c r="G19" i="15"/>
  <c r="D22" i="24" l="1"/>
  <c r="C24" i="15" l="1"/>
  <c r="D28" i="24"/>
  <c r="G15" i="15"/>
  <c r="F19" i="47"/>
  <c r="H19" i="47" s="1"/>
  <c r="C23" i="15"/>
  <c r="N23" i="15" s="1"/>
  <c r="N15" i="15"/>
  <c r="N24" i="15"/>
  <c r="G24" i="15"/>
  <c r="C18" i="15"/>
  <c r="E15" i="15"/>
  <c r="I15" i="15" s="1"/>
  <c r="F22" i="24"/>
  <c r="F28" i="24" s="1"/>
  <c r="F25" i="47" l="1"/>
  <c r="F11" i="47"/>
  <c r="H11" i="47" s="1"/>
  <c r="J15" i="15"/>
  <c r="K15" i="15" s="1"/>
  <c r="N18" i="15"/>
  <c r="O18" i="15" s="1"/>
  <c r="E24" i="15"/>
  <c r="E23" i="15"/>
  <c r="O15" i="15"/>
  <c r="P15" i="15" s="1"/>
  <c r="T15" i="15" s="1"/>
  <c r="G18" i="15"/>
  <c r="Q15" i="15"/>
  <c r="C26" i="15"/>
  <c r="G23" i="15"/>
  <c r="G26" i="15" s="1"/>
  <c r="D31" i="24"/>
  <c r="N28" i="15"/>
  <c r="N29" i="15" s="1"/>
  <c r="E18" i="15"/>
  <c r="N25" i="15"/>
  <c r="N26" i="15" s="1"/>
  <c r="H25" i="47" l="1"/>
  <c r="F13" i="47"/>
  <c r="F21" i="47"/>
  <c r="U15" i="15"/>
  <c r="G21" i="15"/>
  <c r="P18" i="15"/>
  <c r="Q18" i="15"/>
  <c r="R18" i="15"/>
  <c r="E26" i="15"/>
  <c r="E21" i="15"/>
  <c r="I18" i="15"/>
  <c r="F12" i="47" l="1"/>
  <c r="F14" i="47" s="1"/>
  <c r="H21" i="47"/>
  <c r="G31" i="15"/>
  <c r="T18" i="15"/>
  <c r="U18" i="15" s="1"/>
  <c r="V18" i="15" s="1"/>
  <c r="F31" i="24"/>
  <c r="E31" i="15" l="1"/>
  <c r="E10" i="47" l="1"/>
  <c r="H10" i="47" s="1"/>
  <c r="E13" i="47"/>
  <c r="X21" i="15"/>
  <c r="I20" i="15"/>
  <c r="E12" i="47"/>
  <c r="U13" i="15"/>
  <c r="T13" i="15"/>
  <c r="H12" i="47" l="1"/>
  <c r="H13" i="47"/>
  <c r="E20" i="47"/>
  <c r="E26" i="47" s="1"/>
  <c r="E28" i="47" s="1"/>
  <c r="E14" i="47"/>
  <c r="X31" i="15"/>
  <c r="X33" i="15" s="1"/>
  <c r="V13" i="15"/>
  <c r="R20" i="15"/>
  <c r="J20" i="15"/>
  <c r="K20" i="15" s="1"/>
  <c r="E22" i="47" l="1"/>
  <c r="E29" i="47" s="1"/>
  <c r="E33" i="47" s="1"/>
  <c r="H14" i="47"/>
  <c r="O20" i="15"/>
  <c r="P20" i="15" s="1"/>
  <c r="T20" i="15" s="1"/>
  <c r="Q20" i="15"/>
  <c r="U20" i="15" l="1"/>
  <c r="V20" i="15" s="1"/>
  <c r="I24" i="15" l="1"/>
  <c r="R19" i="15" l="1"/>
  <c r="C21" i="15"/>
  <c r="J24" i="15"/>
  <c r="K24" i="15" s="1"/>
  <c r="O24" i="15"/>
  <c r="F20" i="47" l="1"/>
  <c r="H20" i="47" s="1"/>
  <c r="H22" i="47" s="1"/>
  <c r="Q24" i="15"/>
  <c r="R21" i="15"/>
  <c r="R24" i="15"/>
  <c r="R15" i="15"/>
  <c r="V15" i="15" s="1"/>
  <c r="Q19" i="15"/>
  <c r="O19" i="15"/>
  <c r="P19" i="15" s="1"/>
  <c r="T19" i="15" s="1"/>
  <c r="P24" i="15"/>
  <c r="T24" i="15" s="1"/>
  <c r="Q28" i="15"/>
  <c r="Q29" i="15" s="1"/>
  <c r="N21" i="15"/>
  <c r="J19" i="15"/>
  <c r="K19" i="15" s="1"/>
  <c r="I28" i="15"/>
  <c r="F22" i="47" l="1"/>
  <c r="U19" i="15"/>
  <c r="V19" i="15" s="1"/>
  <c r="U24" i="15"/>
  <c r="V24" i="15" s="1"/>
  <c r="I29" i="15"/>
  <c r="R28" i="15"/>
  <c r="R29" i="15" s="1"/>
  <c r="O23" i="15"/>
  <c r="Q25" i="15"/>
  <c r="O25" i="15"/>
  <c r="P25" i="15" s="1"/>
  <c r="R25" i="15"/>
  <c r="Q23" i="15"/>
  <c r="O28" i="15"/>
  <c r="T21" i="15"/>
  <c r="R23" i="15"/>
  <c r="O21" i="15"/>
  <c r="Q21" i="15"/>
  <c r="P21" i="15"/>
  <c r="C31" i="15"/>
  <c r="I21" i="15"/>
  <c r="J18" i="15"/>
  <c r="I25" i="15"/>
  <c r="I23" i="15"/>
  <c r="J28" i="15"/>
  <c r="F26" i="47" l="1"/>
  <c r="F24" i="47"/>
  <c r="H24" i="47" s="1"/>
  <c r="T25" i="15"/>
  <c r="U25" i="15" s="1"/>
  <c r="V25" i="15" s="1"/>
  <c r="R26" i="15"/>
  <c r="R31" i="15" s="1"/>
  <c r="P28" i="15"/>
  <c r="T28" i="15" s="1"/>
  <c r="U28" i="15" s="1"/>
  <c r="V28" i="15" s="1"/>
  <c r="O29" i="15"/>
  <c r="I26" i="15"/>
  <c r="Q26" i="15"/>
  <c r="Q31" i="15" s="1"/>
  <c r="O26" i="15"/>
  <c r="K28" i="15"/>
  <c r="K29" i="15" s="1"/>
  <c r="J29" i="15"/>
  <c r="N31" i="15"/>
  <c r="P23" i="15"/>
  <c r="J23" i="15"/>
  <c r="J25" i="15"/>
  <c r="K18" i="15"/>
  <c r="K21" i="15" s="1"/>
  <c r="J21" i="15"/>
  <c r="H26" i="47" l="1"/>
  <c r="F27" i="47"/>
  <c r="F28" i="47" s="1"/>
  <c r="F29" i="47" s="1"/>
  <c r="P26" i="15"/>
  <c r="T23" i="15"/>
  <c r="U23" i="15" s="1"/>
  <c r="V23" i="15" s="1"/>
  <c r="O31" i="15"/>
  <c r="I31" i="15"/>
  <c r="J26" i="15"/>
  <c r="P29" i="15"/>
  <c r="U21" i="15"/>
  <c r="V21" i="15"/>
  <c r="K25" i="15"/>
  <c r="K23" i="15"/>
  <c r="H27" i="47" l="1"/>
  <c r="H28" i="47" s="1"/>
  <c r="H29" i="47" s="1"/>
  <c r="T26" i="15"/>
  <c r="T29" i="15"/>
  <c r="K26" i="15"/>
  <c r="K31" i="15" s="1"/>
  <c r="U26" i="15"/>
  <c r="P31" i="15"/>
  <c r="J31" i="15"/>
  <c r="V29" i="15" l="1"/>
  <c r="U29" i="15"/>
  <c r="U31" i="15" s="1"/>
  <c r="T31" i="15"/>
  <c r="F32" i="47" l="1"/>
  <c r="H32" i="47" s="1"/>
  <c r="H33" i="47" s="1"/>
  <c r="V26" i="15"/>
  <c r="V31" i="15" s="1"/>
  <c r="F33" i="47" l="1"/>
  <c r="B26" i="42" l="1"/>
  <c r="P13" i="42" l="1"/>
  <c r="P26" i="42" s="1"/>
  <c r="Q13" i="42"/>
  <c r="Q26" i="42" s="1"/>
  <c r="M13" i="42"/>
  <c r="E13" i="42"/>
  <c r="O13" i="42"/>
  <c r="B14" i="42"/>
  <c r="N13" i="42"/>
  <c r="N26" i="42" l="1"/>
  <c r="N14" i="42"/>
  <c r="U13" i="42"/>
  <c r="V13" i="42"/>
  <c r="E26" i="42"/>
  <c r="E14" i="42"/>
  <c r="T13" i="42"/>
  <c r="S13" i="42"/>
  <c r="R13" i="42"/>
  <c r="M26" i="42"/>
  <c r="Y13" i="42"/>
  <c r="M14" i="42"/>
  <c r="O14" i="42"/>
  <c r="O26" i="42"/>
  <c r="S14" i="42" l="1"/>
  <c r="S26" i="42"/>
  <c r="V14" i="42"/>
  <c r="V26" i="42" s="1"/>
  <c r="U14" i="42"/>
  <c r="U26" i="42" s="1"/>
  <c r="Y14" i="42"/>
  <c r="Y26" i="42"/>
  <c r="T14" i="42"/>
  <c r="T26" i="42"/>
  <c r="R26" i="42"/>
  <c r="R14" i="42"/>
  <c r="AK13" i="42"/>
  <c r="AK14" i="42" l="1"/>
  <c r="AK26" i="4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Kaylene Schultz</author>
    <author>Schultz, Kaylene</author>
  </authors>
  <commentList>
    <comment ref="B74" authorId="0" shapeId="0" xr:uid="{297C236F-1D24-408A-9C61-D8C771B32D55}">
      <text>
        <r>
          <rPr>
            <sz val="9"/>
            <color indexed="81"/>
            <rFont val="Tahoma"/>
            <family val="2"/>
          </rPr>
          <t>New BI, used forecasted depreciation category</t>
        </r>
      </text>
    </comment>
    <comment ref="B77" authorId="0" shapeId="0" xr:uid="{7570AD56-9631-4632-A439-C7675ADBEA35}">
      <text>
        <r>
          <rPr>
            <sz val="9"/>
            <color indexed="81"/>
            <rFont val="Tahoma"/>
            <family val="2"/>
          </rPr>
          <t>New BI, used forecasted depreciation category</t>
        </r>
      </text>
    </comment>
    <comment ref="B78" authorId="0" shapeId="0" xr:uid="{03F83579-87A4-4910-8539-331A7A8925A4}">
      <text>
        <r>
          <rPr>
            <sz val="9"/>
            <color indexed="81"/>
            <rFont val="Tahoma"/>
            <family val="2"/>
          </rPr>
          <t>New BI, used forecasted depreciation category</t>
        </r>
      </text>
    </comment>
    <comment ref="B79" authorId="0" shapeId="0" xr:uid="{F1C230BA-6AC0-476E-B74F-532A566CE2CE}">
      <text>
        <r>
          <rPr>
            <sz val="9"/>
            <color indexed="81"/>
            <rFont val="Tahoma"/>
            <family val="2"/>
          </rPr>
          <t>New BI, used forecasted depreciation category</t>
        </r>
      </text>
    </comment>
    <comment ref="B80" authorId="0" shapeId="0" xr:uid="{3DA53F0B-EB0C-4A56-B4B6-105FE88E86BC}">
      <text>
        <r>
          <rPr>
            <sz val="9"/>
            <color indexed="81"/>
            <rFont val="Tahoma"/>
            <family val="2"/>
          </rPr>
          <t>New BI, used forecasted depreciation category</t>
        </r>
      </text>
    </comment>
    <comment ref="B81" authorId="0" shapeId="0" xr:uid="{CEBA90AA-46CA-43C0-BFEF-622A1C6363ED}">
      <text>
        <r>
          <rPr>
            <sz val="9"/>
            <color indexed="81"/>
            <rFont val="Tahoma"/>
            <family val="2"/>
          </rPr>
          <t>New BI, used forecasted depreciation category</t>
        </r>
      </text>
    </comment>
    <comment ref="B82" authorId="0" shapeId="0" xr:uid="{3E8CA945-99B0-4994-B8EC-19892704462C}">
      <text>
        <r>
          <rPr>
            <sz val="9"/>
            <color indexed="81"/>
            <rFont val="Tahoma"/>
            <family val="2"/>
          </rPr>
          <t>New BI, used forecasted depreciation category</t>
        </r>
      </text>
    </comment>
    <comment ref="B83" authorId="0" shapeId="0" xr:uid="{9D2BFEF2-CB46-49E2-845C-40ED25FC9EDE}">
      <text>
        <r>
          <rPr>
            <sz val="9"/>
            <color indexed="81"/>
            <rFont val="Tahoma"/>
            <family val="2"/>
          </rPr>
          <t>New BI, used forecasted depreciation category</t>
        </r>
      </text>
    </comment>
    <comment ref="B84" authorId="0" shapeId="0" xr:uid="{E2085E6E-504F-447A-B153-DBC42E8B5A10}">
      <text>
        <r>
          <rPr>
            <sz val="9"/>
            <color indexed="81"/>
            <rFont val="Tahoma"/>
            <family val="2"/>
          </rPr>
          <t>New BI, used forecasted depreciation category</t>
        </r>
      </text>
    </comment>
    <comment ref="B85" authorId="0" shapeId="0" xr:uid="{CD5C1EF7-05EB-4866-A5E6-75925540EC61}">
      <text>
        <r>
          <rPr>
            <sz val="9"/>
            <color indexed="81"/>
            <rFont val="Tahoma"/>
            <family val="2"/>
          </rPr>
          <t>New BI, used forecasted depreciation category</t>
        </r>
      </text>
    </comment>
    <comment ref="B86" authorId="1" shapeId="0" xr:uid="{49A3C572-64B7-4832-A672-7002F3FE0493}">
      <text>
        <r>
          <rPr>
            <sz val="9"/>
            <color indexed="81"/>
            <rFont val="Tahoma"/>
            <family val="2"/>
          </rPr>
          <t>New BI, used forecasted depreciation category</t>
        </r>
      </text>
    </comment>
    <comment ref="B87" authorId="1" shapeId="0" xr:uid="{9732D562-E218-47D2-A3E2-518B476FBA3C}">
      <text>
        <r>
          <rPr>
            <sz val="9"/>
            <color indexed="81"/>
            <rFont val="Tahoma"/>
            <family val="2"/>
          </rPr>
          <t>New BI, used forecasted depreciation category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Kaylene Schultz</author>
    <author>Schultz, Kaylene</author>
  </authors>
  <commentList>
    <comment ref="B69" authorId="0" shapeId="0" xr:uid="{00000000-0006-0000-0B00-000002000000}">
      <text>
        <r>
          <rPr>
            <sz val="9"/>
            <color indexed="81"/>
            <rFont val="Tahoma"/>
            <family val="2"/>
          </rPr>
          <t>New BI, used forecasted depreciation category</t>
        </r>
      </text>
    </comment>
    <comment ref="B72" authorId="0" shapeId="0" xr:uid="{4EF89C29-041C-4E0D-8476-91FF25727934}">
      <text>
        <r>
          <rPr>
            <sz val="9"/>
            <color indexed="81"/>
            <rFont val="Tahoma"/>
            <family val="2"/>
          </rPr>
          <t>New BI, used forecasted depreciation category</t>
        </r>
      </text>
    </comment>
    <comment ref="B73" authorId="0" shapeId="0" xr:uid="{3B5F889A-D808-4212-9726-5E4979E9A794}">
      <text>
        <r>
          <rPr>
            <sz val="9"/>
            <color indexed="81"/>
            <rFont val="Tahoma"/>
            <family val="2"/>
          </rPr>
          <t>New BI, used forecasted depreciation category</t>
        </r>
      </text>
    </comment>
    <comment ref="B74" authorId="0" shapeId="0" xr:uid="{EA8B5ED1-9F7B-4F7B-8287-F4F3D1958EDE}">
      <text>
        <r>
          <rPr>
            <sz val="9"/>
            <color indexed="81"/>
            <rFont val="Tahoma"/>
            <family val="2"/>
          </rPr>
          <t>New BI, used forecasted depreciation category</t>
        </r>
      </text>
    </comment>
    <comment ref="B75" authorId="0" shapeId="0" xr:uid="{E6B1F200-22BB-4C2D-A25F-CC2ADA7B2C54}">
      <text>
        <r>
          <rPr>
            <sz val="9"/>
            <color indexed="81"/>
            <rFont val="Tahoma"/>
            <family val="2"/>
          </rPr>
          <t>New BI, used forecasted depreciation category</t>
        </r>
      </text>
    </comment>
    <comment ref="B76" authorId="0" shapeId="0" xr:uid="{22EE28A5-9E20-4F86-AC09-3F2E3C2BA55A}">
      <text>
        <r>
          <rPr>
            <sz val="9"/>
            <color indexed="81"/>
            <rFont val="Tahoma"/>
            <family val="2"/>
          </rPr>
          <t>New BI, used forecasted depreciation category</t>
        </r>
      </text>
    </comment>
    <comment ref="B77" authorId="0" shapeId="0" xr:uid="{17956B75-A457-4CE2-9BAA-8F4FB973F1EC}">
      <text>
        <r>
          <rPr>
            <sz val="9"/>
            <color indexed="81"/>
            <rFont val="Tahoma"/>
            <family val="2"/>
          </rPr>
          <t>New BI, used forecasted depreciation category</t>
        </r>
      </text>
    </comment>
    <comment ref="B78" authorId="0" shapeId="0" xr:uid="{53343A8F-941C-496E-B231-CBB4D78F809F}">
      <text>
        <r>
          <rPr>
            <sz val="9"/>
            <color indexed="81"/>
            <rFont val="Tahoma"/>
            <family val="2"/>
          </rPr>
          <t>New BI, used forecasted depreciation category</t>
        </r>
      </text>
    </comment>
    <comment ref="B79" authorId="0" shapeId="0" xr:uid="{1C60C209-B1F9-45E2-B85B-ADC283A6FFDE}">
      <text>
        <r>
          <rPr>
            <sz val="9"/>
            <color indexed="81"/>
            <rFont val="Tahoma"/>
            <family val="2"/>
          </rPr>
          <t>New BI, used forecasted depreciation category</t>
        </r>
      </text>
    </comment>
    <comment ref="B80" authorId="0" shapeId="0" xr:uid="{7497B920-17F4-4272-AFF3-EAA483FCB514}">
      <text>
        <r>
          <rPr>
            <sz val="9"/>
            <color indexed="81"/>
            <rFont val="Tahoma"/>
            <family val="2"/>
          </rPr>
          <t>New BI, used forecasted depreciation category</t>
        </r>
      </text>
    </comment>
    <comment ref="B81" authorId="1" shapeId="0" xr:uid="{75935BC3-859C-4DE7-A0CA-B6576037C48E}">
      <text>
        <r>
          <rPr>
            <sz val="9"/>
            <color indexed="81"/>
            <rFont val="Tahoma"/>
            <family val="2"/>
          </rPr>
          <t>New BI, used forecasted depreciation category</t>
        </r>
      </text>
    </comment>
    <comment ref="B82" authorId="1" shapeId="0" xr:uid="{79307F82-CC2A-4C3D-8168-66E4114117D0}">
      <text>
        <r>
          <rPr>
            <sz val="9"/>
            <color indexed="81"/>
            <rFont val="Tahoma"/>
            <family val="2"/>
          </rPr>
          <t>New BI, used forecasted depreciation category</t>
        </r>
      </text>
    </comment>
  </commentList>
</comments>
</file>

<file path=xl/sharedStrings.xml><?xml version="1.0" encoding="utf-8"?>
<sst xmlns="http://schemas.openxmlformats.org/spreadsheetml/2006/main" count="3368" uniqueCount="892">
  <si>
    <t>1st Year Rate</t>
  </si>
  <si>
    <t>2nd Year Rate</t>
  </si>
  <si>
    <t>Description</t>
  </si>
  <si>
    <t>Distribution</t>
  </si>
  <si>
    <t>GP</t>
  </si>
  <si>
    <t>Subtotal</t>
  </si>
  <si>
    <t>Gas U/G Storage</t>
  </si>
  <si>
    <t>Gas Total</t>
  </si>
  <si>
    <t>EOP Cost</t>
  </si>
  <si>
    <t>AMA Cost</t>
  </si>
  <si>
    <t>Tax Rate</t>
  </si>
  <si>
    <t>P/T/D</t>
  </si>
  <si>
    <t>General</t>
  </si>
  <si>
    <t>Total Accumulated Depreciation</t>
  </si>
  <si>
    <t>Accumulated Depreciation</t>
  </si>
  <si>
    <t>3rd Year Rate</t>
  </si>
  <si>
    <t>Tax Depreciation</t>
  </si>
  <si>
    <t xml:space="preserve">Software </t>
  </si>
  <si>
    <t>Transport. &amp; Hardware</t>
  </si>
  <si>
    <t>Direct</t>
  </si>
  <si>
    <t>AA</t>
  </si>
  <si>
    <t>AN</t>
  </si>
  <si>
    <t>General Plant</t>
  </si>
  <si>
    <t>Transport.</t>
  </si>
  <si>
    <t>Hardware</t>
  </si>
  <si>
    <t>Software</t>
  </si>
  <si>
    <t>In thousands ('000s)</t>
  </si>
  <si>
    <t>Retirements</t>
  </si>
  <si>
    <t>Reduction in Expense</t>
  </si>
  <si>
    <t>Repairs Deduction</t>
  </si>
  <si>
    <t>Total</t>
  </si>
  <si>
    <t>Underground Storage</t>
  </si>
  <si>
    <t>12.31.20</t>
  </si>
  <si>
    <t>CAP SUMMARY</t>
  </si>
  <si>
    <t>System</t>
  </si>
  <si>
    <t xml:space="preserve">Book Rate [1] </t>
  </si>
  <si>
    <t>.</t>
  </si>
  <si>
    <t>Transportation</t>
  </si>
  <si>
    <t>Estimated Annual Depreciation Expense</t>
  </si>
  <si>
    <t>Depreciation Category</t>
  </si>
  <si>
    <t>Service</t>
  </si>
  <si>
    <t>Jurisdiction</t>
  </si>
  <si>
    <t>Software 303</t>
  </si>
  <si>
    <t>General 5yr 389 / 393-395 / 397-398</t>
  </si>
  <si>
    <t>Transportation and Tools 392 / 396</t>
  </si>
  <si>
    <t>Facilities 390-391</t>
  </si>
  <si>
    <t>General 12yr 389 / 393-395 / 397-398</t>
  </si>
  <si>
    <t>Gas Distribution 374-387</t>
  </si>
  <si>
    <t>Gas Underground Storage 350-357</t>
  </si>
  <si>
    <t>ER</t>
  </si>
  <si>
    <t>Check</t>
  </si>
  <si>
    <t>Performance &amp; Capacity</t>
  </si>
  <si>
    <t>None</t>
  </si>
  <si>
    <t>Mandatory &amp; Compliance</t>
  </si>
  <si>
    <t>Failed Plant &amp; Operations</t>
  </si>
  <si>
    <t>Customer Service Quality &amp; Reliability</t>
  </si>
  <si>
    <t>Customer Requested</t>
  </si>
  <si>
    <t>Asset Condition</t>
  </si>
  <si>
    <t>Subtotals, by Plant Investment Drivers:</t>
  </si>
  <si>
    <t>Subtotals, by category:</t>
  </si>
  <si>
    <t>CD</t>
  </si>
  <si>
    <t>Gas</t>
  </si>
  <si>
    <t>GD</t>
  </si>
  <si>
    <t>XE023</t>
  </si>
  <si>
    <t>XE017</t>
  </si>
  <si>
    <t>86J51</t>
  </si>
  <si>
    <t>85J51</t>
  </si>
  <si>
    <t>80K51</t>
  </si>
  <si>
    <t>71H07</t>
  </si>
  <si>
    <t>Data Center Compute and Storage Systems</t>
  </si>
  <si>
    <t>55N09</t>
  </si>
  <si>
    <t>52N09</t>
  </si>
  <si>
    <t>51N09</t>
  </si>
  <si>
    <t>35N09</t>
  </si>
  <si>
    <t>33C09</t>
  </si>
  <si>
    <t>Enterprise Security</t>
  </si>
  <si>
    <t>32P01</t>
  </si>
  <si>
    <t>30P01</t>
  </si>
  <si>
    <t>29W01</t>
  </si>
  <si>
    <t>Financial &amp; Accounting Technology</t>
  </si>
  <si>
    <t>28W01</t>
  </si>
  <si>
    <t>Fiber Network Lease Service Replacement</t>
  </si>
  <si>
    <t>27P01</t>
  </si>
  <si>
    <t>26W01</t>
  </si>
  <si>
    <t>Environmental Control &amp; Monitoring Systems</t>
  </si>
  <si>
    <t>25P01</t>
  </si>
  <si>
    <t>Enterprise Communication Systems</t>
  </si>
  <si>
    <t>22P01</t>
  </si>
  <si>
    <t>Enterprise &amp; Control Network Infrastructure</t>
  </si>
  <si>
    <t>20P01</t>
  </si>
  <si>
    <t>18W01</t>
  </si>
  <si>
    <t>17W01</t>
  </si>
  <si>
    <t>10W09</t>
  </si>
  <si>
    <t>06P98</t>
  </si>
  <si>
    <t>05P95</t>
  </si>
  <si>
    <t>Endpoint Compute and Productivity Systems</t>
  </si>
  <si>
    <t>01N09</t>
  </si>
  <si>
    <t>XD101</t>
  </si>
  <si>
    <t>31W01</t>
  </si>
  <si>
    <t>19W01</t>
  </si>
  <si>
    <t>XE015</t>
  </si>
  <si>
    <t>…</t>
  </si>
  <si>
    <t>..</t>
  </si>
  <si>
    <t>AMA - Dec</t>
  </si>
  <si>
    <t>AMA - Nov</t>
  </si>
  <si>
    <t>AMA - Oct</t>
  </si>
  <si>
    <t>AMA - Sep</t>
  </si>
  <si>
    <t>AMA - Aug</t>
  </si>
  <si>
    <t>AMA - Jul</t>
  </si>
  <si>
    <t>AMA - Jun</t>
  </si>
  <si>
    <t>AMA - May</t>
  </si>
  <si>
    <t>AMA - Apr</t>
  </si>
  <si>
    <t>AMA - Mar</t>
  </si>
  <si>
    <t>AMA - Feb</t>
  </si>
  <si>
    <t>AMA - Jan</t>
  </si>
  <si>
    <t>Forecasted - DEC</t>
  </si>
  <si>
    <t>Forecasted - NOV</t>
  </si>
  <si>
    <t>Forecasted - OCT</t>
  </si>
  <si>
    <t>Forecasted - SEP</t>
  </si>
  <si>
    <t>Forecasted - AUG</t>
  </si>
  <si>
    <t>Forecasted - JUL</t>
  </si>
  <si>
    <t>Forecasted - JUN</t>
  </si>
  <si>
    <t>Forecasted - MAY</t>
  </si>
  <si>
    <t>Forecasted - APR</t>
  </si>
  <si>
    <t>Forecasted - MAR</t>
  </si>
  <si>
    <t>Forecasted - FEB</t>
  </si>
  <si>
    <t>Forecasted - JAN</t>
  </si>
  <si>
    <t>Ser.Jur</t>
  </si>
  <si>
    <t>Plant Group for Testimony Purposes</t>
  </si>
  <si>
    <t>BI</t>
  </si>
  <si>
    <t>CAP 20</t>
  </si>
  <si>
    <t>Primary Investment Driver</t>
  </si>
  <si>
    <t>Business Case</t>
  </si>
  <si>
    <t>12.31.21</t>
  </si>
  <si>
    <t>Repairs Deduction Rate [2]</t>
  </si>
  <si>
    <t>Rate base Adjustment to 12/31/20 EOP</t>
  </si>
  <si>
    <t>Ratebase Adjustment to 12/31/20 EOP</t>
  </si>
  <si>
    <t>CAP20.2</t>
  </si>
  <si>
    <t>Total 2020 Forecasted EOP TTP</t>
  </si>
  <si>
    <t>System Total 2020 Forecasted AMA TTP</t>
  </si>
  <si>
    <t>ER_Description</t>
  </si>
  <si>
    <t>BI_Name</t>
  </si>
  <si>
    <t>Function_Code</t>
  </si>
  <si>
    <t>Depreciation_Category</t>
  </si>
  <si>
    <t>Structures and Improvements/Furniture</t>
  </si>
  <si>
    <t>7001</t>
  </si>
  <si>
    <t>ER_7001 - Structures &amp; Improv</t>
  </si>
  <si>
    <t>Gas Non-Revenue Program</t>
  </si>
  <si>
    <t>3005</t>
  </si>
  <si>
    <t>ER_3005 - Gas Distribution Non-Revenue Blanket</t>
  </si>
  <si>
    <t>Gas Regulator Station Replacement Program</t>
  </si>
  <si>
    <t>3002</t>
  </si>
  <si>
    <t>ER_3002 - Regulator Reliable - Blanket</t>
  </si>
  <si>
    <t>Gas Reinforcement Program</t>
  </si>
  <si>
    <t>3000</t>
  </si>
  <si>
    <t>ER_3000 - Gas Reinforce-Minor Blanket</t>
  </si>
  <si>
    <t>Gas Replacement Street and Highway Program</t>
  </si>
  <si>
    <t>3003</t>
  </si>
  <si>
    <t>ER_3003 - Gas Replace-St&amp;Hwy</t>
  </si>
  <si>
    <t>Gas Cathodic Protection Program</t>
  </si>
  <si>
    <t>3004</t>
  </si>
  <si>
    <t>ER_3004 - Cathodic Protection-Minor Blanket</t>
  </si>
  <si>
    <t>Gas Facility Replacement Program (GFRP) Aldyl A Pipe Replacement</t>
  </si>
  <si>
    <t>3008</t>
  </si>
  <si>
    <t>ER_3008 - Aldyl -A Pipe Replacement</t>
  </si>
  <si>
    <t>Gas Isolated Steel Replacement Program</t>
  </si>
  <si>
    <t>3007</t>
  </si>
  <si>
    <t>ER_3007 - Isolated Steel Replacement</t>
  </si>
  <si>
    <t>Gas PMC Program</t>
  </si>
  <si>
    <t>3055</t>
  </si>
  <si>
    <t>ER_3055 - Gas Meter Replacement Non Revenue</t>
  </si>
  <si>
    <t>Jackson Prairie Joint Project</t>
  </si>
  <si>
    <t>7201</t>
  </si>
  <si>
    <t>ER_7201 - Jackson Prairie Storage</t>
  </si>
  <si>
    <t>JN604</t>
  </si>
  <si>
    <t>5039</t>
  </si>
  <si>
    <t>39E29</t>
  </si>
  <si>
    <t>5155</t>
  </si>
  <si>
    <t>ER_5155 - Data Center Compute and Storage Systems</t>
  </si>
  <si>
    <t>5016</t>
  </si>
  <si>
    <t>ER_5016 - Endpoint Compute and Productivity Systems</t>
  </si>
  <si>
    <t>5017</t>
  </si>
  <si>
    <t>Energy Delivery Operational Efficiency &amp; Shared Services</t>
  </si>
  <si>
    <t>5018</t>
  </si>
  <si>
    <t>ER_5018 - Energy Delivery Op Efficiency &amp; Shared Services</t>
  </si>
  <si>
    <t>Energy Resources Modernization &amp; Operational Efficiency</t>
  </si>
  <si>
    <t>5019</t>
  </si>
  <si>
    <t>ER_5019 - Energy Resources Modernization &amp; Op Efficiency</t>
  </si>
  <si>
    <t>5022</t>
  </si>
  <si>
    <t>ER_5022 - Enterprise Communication Systems</t>
  </si>
  <si>
    <t>ET Modernization &amp; Operational Efficiency - Technology</t>
  </si>
  <si>
    <t>5026</t>
  </si>
  <si>
    <t>ER_5026 - ET Modernization &amp; Op Efficiency - Technology</t>
  </si>
  <si>
    <t>5028</t>
  </si>
  <si>
    <t>ER_5028 - Financial &amp; Accounting Technology</t>
  </si>
  <si>
    <t>5029</t>
  </si>
  <si>
    <t>5031</t>
  </si>
  <si>
    <t>5014</t>
  </si>
  <si>
    <t>5032</t>
  </si>
  <si>
    <t>ER_5032 - Enterprise Security</t>
  </si>
  <si>
    <t>5152</t>
  </si>
  <si>
    <t>5020</t>
  </si>
  <si>
    <t>ER_5020 - Enterprise &amp; Control Network Infrastructure</t>
  </si>
  <si>
    <t>5025</t>
  </si>
  <si>
    <t>ER_5025 - Environmental Control &amp; Monitoring Systems</t>
  </si>
  <si>
    <t>5027</t>
  </si>
  <si>
    <t>ER_5027 - Fiber Network Lease Service Replacement</t>
  </si>
  <si>
    <t>Land Mobile Radio &amp; Real Time Communication Systems</t>
  </si>
  <si>
    <t>5030</t>
  </si>
  <si>
    <t>ER_5030 - Land Mobile Radio &amp; Real Time Comm Systems</t>
  </si>
  <si>
    <t>Technology Failed Assets</t>
  </si>
  <si>
    <t>5037</t>
  </si>
  <si>
    <t>ER_5037 - Infrastructure Technology Failed Assets</t>
  </si>
  <si>
    <t>Capital Tools &amp; Stores</t>
  </si>
  <si>
    <t>7005</t>
  </si>
  <si>
    <t>7006</t>
  </si>
  <si>
    <t>ER_7006 - Tools Lab &amp; Shop Equipment</t>
  </si>
  <si>
    <t>5033</t>
  </si>
  <si>
    <t>Atlas</t>
  </si>
  <si>
    <t>5147</t>
  </si>
  <si>
    <t>ER_5147 - Project Atlas</t>
  </si>
  <si>
    <t>47C08</t>
  </si>
  <si>
    <t>Customer Facing Technology Program</t>
  </si>
  <si>
    <t>5151</t>
  </si>
  <si>
    <t>ER_5151 - Customer Facing Technology</t>
  </si>
  <si>
    <t>Enterprise Data Science</t>
  </si>
  <si>
    <t>5038</t>
  </si>
  <si>
    <t>ER_5038 - Enterprise Data Science</t>
  </si>
  <si>
    <t>38X09</t>
  </si>
  <si>
    <t>7200</t>
  </si>
  <si>
    <t>5010</t>
  </si>
  <si>
    <t>Strategic Initiatives</t>
  </si>
  <si>
    <t>7060</t>
  </si>
  <si>
    <t>ER_7060 - Strategic Initiatives</t>
  </si>
  <si>
    <t>19W09</t>
  </si>
  <si>
    <t>Fleet Services Capital Plan</t>
  </si>
  <si>
    <t>7000</t>
  </si>
  <si>
    <t>ER_7000 - Transportation Equip</t>
  </si>
  <si>
    <t>ET</t>
  </si>
  <si>
    <t>Other Function</t>
  </si>
  <si>
    <t>Strategic</t>
  </si>
  <si>
    <t>CAP 20.1</t>
  </si>
  <si>
    <t>2020 Total</t>
  </si>
  <si>
    <t>ERval</t>
  </si>
  <si>
    <t>BIval</t>
  </si>
  <si>
    <t>Grand Total</t>
  </si>
  <si>
    <t>EOP Total Cost</t>
  </si>
  <si>
    <t>AMA TotalCost</t>
  </si>
  <si>
    <t>EOP Hardware</t>
  </si>
  <si>
    <t>EOP Software</t>
  </si>
  <si>
    <t>EOP General</t>
  </si>
  <si>
    <t>AMA Hardware</t>
  </si>
  <si>
    <t>AMA Software</t>
  </si>
  <si>
    <t>AMA General</t>
  </si>
  <si>
    <t>Specifically Allocated [1]</t>
  </si>
  <si>
    <t>12.31.22</t>
  </si>
  <si>
    <t xml:space="preserve"> EOP Cost</t>
  </si>
  <si>
    <t>ADFIT</t>
  </si>
  <si>
    <t>A/D</t>
  </si>
  <si>
    <t>Mandatory &amp; Compliance Total</t>
  </si>
  <si>
    <t>Campus Repurposing Phase 2</t>
  </si>
  <si>
    <t>7131</t>
  </si>
  <si>
    <t>ER_7131 - COF Long Term Restructuring Plan Phase 2</t>
  </si>
  <si>
    <t>5BH07</t>
  </si>
  <si>
    <t>5005</t>
  </si>
  <si>
    <t>05P92</t>
  </si>
  <si>
    <t>Allocation Factors</t>
  </si>
  <si>
    <t>ED</t>
  </si>
  <si>
    <t>WA</t>
  </si>
  <si>
    <t>Substation - Station Rebuilds Program</t>
  </si>
  <si>
    <t>Electric Storm</t>
  </si>
  <si>
    <t>Distribution Minor Rebuild</t>
  </si>
  <si>
    <t>Elec Relocation and Replacement Program</t>
  </si>
  <si>
    <t>Transmission - Minor Rebuild</t>
  </si>
  <si>
    <t>Wood Pole Management</t>
  </si>
  <si>
    <t>Downtown Network - Asset Condition</t>
  </si>
  <si>
    <t>Downtown Network - Performance &amp; Capacity</t>
  </si>
  <si>
    <t>Joint Use</t>
  </si>
  <si>
    <t>Substation - New Distribution Station Capacity Program</t>
  </si>
  <si>
    <t>SCADA - SOO and BuCC</t>
  </si>
  <si>
    <t>Transmission Construction - Compliance</t>
  </si>
  <si>
    <t>Distribution Grid Modernization</t>
  </si>
  <si>
    <t>Segment Reconductor and FDR Tie</t>
  </si>
  <si>
    <t>Westside 230/115kV Station Brownfield Rebuild Project</t>
  </si>
  <si>
    <t>Transmission NERC Low-Risk Priority Lines Mitigation</t>
  </si>
  <si>
    <t>Rattlesnake Flat Wind Farm Project 115kV Integration Project</t>
  </si>
  <si>
    <t>Saddle Mountain 230/115kV Station (New) Integration Project Phase 1</t>
  </si>
  <si>
    <t>Protection System Upgrade for PRC-002</t>
  </si>
  <si>
    <t>Gas Cheney HP Reinforcement</t>
  </si>
  <si>
    <t>Regulating Hydro</t>
  </si>
  <si>
    <t>Base Load Thermal Program</t>
  </si>
  <si>
    <t>Cabinet Gorge Automation</t>
  </si>
  <si>
    <t>CS2 Single Phase Transformer</t>
  </si>
  <si>
    <t>Clark Fork Settlement Agreement</t>
  </si>
  <si>
    <t>Spokane River License Implementation</t>
  </si>
  <si>
    <t>2000</t>
  </si>
  <si>
    <t>ER_2000 - Substation - Capital Spares</t>
  </si>
  <si>
    <t>XS026</t>
  </si>
  <si>
    <t>2051</t>
  </si>
  <si>
    <t>ER_2051 - Electric Transmission Plant-Storm</t>
  </si>
  <si>
    <t>LS005</t>
  </si>
  <si>
    <t>XT704</t>
  </si>
  <si>
    <t>2055</t>
  </si>
  <si>
    <t>ER_2055 - Electric Distribution Minor Blanket</t>
  </si>
  <si>
    <t>ZD001</t>
  </si>
  <si>
    <t>ZD007</t>
  </si>
  <si>
    <t>ZD010</t>
  </si>
  <si>
    <t>ZD013</t>
  </si>
  <si>
    <t>ZD016</t>
  </si>
  <si>
    <t>2056</t>
  </si>
  <si>
    <t>ER_2056 - Distribution Line Relocations</t>
  </si>
  <si>
    <t>56L08</t>
  </si>
  <si>
    <t>ZLL35</t>
  </si>
  <si>
    <t>ZPJ35</t>
  </si>
  <si>
    <t>ZBC35</t>
  </si>
  <si>
    <t>ZBO35</t>
  </si>
  <si>
    <t>ZBW35</t>
  </si>
  <si>
    <t>ZDP35</t>
  </si>
  <si>
    <t>ZNT35</t>
  </si>
  <si>
    <t>2057</t>
  </si>
  <si>
    <t>ER_2057 - Transmission Minor Rebuild</t>
  </si>
  <si>
    <t>AMT13</t>
  </si>
  <si>
    <t>AMT12</t>
  </si>
  <si>
    <t>2059</t>
  </si>
  <si>
    <t>ER_2059 - Failed Electric Dist Plant-Storm</t>
  </si>
  <si>
    <t>ZLL52</t>
  </si>
  <si>
    <t>ZPJ52</t>
  </si>
  <si>
    <t>ZBC52</t>
  </si>
  <si>
    <t>ZBO52</t>
  </si>
  <si>
    <t>ZBR52</t>
  </si>
  <si>
    <t>ZBW52</t>
  </si>
  <si>
    <t>ZDP52</t>
  </si>
  <si>
    <t>2060</t>
  </si>
  <si>
    <t>ER_2060 - Wood Pole Mgmt</t>
  </si>
  <si>
    <t>YV001</t>
  </si>
  <si>
    <t>2062</t>
  </si>
  <si>
    <t>ER_2062 - Downtown Network Asset Condition</t>
  </si>
  <si>
    <t>ZBC61</t>
  </si>
  <si>
    <t>ZBC62</t>
  </si>
  <si>
    <t>ZBC63</t>
  </si>
  <si>
    <t>ZBC64</t>
  </si>
  <si>
    <t>2063</t>
  </si>
  <si>
    <t>ER_2063 - Downtown Network - Performance &amp; Capacity</t>
  </si>
  <si>
    <t>SD822</t>
  </si>
  <si>
    <t>SD826</t>
  </si>
  <si>
    <t>2074</t>
  </si>
  <si>
    <t>ER_2074 - Joint Use</t>
  </si>
  <si>
    <t>ZD019</t>
  </si>
  <si>
    <t>2204</t>
  </si>
  <si>
    <t>ER_2204 - Substation Rebuilds</t>
  </si>
  <si>
    <t>LC903</t>
  </si>
  <si>
    <t>BT306</t>
  </si>
  <si>
    <t>SS890</t>
  </si>
  <si>
    <t>XS010</t>
  </si>
  <si>
    <t>BS202</t>
  </si>
  <si>
    <t>BS400</t>
  </si>
  <si>
    <t>FD700</t>
  </si>
  <si>
    <t>2215</t>
  </si>
  <si>
    <t>ER_2215 - Substation Asset Mgmt Capital Maintenance</t>
  </si>
  <si>
    <t>AMS09</t>
  </si>
  <si>
    <t>AMS10</t>
  </si>
  <si>
    <t>AMS28</t>
  </si>
  <si>
    <t>AMS80</t>
  </si>
  <si>
    <t>AMS81</t>
  </si>
  <si>
    <t>AMS82</t>
  </si>
  <si>
    <t>AMS83</t>
  </si>
  <si>
    <t>AMS84</t>
  </si>
  <si>
    <t>AMS85</t>
  </si>
  <si>
    <t>XS701</t>
  </si>
  <si>
    <t>XS801</t>
  </si>
  <si>
    <t>XS903</t>
  </si>
  <si>
    <t>XS904</t>
  </si>
  <si>
    <t>XS905</t>
  </si>
  <si>
    <t>XS951</t>
  </si>
  <si>
    <t>XS002</t>
  </si>
  <si>
    <t>2274</t>
  </si>
  <si>
    <t>ER_2274 - New Substations</t>
  </si>
  <si>
    <t>CT800</t>
  </si>
  <si>
    <t>CS600</t>
  </si>
  <si>
    <t>SD107</t>
  </si>
  <si>
    <t>2277</t>
  </si>
  <si>
    <t>ER_2277 - SCADA Upgrade</t>
  </si>
  <si>
    <t>YQ301</t>
  </si>
  <si>
    <t>2457</t>
  </si>
  <si>
    <t>ER_2457 - Benton-Othello 115 Recond</t>
  </si>
  <si>
    <t>FT130</t>
  </si>
  <si>
    <t>2470</t>
  </si>
  <si>
    <t>ER_2470 - Dist Grid Modernization</t>
  </si>
  <si>
    <t>FD502</t>
  </si>
  <si>
    <t>PD502</t>
  </si>
  <si>
    <t>SD707</t>
  </si>
  <si>
    <t>2514</t>
  </si>
  <si>
    <t>ER_2514 - Distribution - Spokane North &amp; West</t>
  </si>
  <si>
    <t>BD903</t>
  </si>
  <si>
    <t>DD990</t>
  </si>
  <si>
    <t>SD528</t>
  </si>
  <si>
    <t>SD702</t>
  </si>
  <si>
    <t>SD930</t>
  </si>
  <si>
    <t>SD990</t>
  </si>
  <si>
    <t>WD801</t>
  </si>
  <si>
    <t>WD806</t>
  </si>
  <si>
    <t>2531</t>
  </si>
  <si>
    <t>ER_2531 - Westside 230 kV Substation - Rebuild</t>
  </si>
  <si>
    <t>SS201</t>
  </si>
  <si>
    <t>ST301</t>
  </si>
  <si>
    <t>2579</t>
  </si>
  <si>
    <t>ER_2579 - Low Priority Ratings Mitigation</t>
  </si>
  <si>
    <t>PT501</t>
  </si>
  <si>
    <t>PT703</t>
  </si>
  <si>
    <t>XT700</t>
  </si>
  <si>
    <t>2605</t>
  </si>
  <si>
    <t>ER_2605 - Saddle Mountain Integration</t>
  </si>
  <si>
    <t>FS702</t>
  </si>
  <si>
    <t>FT702</t>
  </si>
  <si>
    <t>FT703</t>
  </si>
  <si>
    <t>2608</t>
  </si>
  <si>
    <t>ER_2608 - Protection System Upgrades for PRC-002</t>
  </si>
  <si>
    <t>LS904</t>
  </si>
  <si>
    <t>2617</t>
  </si>
  <si>
    <t>ER_2617 - Noxon Hydro-Noxon Switchyard 230kV Trans Line Rbld</t>
  </si>
  <si>
    <t>AT702</t>
  </si>
  <si>
    <t>2618</t>
  </si>
  <si>
    <t>ER_2618 - Rattlesnake Flat 115kV Wind Farm Project</t>
  </si>
  <si>
    <t>FS801</t>
  </si>
  <si>
    <t>FS802</t>
  </si>
  <si>
    <t>FS803</t>
  </si>
  <si>
    <t>FS805</t>
  </si>
  <si>
    <t>FT801</t>
  </si>
  <si>
    <t>FT805</t>
  </si>
  <si>
    <t>FT802</t>
  </si>
  <si>
    <t>FC801</t>
  </si>
  <si>
    <t>FC802</t>
  </si>
  <si>
    <t>ZVG15</t>
  </si>
  <si>
    <t>ZVG17</t>
  </si>
  <si>
    <t>ZLG23</t>
  </si>
  <si>
    <t>ZPJ23</t>
  </si>
  <si>
    <t>ZBW23</t>
  </si>
  <si>
    <t>ZVG23</t>
  </si>
  <si>
    <t>ZN201</t>
  </si>
  <si>
    <t>ZV721</t>
  </si>
  <si>
    <t>ZLL12</t>
  </si>
  <si>
    <t>ZPJ12</t>
  </si>
  <si>
    <t>14D83</t>
  </si>
  <si>
    <t>ZBG12</t>
  </si>
  <si>
    <t>ZBW12</t>
  </si>
  <si>
    <t>ZBG07</t>
  </si>
  <si>
    <t>GN210</t>
  </si>
  <si>
    <t>GN211</t>
  </si>
  <si>
    <t>GN213</t>
  </si>
  <si>
    <t>XWA55</t>
  </si>
  <si>
    <t>3311</t>
  </si>
  <si>
    <t>ER_3311 - Cheney HP Reinforcement</t>
  </si>
  <si>
    <t>GN700</t>
  </si>
  <si>
    <t>4148</t>
  </si>
  <si>
    <t>ER_4148 - Regulating Hydro</t>
  </si>
  <si>
    <t>AG103</t>
  </si>
  <si>
    <t>4149</t>
  </si>
  <si>
    <t>ER_4149 - Base Load Thermal</t>
  </si>
  <si>
    <t>AG104</t>
  </si>
  <si>
    <t>AG106</t>
  </si>
  <si>
    <t>AG201</t>
  </si>
  <si>
    <t>4163</t>
  </si>
  <si>
    <t>ER_4163 - CG HED Automation Replacement</t>
  </si>
  <si>
    <t>IG202</t>
  </si>
  <si>
    <t>4164</t>
  </si>
  <si>
    <t>EG202</t>
  </si>
  <si>
    <t>EG201</t>
  </si>
  <si>
    <t>4192</t>
  </si>
  <si>
    <t>92E07</t>
  </si>
  <si>
    <t>4206</t>
  </si>
  <si>
    <t>ER_4206 - CS2 Single Phase Transformer</t>
  </si>
  <si>
    <t>TG902</t>
  </si>
  <si>
    <t>5034</t>
  </si>
  <si>
    <t>34C09</t>
  </si>
  <si>
    <t>5035</t>
  </si>
  <si>
    <t>35C09</t>
  </si>
  <si>
    <t>5142</t>
  </si>
  <si>
    <t>42P09</t>
  </si>
  <si>
    <t>5153</t>
  </si>
  <si>
    <t>53N09</t>
  </si>
  <si>
    <t>5156</t>
  </si>
  <si>
    <t>ER_5156 - Digital Grid Network Expansion</t>
  </si>
  <si>
    <t>56N09</t>
  </si>
  <si>
    <t>6103</t>
  </si>
  <si>
    <t>ER_6103 - Clark Fork Implement PME Agreement</t>
  </si>
  <si>
    <t>YI701</t>
  </si>
  <si>
    <t>YI801</t>
  </si>
  <si>
    <t>YI990</t>
  </si>
  <si>
    <t>YI994</t>
  </si>
  <si>
    <t>YI996</t>
  </si>
  <si>
    <t>YI998</t>
  </si>
  <si>
    <t>YI999</t>
  </si>
  <si>
    <t>6107</t>
  </si>
  <si>
    <t>ER_6107 - Spokane River Implementation (PM&amp;E)</t>
  </si>
  <si>
    <t>SI621</t>
  </si>
  <si>
    <t>6110</t>
  </si>
  <si>
    <t>YI303</t>
  </si>
  <si>
    <t>7141</t>
  </si>
  <si>
    <t>19N09</t>
  </si>
  <si>
    <t>20N09</t>
  </si>
  <si>
    <t>41E55</t>
  </si>
  <si>
    <t>T&amp;D</t>
  </si>
  <si>
    <t>Generation Function</t>
  </si>
  <si>
    <t>Environmental</t>
  </si>
  <si>
    <t>Elec Distribution 360-373</t>
  </si>
  <si>
    <t>Elec Transmission 350-359</t>
  </si>
  <si>
    <t>Hydro 331-336</t>
  </si>
  <si>
    <t>Other Elec Production / Turbines 340-346</t>
  </si>
  <si>
    <t>Include</t>
  </si>
  <si>
    <t>Y</t>
  </si>
  <si>
    <t>WA - E % Allocation</t>
  </si>
  <si>
    <t>WA - G % Allocation</t>
  </si>
  <si>
    <t>WA - E EOP TTP Allocated Total</t>
  </si>
  <si>
    <t>WA - G EOP TTP Allocated Total</t>
  </si>
  <si>
    <t>WA - E Allocated</t>
  </si>
  <si>
    <t>WA - G Allocated</t>
  </si>
  <si>
    <t>Test Year Ended December 31, 2019</t>
  </si>
  <si>
    <t>Washington - Electric</t>
  </si>
  <si>
    <t>Plant Retirements</t>
  </si>
  <si>
    <t>Depreciation Rate</t>
  </si>
  <si>
    <t>Depreciation Expense to Remove for Retirements</t>
  </si>
  <si>
    <t>2020 Retirements</t>
  </si>
  <si>
    <t>2020 Depreciation Expense to Remove</t>
  </si>
  <si>
    <t>Functional Group</t>
  </si>
  <si>
    <t>WA E</t>
  </si>
  <si>
    <t>ID E</t>
  </si>
  <si>
    <t>WA G</t>
  </si>
  <si>
    <t>ID G</t>
  </si>
  <si>
    <t>OR G</t>
  </si>
  <si>
    <t>Thermal 311-316</t>
  </si>
  <si>
    <t>actual used</t>
  </si>
  <si>
    <t>Actual used</t>
  </si>
  <si>
    <t>Pro Forma Adjustment Calculation - WA Electric</t>
  </si>
  <si>
    <t>Pro Forma Adjustment Calculation - WA Natural Gas</t>
  </si>
  <si>
    <t>Washington - Natural Gas</t>
  </si>
  <si>
    <t>G-CAP20.1</t>
  </si>
  <si>
    <t>Pro Forma Adjustment Calculation - Washington Natural Gas</t>
  </si>
  <si>
    <t>Test Year 12 Months Ended December 31, 2019</t>
  </si>
  <si>
    <t>Corporate Tax Rate</t>
  </si>
  <si>
    <t>Transmission</t>
  </si>
  <si>
    <t>Generation</t>
  </si>
  <si>
    <t>Thermal</t>
  </si>
  <si>
    <t>Hydro</t>
  </si>
  <si>
    <t>Other</t>
  </si>
  <si>
    <t>Pro Forma Adjustment Calculation - Washington Electric</t>
  </si>
  <si>
    <t>E-CAP20.1</t>
  </si>
  <si>
    <t>Steam/Thermal</t>
  </si>
  <si>
    <t xml:space="preserve">[1] Book Rates from the Depreciation Study approved in Order 04 related to UE-180167 and UG-180168 </t>
  </si>
  <si>
    <t>Total Production Accumulated Depreciation</t>
  </si>
  <si>
    <t xml:space="preserve">     Other</t>
  </si>
  <si>
    <t xml:space="preserve">     Hydro</t>
  </si>
  <si>
    <t xml:space="preserve">     Steam</t>
  </si>
  <si>
    <t>Total Production Plant in Service</t>
  </si>
  <si>
    <t>Plant in Service</t>
  </si>
  <si>
    <t>Total Production Depreciation Expense</t>
  </si>
  <si>
    <t>Depreciation Expense</t>
  </si>
  <si>
    <t>Additional Detail for Cost of Service</t>
  </si>
  <si>
    <t>Net Plant After DFIT</t>
  </si>
  <si>
    <t xml:space="preserve">DEFERRED TAXES  </t>
  </si>
  <si>
    <t xml:space="preserve">NET PLANT </t>
  </si>
  <si>
    <t xml:space="preserve">General  </t>
  </si>
  <si>
    <t xml:space="preserve">Distribution  </t>
  </si>
  <si>
    <t xml:space="preserve">Transmission  </t>
  </si>
  <si>
    <t xml:space="preserve">Production  </t>
  </si>
  <si>
    <t xml:space="preserve">Intangible  </t>
  </si>
  <si>
    <t>ACCUMULATED DEPRECIATION/AMORT</t>
  </si>
  <si>
    <t xml:space="preserve">Total Plant in Service  </t>
  </si>
  <si>
    <t xml:space="preserve">PLANT IN SERVICE  </t>
  </si>
  <si>
    <t xml:space="preserve">RATE BASE  </t>
  </si>
  <si>
    <t xml:space="preserve">Total Electric Expenses  </t>
  </si>
  <si>
    <t xml:space="preserve">General </t>
  </si>
  <si>
    <t xml:space="preserve">Production </t>
  </si>
  <si>
    <t xml:space="preserve">Intangible </t>
  </si>
  <si>
    <t xml:space="preserve">EXPENSES  </t>
  </si>
  <si>
    <t>DESCRIPTION</t>
  </si>
  <si>
    <t xml:space="preserve">(000'S OF DOLLARS)  </t>
  </si>
  <si>
    <t>TWELVE MONTHS ENDED DECEMBER 31, 2019</t>
  </si>
  <si>
    <t>WASHINGTON ELECTRIC RESULTS  - ADJUST NET PLANT AMA TO EOP</t>
  </si>
  <si>
    <t xml:space="preserve">AVISTA UTILITIES  </t>
  </si>
  <si>
    <t xml:space="preserve">Total Natural Gas Expenses  </t>
  </si>
  <si>
    <t>WASHINGTON NATURAL GAS RESULTS  - ADJUST NET PLANT AMA TO EOP</t>
  </si>
  <si>
    <t>2020 Plant Additions</t>
  </si>
  <si>
    <t>2020 Retirements on Plant-In-Service at 12/31/2019</t>
  </si>
  <si>
    <t>Programs</t>
  </si>
  <si>
    <t>BI_XS026 - System- Distribution Power Transformers</t>
  </si>
  <si>
    <t>ZLL05</t>
  </si>
  <si>
    <t>BI_ZLL05 - Electric Transmission Plant-Storm Lew/Clark</t>
  </si>
  <si>
    <t>ZCJ05</t>
  </si>
  <si>
    <t>BI_ZCJ05 - Electric Transmission Plant-Storm CDA</t>
  </si>
  <si>
    <t>BI_XT704 - TX Unplanned Failure Prevention</t>
  </si>
  <si>
    <t>BI_LS005 - Electric Transmission Plant-Storm System</t>
  </si>
  <si>
    <t>ZBR60</t>
  </si>
  <si>
    <t>BI_ZBR60 - Deteriorated Pole Replacement Davenport</t>
  </si>
  <si>
    <t>ZBW60</t>
  </si>
  <si>
    <t>BI_ZBW60 - Deteriorated Pole Replacement Colville</t>
  </si>
  <si>
    <t>ZDP60</t>
  </si>
  <si>
    <t>BI_ZDP60 - Deteriorated Pole Replacement Deer Park</t>
  </si>
  <si>
    <t>ZPJ60</t>
  </si>
  <si>
    <t>BI_ZPJ60 - Deteriorated Pole Replacement Pullman</t>
  </si>
  <si>
    <t>ZDP34</t>
  </si>
  <si>
    <t>BI_ZDP34 - Electric Distr Blanket - Deer Park</t>
  </si>
  <si>
    <t>ZLL60</t>
  </si>
  <si>
    <t>BI_ZLL60 - Deteriorated Pole Replacement Lewiston</t>
  </si>
  <si>
    <t>ZBR34</t>
  </si>
  <si>
    <t>BI_ZBR34 - Elect Distr Blanket - Davenport</t>
  </si>
  <si>
    <t>ZBO60</t>
  </si>
  <si>
    <t>BI_ZBO60 - Deteriorated Pole Replacement Othello</t>
  </si>
  <si>
    <t>BI_ZD001 - WA Customer Requested/Caused</t>
  </si>
  <si>
    <t>ZLL34</t>
  </si>
  <si>
    <t>BI_ZLL34 - Elect Distr Blanket - Lewis/Clark</t>
  </si>
  <si>
    <t>BI_ZD013 - WA Elec DX Facility Upgrades &amp; Efficiency Imprvmts</t>
  </si>
  <si>
    <t>BI_ZD007 - WA NESC/Operating Standard Violations</t>
  </si>
  <si>
    <t>ZBW34</t>
  </si>
  <si>
    <t>BI_ZBW34 - Elect Distr Blanket - Colville Area</t>
  </si>
  <si>
    <t>ZBO34</t>
  </si>
  <si>
    <t>BI_ZBO34 - Elect Distr Blanket - Othello</t>
  </si>
  <si>
    <t>ZBC60</t>
  </si>
  <si>
    <t>BI_ZBC60 - Deteriorated Pole Replacement Spokane</t>
  </si>
  <si>
    <t>ZPJ34</t>
  </si>
  <si>
    <t>BI_ZPJ34 - Electr Distr Blanket - Palouse Area</t>
  </si>
  <si>
    <t>BI_ZD016 - WA Elec DX Facility Route &amp; Location Modifications</t>
  </si>
  <si>
    <t>BI_ZD010 - WA Asset Condition</t>
  </si>
  <si>
    <t>ZBC34</t>
  </si>
  <si>
    <t>BI_ZBC34 - Elect Distr Minor Blanket-Spokane</t>
  </si>
  <si>
    <t>BI_56L08 - Transmission Line  Road Move</t>
  </si>
  <si>
    <t>BI_ZBO35 - Distr Line Reloc - Othello</t>
  </si>
  <si>
    <t>BI_ZDP35 - Distr Line Reloc - Deer Park</t>
  </si>
  <si>
    <t>BI_ZLL35 - Distr Line Relocates-L/C</t>
  </si>
  <si>
    <t>BI_ZBW35 - Distr Line Relocate-Colvill</t>
  </si>
  <si>
    <t>BI_ZPJ35 - Distr Relocation-Palouse</t>
  </si>
  <si>
    <t>BI_ZNT35 - Distr Line Relocation - Network Spokane</t>
  </si>
  <si>
    <t>BI_ZBC35 - Distr Line Relocation-Spokane</t>
  </si>
  <si>
    <t>XT902</t>
  </si>
  <si>
    <t>BI_XT902 - Patrol Inspection Mitigation Pre-Failure Projects</t>
  </si>
  <si>
    <t>BI_AMT13 - Asset Mgmt Trans Minor Rebuilds ID</t>
  </si>
  <si>
    <t>BI_AMT12 - Asset Mgmt Trans Minor Rebuilds WA</t>
  </si>
  <si>
    <t>BI_ZLL52 - Failed Electric Dist Plant-Storm Lewis/Clark</t>
  </si>
  <si>
    <t>BI_ZBR52 - Failed Electric Dist Plant-Storm Davenport</t>
  </si>
  <si>
    <t>BI_ZDP52 - Failed Electric Dist Plant-Storm Deer Park</t>
  </si>
  <si>
    <t>BI_ZPJ52 - Failed Electric Dist Plant-Storm Palouse</t>
  </si>
  <si>
    <t>BI_ZBO52 - Failed Electric Dist Plant-Storm Othello</t>
  </si>
  <si>
    <t>BI_ZBC52 - Failed Electric Dist Plant-Storm Spokane</t>
  </si>
  <si>
    <t>BI_ZBW52 - Failed Electric Dist Plant-Storm Colville</t>
  </si>
  <si>
    <t>BI_YV001 - Pole Test and Treat Replacement Blanket</t>
  </si>
  <si>
    <t>BI_ZBC63 - Downtown Network Asset Condition URD Cable</t>
  </si>
  <si>
    <t>ZBC65</t>
  </si>
  <si>
    <t>BI_ZBC65 - Downtown Network Asset Condition Failed Plant</t>
  </si>
  <si>
    <t>BI_ZBC61 - Downtown Network Asset Condition Lighting</t>
  </si>
  <si>
    <t>BI_ZBC62 - Downtown Network Asset Condition Mechanical Equip</t>
  </si>
  <si>
    <t>BI_ZBC64 - Downtown Network Asset Condition Elec Equip</t>
  </si>
  <si>
    <t>BI_SD826 - Electrical Improvements</t>
  </si>
  <si>
    <t>SD827</t>
  </si>
  <si>
    <t>BI_SD827 - Structural Improvements</t>
  </si>
  <si>
    <t>BI_SD822 - Vault Integration</t>
  </si>
  <si>
    <t>BI_ZD019 - Joint Use WA</t>
  </si>
  <si>
    <t>SS703</t>
  </si>
  <si>
    <t>BI_SS703 - Westside Auto Transformer #2</t>
  </si>
  <si>
    <t>SS208</t>
  </si>
  <si>
    <t>BI_SS208 - Metro 115 kV - Rebuild Substation</t>
  </si>
  <si>
    <t>ST817</t>
  </si>
  <si>
    <t>BI_ST817 - Valleyway Tap Sub Rbld(Metering Add):Trans Intgrtn</t>
  </si>
  <si>
    <t>FS700</t>
  </si>
  <si>
    <t>BI_FS700 - Lee &amp; Reynolds Sub 115/13V Capacity Increase</t>
  </si>
  <si>
    <t>SS811</t>
  </si>
  <si>
    <t>BI_SS811 - Mead Feeder 12F3 Addition</t>
  </si>
  <si>
    <t>BI_BT306 - Ford Substation 115-13kV Rebuild - Tx Integration</t>
  </si>
  <si>
    <t>CS503</t>
  </si>
  <si>
    <t>BI_CS503 - Huetter - Expand Sub - Add Capacity</t>
  </si>
  <si>
    <t>BI_FD700 - Lee&amp;Reynolds 2nd Xfm:  Integrate Distribution Circuits</t>
  </si>
  <si>
    <t>BI_BS400 - Davenport 115 kV Substation - Minor Rebuild</t>
  </si>
  <si>
    <t>BI_SS890 - Sunset Sub - Rebuild</t>
  </si>
  <si>
    <t>BI_BS202 - Ford 115 kV - Rebuild Substation</t>
  </si>
  <si>
    <t>BI_XS010 - Substation Acquisitions (Dx. Subs)</t>
  </si>
  <si>
    <t>BI_XS002 - System - Relay Replace / Install</t>
  </si>
  <si>
    <t>AMS07</t>
  </si>
  <si>
    <t>BI_AMS07 - System - Relay Replace / Install - AM</t>
  </si>
  <si>
    <t>BI_AMS80 - System - High Voltage Fuse Upgrades</t>
  </si>
  <si>
    <t>BI_XS903 - System - Autotransformer Diagnostic Monitor Install</t>
  </si>
  <si>
    <t>BI_AMS81 - System - Surge Protection Replace / Install</t>
  </si>
  <si>
    <t>BI_XS801 - System - Metering Replace / Install</t>
  </si>
  <si>
    <t>BI_XS951 - System - SCADA Replace / Install</t>
  </si>
  <si>
    <t>BI_AMS09 - System - Battery &amp; Charger Replace - Transmission</t>
  </si>
  <si>
    <t>BI_XS905 - System - Current &amp; Potential Device Replace</t>
  </si>
  <si>
    <t>BI_AMS82 - System - Crushed Rock &amp; Fence Restoration - AM</t>
  </si>
  <si>
    <t>XS206</t>
  </si>
  <si>
    <t>BI_XS206 - System - Substation Structure Replace / Install</t>
  </si>
  <si>
    <t>BI_AMS84 - System - Circuit Switcher Replace - AM</t>
  </si>
  <si>
    <t>BI_XS701 - System Asset Management Miscellaneous Replacements</t>
  </si>
  <si>
    <t>BI_AMS85 - System - Air Switches Replace / Install</t>
  </si>
  <si>
    <t>BI_AMS83 - System - Low Voltage Breaker Replace - AM</t>
  </si>
  <si>
    <t>BI_AMS10 - System - Battery &amp; Charger Replace - Distribution</t>
  </si>
  <si>
    <t>AMS32</t>
  </si>
  <si>
    <t>BI_AMS32 - System - High Voltage Breaker Replace - AM</t>
  </si>
  <si>
    <t>BI_XS904 - System - Voltage Regulator Replace / Install</t>
  </si>
  <si>
    <t>BI_AMS28 - System - Dist Power Transformer Replace - Condition</t>
  </si>
  <si>
    <t>SS522</t>
  </si>
  <si>
    <t>BI_SS522 - Southeast 12F6 - Add New Feeder</t>
  </si>
  <si>
    <t>BI_SD107 - Southeast 12F6 - Cx FDR</t>
  </si>
  <si>
    <t>SS812</t>
  </si>
  <si>
    <t>BI_SS812 - Boulder 115/13kV Substation</t>
  </si>
  <si>
    <t>BI_CT800 - Dalton Substation - Rebuild (Transmission)</t>
  </si>
  <si>
    <t>BI_CS600 - Dalton - Rebuild Sub - Add Capacity</t>
  </si>
  <si>
    <t>BI_YQ301 - Scada Upgrade</t>
  </si>
  <si>
    <t>BI_FT130 - Benton-Othello 115 Recond</t>
  </si>
  <si>
    <t>BI_PD502 - TUR112 Feeder Upgrade</t>
  </si>
  <si>
    <t>BI_SD707 - F&amp;C12F1  Grid Modernization</t>
  </si>
  <si>
    <t>BI_FD502 - SPR761 Feeder Upgrade</t>
  </si>
  <si>
    <t>BD801</t>
  </si>
  <si>
    <t>BI_BD801 - Othello Area Ops:  2 Viper Reclosers, 3 Air Switch</t>
  </si>
  <si>
    <t>DD902</t>
  </si>
  <si>
    <t>BI_DD902 - DEP 12F2 Grote Rd Recond (1m)</t>
  </si>
  <si>
    <t>BI_WD806 - KET12F2 Reconductor River Crossing</t>
  </si>
  <si>
    <t>BI_DD990 - Deer Park Area - Dx Performance and Capacity</t>
  </si>
  <si>
    <t>BI_SD702 - COB 12F1 - Split FDR</t>
  </si>
  <si>
    <t>BI_WD801 - Orin 12F3:  Recond 4 miles</t>
  </si>
  <si>
    <t>BI_SD528 - INT 12F2-DEE 12F1 Improve Tie</t>
  </si>
  <si>
    <t>BI_SD930 - INT 12F2 Recond Rutter Pkwy (2m)</t>
  </si>
  <si>
    <t>BI_BD903 - Ford 12F1 Recond to LL</t>
  </si>
  <si>
    <t>BI_SD990 - Spokane Area - Dx Performance and Capacity</t>
  </si>
  <si>
    <t>BI_ST301 - Westside 230kV Stn-Rebuild:Transmsn Integration</t>
  </si>
  <si>
    <t>BI_SS201 - Westside 230 kV Substation - Rebuild</t>
  </si>
  <si>
    <t>ST506</t>
  </si>
  <si>
    <t>BI_ST506 - Addy-Devils Gap LPRM Project</t>
  </si>
  <si>
    <t>BI_XT700 - Low Priority Line Ratings Mitigation Generic</t>
  </si>
  <si>
    <t>BI_PT703 - Eighth &amp; Fancher-Latah 115kV Line Mitigation</t>
  </si>
  <si>
    <t>BI_PT501 - Lind-Shawnee LPRM Project</t>
  </si>
  <si>
    <t>BI_FT703 - Saddle Mountain Integration (Communications Work)</t>
  </si>
  <si>
    <t>BI_FT702 - Saddle Mountain Integration (Transmission Work)</t>
  </si>
  <si>
    <t>BI_FS702 - Saddle Mountain Integration (Substation Work)</t>
  </si>
  <si>
    <t>BI_LS904 - North Lewiston PRC-002 (Substation Integration)</t>
  </si>
  <si>
    <t>BI_AT702 - Noxon Hydro-Noxon Switchyard 230kV Trans Line Rbld</t>
  </si>
  <si>
    <t>Large Distinct Projects</t>
  </si>
  <si>
    <t>FD802</t>
  </si>
  <si>
    <t>BI_FD802 - Lind-Washtucna 115kV Tx: Lind-Neilson Dst Underbld</t>
  </si>
  <si>
    <t>BI_FS803 - Roxboro 115kV Substation: Capacity Upgrades</t>
  </si>
  <si>
    <t>BI_FT805 - Neilson 115kV Substation: Transmission Integration</t>
  </si>
  <si>
    <t>BI_FS801 - Othello 115kV Switching Station: Capacity Upgrades</t>
  </si>
  <si>
    <t>BI_FC802 - Lind 115kV Sub: Comms Integration</t>
  </si>
  <si>
    <t>BI_FC801 - Warden 115kV Sub: Comms Integration</t>
  </si>
  <si>
    <t>BI_FT801 - Neilson 115kV Substation: Comms Integration</t>
  </si>
  <si>
    <t>BI_FS802 - Warden 115kV Substation: Capacity Upgrades</t>
  </si>
  <si>
    <t>BI_FT802 - Lind-Washtucna 115kV Tx: Lind-Neilson Rebuild</t>
  </si>
  <si>
    <t>BI_FS805 - Neilson 115kV Substation: New Sub Construction</t>
  </si>
  <si>
    <t>BI_ZVG15 - Replace System Reinforcement - Spokane</t>
  </si>
  <si>
    <t>BI_XE015 - Replace System Reinforcement - Gas Engineering</t>
  </si>
  <si>
    <t>BI_XE017 - Gas Regulator Station Reliability - Gas Engineering</t>
  </si>
  <si>
    <t>BI_ZVG17 - Gas Regulator Station Reliability-Spokane</t>
  </si>
  <si>
    <t>BI_ZBW23 - Relocate Due to St&amp;Hwy Work - Colville</t>
  </si>
  <si>
    <t>BI_ZLG23 - Relocate Due to St&amp;Hwy Work - L/C</t>
  </si>
  <si>
    <t>BI_ZPJ23 - Relocate Due to St&amp;Hwy Work - Palouse</t>
  </si>
  <si>
    <t>BI_XE023 - Relocate Due to St&amp;Hwy Work- Gas Engineering</t>
  </si>
  <si>
    <t>BI_ZVG23 - Relocate Due to St&amp;Hwy Work - Spokane</t>
  </si>
  <si>
    <t>BI_ZN201 - Cathodic Protection Blanket WA</t>
  </si>
  <si>
    <t>BI_ZV721 - Cathodic Protection - Spokane</t>
  </si>
  <si>
    <t>ZBR12</t>
  </si>
  <si>
    <t>BI_ZBR12 - Gas Distribution Non Revenue - Davenport</t>
  </si>
  <si>
    <t>BI_14D83 - Gas Distribution Non Revenue-Goldendale</t>
  </si>
  <si>
    <t>BI_ZBW12 - Gas Distribution Non Revenue - Colville</t>
  </si>
  <si>
    <t>XE501</t>
  </si>
  <si>
    <t>BI_XE501 - Gas Distribution Non Revenue - Gas Engineering</t>
  </si>
  <si>
    <t>BI_ZLL12 - Gas Distribution Non Revenue - L/C</t>
  </si>
  <si>
    <t>BI_ZPJ12 - Gas Distribution Non Revenue - Palouse</t>
  </si>
  <si>
    <t>BI_ZBG12 - Gas Distribution Non Revenue - Spokane</t>
  </si>
  <si>
    <t>BI_ZBG07 - Isolated Steel Replacement  WA</t>
  </si>
  <si>
    <t>BI_GN213 - Aldyl A WA - STTR Minor Project</t>
  </si>
  <si>
    <t>GN106</t>
  </si>
  <si>
    <t>BI_GN106 - Aldyl -A Pipe Replacement</t>
  </si>
  <si>
    <t>BI_GN211 - Aldyl A WA - Main Pipe Minor Project</t>
  </si>
  <si>
    <t>BI_GN210 - Aldyl A WA - Main Pipe Major Project</t>
  </si>
  <si>
    <t>BI_XWA55 - WA Gas Meter Replacement Non Revenue</t>
  </si>
  <si>
    <t>BI_GN700 - Cheney HP Reinforcement</t>
  </si>
  <si>
    <t>BI_AG103 - Regulating Hydro</t>
  </si>
  <si>
    <t>BI_AG106 - Coyote Springs 2</t>
  </si>
  <si>
    <t>BI_AG201 - Avista/PGE Shared Capital</t>
  </si>
  <si>
    <t>BI_AG104 - Kettle Falls Generating Station &amp; Combustion Turbine</t>
  </si>
  <si>
    <t>BI_IG202 - CG HED Automation Replacement</t>
  </si>
  <si>
    <t>BI_TG902 - CS2 Single Phase Transformer</t>
  </si>
  <si>
    <t>Cabinet Gorge 15 kV Bus Replacement</t>
  </si>
  <si>
    <t>4213</t>
  </si>
  <si>
    <t>ER_4213 - Cabinet Gorge 15 kV Bus Replacement</t>
  </si>
  <si>
    <t>IG400</t>
  </si>
  <si>
    <t>BI_IG400 - Cabinet Gorge 15 kV Bus Replacement</t>
  </si>
  <si>
    <t>Short-Lived Assets</t>
  </si>
  <si>
    <t>BI_01N09 - Endpoint Compute and Productivity Systems</t>
  </si>
  <si>
    <t>BI_18W01 - Energy Delivery Op Efficiency &amp; Shared Services</t>
  </si>
  <si>
    <t>BI_19W01 - Energy Resources Modern &amp; Op Efficiency CDAA</t>
  </si>
  <si>
    <t>BI_20P01 - Enterprise &amp; Control Network Infrastructure CDAA</t>
  </si>
  <si>
    <t>BI_22P01 - Enterprise Communication Systems</t>
  </si>
  <si>
    <t>BI_25P01 - Environmental Control &amp; Monitoring Systems</t>
  </si>
  <si>
    <t>BI_26W01 - ET Modernization &amp; Op Efficiency - Technology</t>
  </si>
  <si>
    <t>BI_27P01 - Fiber Network Lease Service Replacement</t>
  </si>
  <si>
    <t>BI_28W01 - Financial &amp; Accounting Technology</t>
  </si>
  <si>
    <t>BI_30P01 - Land Mobile Radio &amp; Real Time Comm Systems</t>
  </si>
  <si>
    <t>32P02</t>
  </si>
  <si>
    <t>BI_32P02 - Enterprise Security (EDAN)</t>
  </si>
  <si>
    <t>BI_32P01 - Enterprise Security (CDAA)</t>
  </si>
  <si>
    <t>BI_35N09 - Infrastructure Technology Failed Assets</t>
  </si>
  <si>
    <t>BI_38X09 -  Enterprise Data Science</t>
  </si>
  <si>
    <t xml:space="preserve">Customer at the Center </t>
  </si>
  <si>
    <t>Customer Transactional Systems</t>
  </si>
  <si>
    <t>5040</t>
  </si>
  <si>
    <t>ER_5040 - Customer Transactional Systems</t>
  </si>
  <si>
    <t>01C11</t>
  </si>
  <si>
    <t>BI_01C11 - Customer Transactional Systems</t>
  </si>
  <si>
    <t>BI_47C08 - Atlas</t>
  </si>
  <si>
    <t>BI_51N09 - Customer Facing Technology</t>
  </si>
  <si>
    <t>BI_55N09 - Data Center Compute and Storage Systems</t>
  </si>
  <si>
    <t>Digital Grid Network</t>
  </si>
  <si>
    <t>BI_56N09 - Digital Grid Network Expansion</t>
  </si>
  <si>
    <t>YI001</t>
  </si>
  <si>
    <t>BI_YI001 - Fish Passage Native Salmonid Operations</t>
  </si>
  <si>
    <t>BI_YI999 - Idaho Tributary and Fishery Enhancement Program</t>
  </si>
  <si>
    <t>BI_YI701 - Minimum Flow</t>
  </si>
  <si>
    <t>BI_YI996 - Fish Passage/Native Salmonid Restoration Plan</t>
  </si>
  <si>
    <t>BI_YI994 - Recreation Management-Facilities</t>
  </si>
  <si>
    <t>BI_YI801 - APP F5 Mitigation Gas Super Saturation Control Alternatives</t>
  </si>
  <si>
    <t>BI_YI998 - Montana Tributary and Recreational Fishery</t>
  </si>
  <si>
    <t>BI_YI990 - Wildlife Habitat Acquisition</t>
  </si>
  <si>
    <t>BI_SI621 - Spokane River License PM&amp;Es</t>
  </si>
  <si>
    <t>BI_71H07 - Structures and Improvements</t>
  </si>
  <si>
    <t>BI_86J51 - Tools/Lab/Shop Equipment</t>
  </si>
  <si>
    <t>BI_19W09 - Customer Experience Platform</t>
  </si>
  <si>
    <t>BI_5BH07 - Parking Garage</t>
  </si>
  <si>
    <t>BI_JN604 - Jackson Prairie Storage</t>
  </si>
  <si>
    <t>BI_80K51 - Transportation Equipment-System Wide</t>
  </si>
  <si>
    <t>Allocated by Adjustment</t>
  </si>
  <si>
    <t>WA E - 2020 Retirements</t>
  </si>
  <si>
    <t>WA G - 2020 Retirements</t>
  </si>
  <si>
    <t>WA E - 2020 Depreciation Expense to Remove</t>
  </si>
  <si>
    <t>WA G - 2020 Depreciation Expense to Remove</t>
  </si>
  <si>
    <t>Thermal 311-316*</t>
  </si>
  <si>
    <t>TBD</t>
  </si>
  <si>
    <t>TBD - Chelan-Stratford Transmission Line Restoration - Storm</t>
  </si>
  <si>
    <t>TBD - 2020 Storm Restoration - Plant</t>
  </si>
  <si>
    <t>Column Labels</t>
  </si>
  <si>
    <t>Row Labels</t>
  </si>
  <si>
    <t>Sum of WA - E Allocated Total 2020 Forecasted EOP TTP</t>
  </si>
  <si>
    <t>Total Sum of WA - E Allocated Total 2020 Forecasted EOP TTP</t>
  </si>
  <si>
    <t>Total Sum of WA - G Allocated Total 2020 Forecasted EOP TTP</t>
  </si>
  <si>
    <t>Sum of WA - G Allocated Total 2020 Forecasted EOP TTP</t>
  </si>
  <si>
    <t>*The Company included 2020 estimated Thermal retirements under large distinct projects (eventhough there are no Thermal large distinct projects in the 2020 pro forma) to be conservative and include additional offsets in this case.</t>
  </si>
  <si>
    <t>Subtotals, by Plant Group for Testimony Purposes:</t>
  </si>
  <si>
    <t>[2] Natural gas repairs have historically been distribution related; this year's percentage is based off a 3-year average (2016 -2018) of AN's share of natural gas distribution as a percentage of additions.</t>
  </si>
  <si>
    <t>[2] Electric repairs have historically been generation, transmission, and distribution related; this year's percentage is based off a 3-year average (2016 -2018) by function on a system basis as a percentage of additions.</t>
  </si>
  <si>
    <t>Customer at the Center  Total</t>
  </si>
  <si>
    <t>Large Distinct Projects Total</t>
  </si>
  <si>
    <t>Programs Total</t>
  </si>
  <si>
    <t>Short-Lived Assets Total</t>
  </si>
  <si>
    <t>Values</t>
  </si>
  <si>
    <t>2020 Forecasted TTP by Plant Group at Expenditure Request (ER) Level</t>
  </si>
  <si>
    <t>WA - Electric Allocated Total 2020 Forecasted EOP TTP</t>
  </si>
  <si>
    <t>WA - Natural Gas Allocated Total 2020 Forecasted EOP TTP</t>
  </si>
  <si>
    <t>CAP20.4</t>
  </si>
  <si>
    <t>Sum of EOP Hardware</t>
  </si>
  <si>
    <t>Sum of EOP Software</t>
  </si>
  <si>
    <t>Sum of EOP General</t>
  </si>
  <si>
    <t>Sum of EOP Total Cost</t>
  </si>
  <si>
    <t>Sum of AMA Hardware</t>
  </si>
  <si>
    <t>Sum of AMA Software</t>
  </si>
  <si>
    <t>Sum of AMA General</t>
  </si>
  <si>
    <t>Sum of AMA TotalCost</t>
  </si>
  <si>
    <t>On an ER Level:</t>
  </si>
  <si>
    <t>[1] Specifically allocated based on 3 years (2017-2019) of historicals by BI (pivot table on an ER level to the right)</t>
  </si>
  <si>
    <t>2020 Offsets</t>
  </si>
  <si>
    <t>N</t>
  </si>
  <si>
    <t>Adjustment 3.13 - Programs</t>
  </si>
  <si>
    <t>12.31.2020 EOP Adjustment 3.13 Programs</t>
  </si>
  <si>
    <t>CAP SUMMARAA</t>
  </si>
  <si>
    <t>Avista Utilities</t>
  </si>
  <si>
    <t>O&amp;M Offsets</t>
  </si>
  <si>
    <t>Test Year Dec 31, 2019</t>
  </si>
  <si>
    <t xml:space="preserve">  Excludes Plant Additions for Customer Growth (Budget Category 1,000's)</t>
  </si>
  <si>
    <t>Total Offsets</t>
  </si>
  <si>
    <t>Electric</t>
  </si>
  <si>
    <t>Share</t>
  </si>
  <si>
    <t>Functional Plant Categories</t>
  </si>
  <si>
    <t>State</t>
  </si>
  <si>
    <t>Electric Distribution</t>
  </si>
  <si>
    <t>Wood Pole Mgmt</t>
  </si>
  <si>
    <t>Distribution Grid Mod</t>
  </si>
  <si>
    <t xml:space="preserve">Downtown Network </t>
  </si>
  <si>
    <t>Electric Distribution Subtotal</t>
  </si>
  <si>
    <t>Subtotal Offsets</t>
  </si>
  <si>
    <t>Transmission for 2020 Storm Est. **</t>
  </si>
  <si>
    <t>Subtotal Elec Transmission 350-359</t>
  </si>
  <si>
    <t>Distribution for 2020 Storm Est. **</t>
  </si>
  <si>
    <t>Subtotal Elec Distribution 360-373</t>
  </si>
  <si>
    <t>**Due to not having historical cost estimates, the Company estimated a 50% factor for evaluating the retirements associated with the 2020 Labor Day Storm, including the Chelan-Stratford transmission line.</t>
  </si>
  <si>
    <t>System Total 2020 Forecasted EOP TTP</t>
  </si>
  <si>
    <t>Plant/AD/Depreciation Expense Retirements</t>
  </si>
  <si>
    <t>OFFSETS</t>
  </si>
  <si>
    <t>Electric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</si>
</sst>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41" formatCode="_(* #,##0_);_(* \(#,##0\);_(* &quot;-&quot;_);_(@_)"/>
    <numFmt numFmtId="44" formatCode="_(&quot;$&quot;* #,##0.00_);_(&quot;$&quot;* \(#,##0.00\);_(&quot;$&quot;* &quot;-&quot;??_);_(@_)"/>
    <numFmt numFmtId="43" formatCode="_(* #,##0.00_);_(* \(#,##0.00\);_(* &quot;-&quot;??_);_(@_)"/>
    <numFmt numFmtId="164" formatCode="_(* #,##0_);_(* \(#,##0\);_(* &quot;-&quot;??_);_(@_)"/>
    <numFmt numFmtId="165" formatCode="0.000%"/>
    <numFmt numFmtId="166" formatCode="#,##0.00;[Red]\(#,##0.00\)"/>
    <numFmt numFmtId="167" formatCode="_(* #,##0_);_(* \(#,##0\);_(* &quot;-&quot;???_);_(@_)"/>
    <numFmt numFmtId="168" formatCode="_(&quot;$&quot;* #,##0_);_(&quot;$&quot;* \(#,##0\);_(&quot;$&quot;* &quot;-&quot;??_);_(@_)"/>
    <numFmt numFmtId="169" formatCode="#,###,;\(#,###,\)"/>
  </numFmts>
  <fonts count="56">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sz val="10"/>
      <name val="Arial"/>
      <family val="2"/>
    </font>
    <font>
      <b/>
      <sz val="10"/>
      <name val="Tahoma "/>
    </font>
    <font>
      <sz val="10"/>
      <name val="Tahoma "/>
    </font>
    <font>
      <sz val="10"/>
      <color theme="1"/>
      <name val="Tahoma "/>
    </font>
    <font>
      <b/>
      <sz val="10"/>
      <color indexed="8"/>
      <name val="Tahoma "/>
    </font>
    <font>
      <sz val="10"/>
      <color indexed="8"/>
      <name val="Tahoma "/>
    </font>
    <font>
      <sz val="11"/>
      <color indexed="8"/>
      <name val="Calibri"/>
      <family val="2"/>
    </font>
    <font>
      <sz val="10"/>
      <color indexed="8"/>
      <name val="Times New Roman"/>
      <family val="1"/>
    </font>
    <font>
      <b/>
      <sz val="10"/>
      <color indexed="9"/>
      <name val="Times New Roman"/>
      <family val="1"/>
    </font>
    <font>
      <sz val="10"/>
      <name val="Tahoma"/>
      <family val="2"/>
    </font>
    <font>
      <b/>
      <sz val="7"/>
      <color rgb="FFFF0000"/>
      <name val="Tahoma"/>
      <family val="2"/>
    </font>
    <font>
      <b/>
      <sz val="8"/>
      <color rgb="FFFF0000"/>
      <name val="Tahoma "/>
    </font>
    <font>
      <b/>
      <sz val="10"/>
      <name val="Arial"/>
      <family val="2"/>
    </font>
    <font>
      <sz val="10"/>
      <name val="Tms Rmn"/>
    </font>
    <font>
      <b/>
      <sz val="7"/>
      <color rgb="FFFF0000"/>
      <name val="Tahoma "/>
    </font>
    <font>
      <sz val="10"/>
      <name val="Arial"/>
      <family val="2"/>
    </font>
    <font>
      <sz val="10"/>
      <name val="Geneva"/>
    </font>
    <font>
      <sz val="9"/>
      <color indexed="81"/>
      <name val="Tahoma"/>
      <family val="2"/>
    </font>
    <font>
      <sz val="7"/>
      <name val="Tahoma "/>
    </font>
    <font>
      <sz val="7"/>
      <color indexed="8"/>
      <name val="Tahoma "/>
    </font>
    <font>
      <sz val="7"/>
      <color theme="1"/>
      <name val="Tahoma "/>
    </font>
    <font>
      <b/>
      <sz val="11"/>
      <color theme="1"/>
      <name val="Calibri"/>
      <family val="2"/>
      <scheme val="minor"/>
    </font>
    <font>
      <sz val="10"/>
      <color theme="1"/>
      <name val="Tahoma"/>
      <family val="2"/>
    </font>
    <font>
      <b/>
      <sz val="10"/>
      <color theme="1"/>
      <name val="Tahoma"/>
      <family val="2"/>
    </font>
    <font>
      <b/>
      <sz val="11"/>
      <color indexed="8"/>
      <name val="Calibri"/>
      <family val="2"/>
    </font>
    <font>
      <sz val="10"/>
      <color theme="1"/>
      <name val="Calibri"/>
      <family val="2"/>
      <scheme val="minor"/>
    </font>
    <font>
      <sz val="11"/>
      <color indexed="8"/>
      <name val="Calibri"/>
      <family val="2"/>
      <scheme val="minor"/>
    </font>
    <font>
      <b/>
      <sz val="7"/>
      <color rgb="FFFF0000"/>
      <name val="Calibri"/>
      <family val="2"/>
      <scheme val="minor"/>
    </font>
    <font>
      <b/>
      <sz val="11"/>
      <color indexed="8"/>
      <name val="Calibri"/>
      <family val="2"/>
      <scheme val="minor"/>
    </font>
    <font>
      <sz val="10"/>
      <name val="Geneva"/>
      <family val="2"/>
    </font>
    <font>
      <sz val="9"/>
      <name val="Times New Roman"/>
      <family val="1"/>
    </font>
    <font>
      <b/>
      <sz val="9"/>
      <name val="Times New Roman"/>
      <family val="1"/>
    </font>
    <font>
      <b/>
      <sz val="9"/>
      <color rgb="FFFF0000"/>
      <name val="Times New Roman"/>
      <family val="1"/>
    </font>
    <font>
      <sz val="11"/>
      <name val="Calibri"/>
      <family val="2"/>
      <scheme val="minor"/>
    </font>
    <font>
      <b/>
      <sz val="11"/>
      <name val="Calibri"/>
      <family val="2"/>
      <scheme val="minor"/>
    </font>
    <font>
      <b/>
      <u/>
      <sz val="11"/>
      <name val="Calibri"/>
      <family val="2"/>
      <scheme val="minor"/>
    </font>
    <font>
      <u/>
      <sz val="11"/>
      <name val="Calibri"/>
      <family val="2"/>
      <scheme val="minor"/>
    </font>
    <font>
      <b/>
      <i/>
      <sz val="11"/>
      <name val="Calibri"/>
      <family val="2"/>
      <scheme val="minor"/>
    </font>
    <font>
      <b/>
      <i/>
      <sz val="11"/>
      <color indexed="8"/>
      <name val="Calibri"/>
      <family val="2"/>
      <scheme val="minor"/>
    </font>
  </fonts>
  <fills count="11">
    <fill>
      <patternFill patternType="none"/>
    </fill>
    <fill>
      <patternFill patternType="gray125"/>
    </fill>
    <fill>
      <patternFill patternType="solid">
        <fgColor indexed="9"/>
      </patternFill>
    </fill>
    <fill>
      <patternFill patternType="solid">
        <fgColor indexed="17"/>
      </patternFill>
    </fill>
    <fill>
      <patternFill patternType="solid">
        <fgColor theme="0" tint="-0.14999847407452621"/>
        <bgColor indexed="64"/>
      </patternFill>
    </fill>
    <fill>
      <patternFill patternType="solid">
        <fgColor theme="0" tint="-0.249977111117893"/>
        <bgColor indexed="64"/>
      </patternFill>
    </fill>
    <fill>
      <patternFill patternType="solid">
        <fgColor indexed="22"/>
        <bgColor indexed="0"/>
      </patternFill>
    </fill>
    <fill>
      <patternFill patternType="solid">
        <fgColor theme="4" tint="0.79998168889431442"/>
        <bgColor theme="4" tint="0.79998168889431442"/>
      </patternFill>
    </fill>
    <fill>
      <patternFill patternType="solid">
        <fgColor theme="0" tint="-0.249977111117893"/>
        <bgColor indexed="0"/>
      </patternFill>
    </fill>
    <fill>
      <patternFill patternType="solid">
        <fgColor rgb="FFFFC000"/>
        <bgColor indexed="64"/>
      </patternFill>
    </fill>
    <fill>
      <patternFill patternType="solid">
        <fgColor theme="9" tint="0.59999389629810485"/>
        <bgColor indexed="64"/>
      </patternFill>
    </fill>
  </fills>
  <borders count="25">
    <border>
      <left/>
      <right/>
      <top/>
      <bottom/>
      <diagonal/>
    </border>
    <border>
      <left/>
      <right/>
      <top/>
      <bottom style="medium">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ck">
        <color rgb="FFFF0000"/>
      </left>
      <right style="thick">
        <color rgb="FFFF0000"/>
      </right>
      <top style="thick">
        <color rgb="FFFF0000"/>
      </top>
      <bottom/>
      <diagonal/>
    </border>
    <border>
      <left style="thick">
        <color rgb="FFFF0000"/>
      </left>
      <right style="thick">
        <color rgb="FFFF0000"/>
      </right>
      <top/>
      <bottom/>
      <diagonal/>
    </border>
    <border>
      <left style="thick">
        <color rgb="FFFF0000"/>
      </left>
      <right style="thick">
        <color rgb="FFFF0000"/>
      </right>
      <top/>
      <bottom style="thin">
        <color indexed="64"/>
      </bottom>
      <diagonal/>
    </border>
    <border>
      <left style="thick">
        <color rgb="FFFF0000"/>
      </left>
      <right style="thick">
        <color rgb="FFFF0000"/>
      </right>
      <top style="thin">
        <color indexed="64"/>
      </top>
      <bottom style="thin">
        <color indexed="64"/>
      </bottom>
      <diagonal/>
    </border>
    <border>
      <left style="thick">
        <color rgb="FFFF0000"/>
      </left>
      <right style="thick">
        <color rgb="FFFF0000"/>
      </right>
      <top/>
      <bottom style="thick">
        <color rgb="FFFF0000"/>
      </bottom>
      <diagonal/>
    </border>
    <border>
      <left/>
      <right/>
      <top/>
      <bottom style="thin">
        <color theme="4" tint="0.39997558519241921"/>
      </bottom>
      <diagonal/>
    </border>
    <border>
      <left style="thin">
        <color indexed="8"/>
      </left>
      <right style="thin">
        <color indexed="8"/>
      </right>
      <top style="thin">
        <color indexed="8"/>
      </top>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s>
  <cellStyleXfs count="58">
    <xf numFmtId="0" fontId="0" fillId="0" borderId="0"/>
    <xf numFmtId="43" fontId="15" fillId="0" borderId="0" applyFont="0" applyFill="0" applyBorder="0" applyAlignment="0" applyProtection="0"/>
    <xf numFmtId="0" fontId="16" fillId="0" borderId="0"/>
    <xf numFmtId="0" fontId="17" fillId="0" borderId="0"/>
    <xf numFmtId="9" fontId="17" fillId="0" borderId="0" applyFont="0" applyFill="0" applyBorder="0" applyAlignment="0" applyProtection="0"/>
    <xf numFmtId="43" fontId="17" fillId="0" borderId="0" applyFont="0" applyFill="0" applyBorder="0" applyAlignment="0" applyProtection="0"/>
    <xf numFmtId="43" fontId="14" fillId="0" borderId="0" applyFont="0" applyFill="0" applyBorder="0" applyAlignment="0" applyProtection="0"/>
    <xf numFmtId="0" fontId="15" fillId="0" borderId="0"/>
    <xf numFmtId="9" fontId="15" fillId="0" borderId="0" applyFont="0" applyFill="0" applyBorder="0" applyAlignment="0" applyProtection="0"/>
    <xf numFmtId="43" fontId="15" fillId="0" borderId="0" applyFont="0" applyFill="0" applyBorder="0" applyAlignment="0" applyProtection="0"/>
    <xf numFmtId="43" fontId="13" fillId="0" borderId="0" applyFont="0" applyFill="0" applyBorder="0" applyAlignment="0" applyProtection="0"/>
    <xf numFmtId="0" fontId="12" fillId="0" borderId="0"/>
    <xf numFmtId="0" fontId="12" fillId="0" borderId="0"/>
    <xf numFmtId="0" fontId="12" fillId="0" borderId="0"/>
    <xf numFmtId="0" fontId="15" fillId="0" borderId="0"/>
    <xf numFmtId="0" fontId="23" fillId="0" borderId="0"/>
    <xf numFmtId="0" fontId="12" fillId="0" borderId="0"/>
    <xf numFmtId="0" fontId="23" fillId="0" borderId="0"/>
    <xf numFmtId="0" fontId="23" fillId="0" borderId="0"/>
    <xf numFmtId="0" fontId="12" fillId="0" borderId="0"/>
    <xf numFmtId="166" fontId="24" fillId="2" borderId="0" applyBorder="0">
      <alignment horizontal="right"/>
    </xf>
    <xf numFmtId="0" fontId="25" fillId="3" borderId="0" applyBorder="0"/>
    <xf numFmtId="9" fontId="15" fillId="0" borderId="0" applyFont="0" applyFill="0" applyBorder="0" applyAlignment="0" applyProtection="0"/>
    <xf numFmtId="43" fontId="11" fillId="0" borderId="0" applyFont="0" applyFill="0" applyBorder="0" applyAlignment="0" applyProtection="0"/>
    <xf numFmtId="44" fontId="16" fillId="0" borderId="0" applyFont="0" applyFill="0" applyBorder="0" applyAlignment="0" applyProtection="0"/>
    <xf numFmtId="0" fontId="11" fillId="0" borderId="0"/>
    <xf numFmtId="0" fontId="30" fillId="0" borderId="0"/>
    <xf numFmtId="0" fontId="10" fillId="0" borderId="0"/>
    <xf numFmtId="0" fontId="10" fillId="0" borderId="0"/>
    <xf numFmtId="0" fontId="10" fillId="0" borderId="0"/>
    <xf numFmtId="0" fontId="10" fillId="0" borderId="0"/>
    <xf numFmtId="9" fontId="32" fillId="0" borderId="0" applyFont="0" applyFill="0" applyBorder="0" applyAlignment="0" applyProtection="0"/>
    <xf numFmtId="0" fontId="33" fillId="0" borderId="0"/>
    <xf numFmtId="9" fontId="33" fillId="0" borderId="0" applyFont="0" applyFill="0" applyBorder="0" applyAlignment="0" applyProtection="0"/>
    <xf numFmtId="0" fontId="39" fillId="0" borderId="0"/>
    <xf numFmtId="0" fontId="16" fillId="0" borderId="0"/>
    <xf numFmtId="43" fontId="39" fillId="0" borderId="0" applyFont="0" applyFill="0" applyBorder="0" applyAlignment="0" applyProtection="0"/>
    <xf numFmtId="0" fontId="9" fillId="0" borderId="0"/>
    <xf numFmtId="9" fontId="39" fillId="0" borderId="0" applyFont="0" applyFill="0" applyBorder="0" applyAlignment="0" applyProtection="0"/>
    <xf numFmtId="0" fontId="9" fillId="0" borderId="0"/>
    <xf numFmtId="44" fontId="39" fillId="0" borderId="0" applyFont="0" applyFill="0" applyBorder="0" applyAlignment="0" applyProtection="0"/>
    <xf numFmtId="0" fontId="9"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30" fillId="0" borderId="0"/>
    <xf numFmtId="9" fontId="26" fillId="0" borderId="0" applyFont="0" applyFill="0" applyBorder="0" applyAlignment="0" applyProtection="0"/>
    <xf numFmtId="44" fontId="1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46" fillId="0" borderId="0"/>
    <xf numFmtId="0" fontId="46" fillId="0" borderId="0"/>
    <xf numFmtId="43" fontId="5" fillId="0" borderId="0" applyFont="0" applyFill="0" applyBorder="0" applyAlignment="0" applyProtection="0"/>
    <xf numFmtId="0" fontId="16" fillId="0" borderId="0"/>
    <xf numFmtId="0" fontId="16" fillId="0" borderId="0"/>
  </cellStyleXfs>
  <cellXfs count="314">
    <xf numFmtId="0" fontId="0" fillId="0" borderId="0" xfId="0"/>
    <xf numFmtId="0" fontId="18" fillId="0" borderId="0" xfId="7" applyFont="1" applyFill="1" applyBorder="1" applyAlignment="1"/>
    <xf numFmtId="0" fontId="19" fillId="0" borderId="0" xfId="7" applyFont="1" applyFill="1"/>
    <xf numFmtId="10" fontId="20" fillId="0" borderId="0" xfId="8" applyNumberFormat="1" applyFont="1" applyFill="1" applyAlignment="1">
      <alignment horizontal="center"/>
    </xf>
    <xf numFmtId="0" fontId="19" fillId="0" borderId="0" xfId="7" applyFont="1"/>
    <xf numFmtId="0" fontId="19" fillId="0" borderId="0" xfId="7" applyFont="1" applyBorder="1"/>
    <xf numFmtId="0" fontId="19" fillId="0" borderId="0" xfId="7" applyFont="1" applyFill="1" applyBorder="1"/>
    <xf numFmtId="0" fontId="18" fillId="0" borderId="0" xfId="7" applyFont="1" applyFill="1" applyBorder="1"/>
    <xf numFmtId="0" fontId="19" fillId="0" borderId="0" xfId="7" applyFont="1" applyFill="1" applyBorder="1" applyAlignment="1">
      <alignment wrapText="1"/>
    </xf>
    <xf numFmtId="0" fontId="18" fillId="0" borderId="0" xfId="7" applyFont="1" applyFill="1" applyBorder="1" applyAlignment="1">
      <alignment wrapText="1"/>
    </xf>
    <xf numFmtId="10" fontId="20" fillId="0" borderId="0" xfId="8" applyNumberFormat="1" applyFont="1" applyFill="1" applyBorder="1" applyAlignment="1">
      <alignment horizontal="center" wrapText="1"/>
    </xf>
    <xf numFmtId="164" fontId="18" fillId="0" borderId="0" xfId="9" applyNumberFormat="1" applyFont="1" applyBorder="1" applyAlignment="1">
      <alignment wrapText="1"/>
    </xf>
    <xf numFmtId="0" fontId="19" fillId="0" borderId="0" xfId="7" applyFont="1" applyBorder="1" applyAlignment="1">
      <alignment wrapText="1"/>
    </xf>
    <xf numFmtId="0" fontId="19" fillId="0" borderId="2" xfId="7" applyFont="1" applyFill="1" applyBorder="1" applyAlignment="1">
      <alignment horizontal="center" wrapText="1"/>
    </xf>
    <xf numFmtId="0" fontId="19" fillId="0" borderId="0" xfId="7" applyFont="1" applyFill="1" applyBorder="1" applyAlignment="1">
      <alignment horizontal="center" wrapText="1"/>
    </xf>
    <xf numFmtId="10" fontId="20" fillId="0" borderId="0" xfId="8" applyNumberFormat="1" applyFont="1" applyFill="1" applyBorder="1" applyAlignment="1">
      <alignment horizontal="center"/>
    </xf>
    <xf numFmtId="164" fontId="19" fillId="0" borderId="0" xfId="9" applyNumberFormat="1" applyFont="1" applyBorder="1"/>
    <xf numFmtId="165" fontId="19" fillId="0" borderId="0" xfId="7" applyNumberFormat="1" applyFont="1" applyFill="1" applyBorder="1"/>
    <xf numFmtId="10" fontId="19" fillId="0" borderId="0" xfId="7" applyNumberFormat="1" applyFont="1" applyBorder="1"/>
    <xf numFmtId="10" fontId="19" fillId="0" borderId="0" xfId="7" applyNumberFormat="1" applyFont="1" applyFill="1" applyBorder="1"/>
    <xf numFmtId="0" fontId="18" fillId="0" borderId="0" xfId="7" applyFont="1" applyFill="1" applyBorder="1" applyAlignment="1">
      <alignment horizontal="center"/>
    </xf>
    <xf numFmtId="0" fontId="21" fillId="0" borderId="0" xfId="2" applyFont="1" applyFill="1" applyBorder="1" applyAlignment="1">
      <alignment horizontal="center" wrapText="1"/>
    </xf>
    <xf numFmtId="10" fontId="21" fillId="0" borderId="0" xfId="8" applyNumberFormat="1" applyFont="1" applyFill="1" applyBorder="1" applyAlignment="1">
      <alignment horizontal="center" wrapText="1"/>
    </xf>
    <xf numFmtId="164" fontId="18" fillId="0" borderId="0" xfId="9" applyNumberFormat="1" applyFont="1" applyFill="1" applyBorder="1" applyAlignment="1">
      <alignment horizontal="center" wrapText="1"/>
    </xf>
    <xf numFmtId="0" fontId="18" fillId="0" borderId="0" xfId="7" applyFont="1" applyFill="1" applyBorder="1" applyAlignment="1">
      <alignment horizontal="center" wrapText="1"/>
    </xf>
    <xf numFmtId="164" fontId="22" fillId="0" borderId="0" xfId="9" applyNumberFormat="1" applyFont="1" applyFill="1" applyBorder="1" applyAlignment="1">
      <alignment wrapText="1"/>
    </xf>
    <xf numFmtId="164" fontId="20" fillId="0" borderId="0" xfId="9" applyNumberFormat="1" applyFont="1" applyBorder="1"/>
    <xf numFmtId="164" fontId="19" fillId="0" borderId="0" xfId="9" applyNumberFormat="1" applyFont="1" applyFill="1" applyBorder="1"/>
    <xf numFmtId="164" fontId="20" fillId="0" borderId="3" xfId="9" applyNumberFormat="1" applyFont="1" applyFill="1" applyBorder="1"/>
    <xf numFmtId="164" fontId="20" fillId="0" borderId="3" xfId="9" applyNumberFormat="1" applyFont="1" applyBorder="1"/>
    <xf numFmtId="164" fontId="20" fillId="0" borderId="0" xfId="9" applyNumberFormat="1" applyFont="1" applyFill="1" applyBorder="1"/>
    <xf numFmtId="164" fontId="20" fillId="0" borderId="0" xfId="9" applyNumberFormat="1" applyFont="1" applyFill="1"/>
    <xf numFmtId="164" fontId="20" fillId="0" borderId="0" xfId="9" applyNumberFormat="1" applyFont="1"/>
    <xf numFmtId="164" fontId="19" fillId="0" borderId="2" xfId="9" applyNumberFormat="1" applyFont="1" applyBorder="1"/>
    <xf numFmtId="164" fontId="18" fillId="0" borderId="0" xfId="9" applyNumberFormat="1" applyFont="1" applyBorder="1"/>
    <xf numFmtId="164" fontId="18" fillId="0" borderId="0" xfId="9" applyNumberFormat="1" applyFont="1" applyFill="1" applyBorder="1"/>
    <xf numFmtId="0" fontId="18" fillId="0" borderId="0" xfId="7" applyFont="1"/>
    <xf numFmtId="164" fontId="18" fillId="0" borderId="1" xfId="9" applyNumberFormat="1" applyFont="1" applyBorder="1"/>
    <xf numFmtId="164" fontId="19" fillId="0" borderId="0" xfId="7" applyNumberFormat="1" applyFont="1" applyFill="1"/>
    <xf numFmtId="0" fontId="28" fillId="0" borderId="0" xfId="7" applyFont="1" applyFill="1" applyAlignment="1">
      <alignment horizontal="right"/>
    </xf>
    <xf numFmtId="164" fontId="28" fillId="0" borderId="0" xfId="9" applyNumberFormat="1" applyFont="1" applyFill="1" applyBorder="1" applyAlignment="1">
      <alignment horizontal="left"/>
    </xf>
    <xf numFmtId="164" fontId="28" fillId="0" borderId="0" xfId="9" applyNumberFormat="1" applyFont="1" applyFill="1" applyBorder="1" applyAlignment="1"/>
    <xf numFmtId="164" fontId="28" fillId="0" borderId="11" xfId="9" applyNumberFormat="1" applyFont="1" applyFill="1" applyBorder="1" applyAlignment="1"/>
    <xf numFmtId="0" fontId="19" fillId="0" borderId="0" xfId="7" applyFont="1" applyAlignment="1">
      <alignment horizontal="left" indent="2"/>
    </xf>
    <xf numFmtId="0" fontId="18" fillId="0" borderId="0" xfId="7" applyFont="1" applyBorder="1" applyAlignment="1">
      <alignment horizontal="center"/>
    </xf>
    <xf numFmtId="0" fontId="18" fillId="0" borderId="12" xfId="7" applyFont="1" applyFill="1" applyBorder="1" applyAlignment="1">
      <alignment horizontal="center" wrapText="1"/>
    </xf>
    <xf numFmtId="10" fontId="19" fillId="0" borderId="0" xfId="8" applyNumberFormat="1" applyFont="1" applyFill="1" applyBorder="1" applyAlignment="1">
      <alignment horizontal="center"/>
    </xf>
    <xf numFmtId="164" fontId="19" fillId="0" borderId="0" xfId="1" applyNumberFormat="1" applyFont="1" applyFill="1"/>
    <xf numFmtId="164" fontId="19" fillId="0" borderId="0" xfId="1" applyNumberFormat="1" applyFont="1" applyFill="1" applyBorder="1"/>
    <xf numFmtId="164" fontId="22" fillId="0" borderId="0" xfId="1" applyNumberFormat="1" applyFont="1" applyFill="1" applyBorder="1" applyAlignment="1">
      <alignment wrapText="1"/>
    </xf>
    <xf numFmtId="164" fontId="22" fillId="0" borderId="2" xfId="9" applyNumberFormat="1" applyFont="1" applyFill="1" applyBorder="1" applyAlignment="1">
      <alignment wrapText="1"/>
    </xf>
    <xf numFmtId="164" fontId="31" fillId="0" borderId="0" xfId="9" applyNumberFormat="1" applyFont="1" applyFill="1" applyBorder="1" applyAlignment="1">
      <alignment horizontal="center"/>
    </xf>
    <xf numFmtId="0" fontId="18" fillId="0" borderId="16" xfId="7" applyFont="1" applyFill="1" applyBorder="1" applyAlignment="1">
      <alignment horizontal="center" wrapText="1"/>
    </xf>
    <xf numFmtId="164" fontId="20" fillId="0" borderId="19" xfId="9" applyNumberFormat="1" applyFont="1" applyFill="1" applyBorder="1"/>
    <xf numFmtId="164" fontId="18" fillId="0" borderId="20" xfId="9" applyNumberFormat="1" applyFont="1" applyBorder="1"/>
    <xf numFmtId="0" fontId="19" fillId="0" borderId="17" xfId="7" applyFont="1" applyBorder="1"/>
    <xf numFmtId="164" fontId="20" fillId="0" borderId="19" xfId="9" applyNumberFormat="1" applyFont="1" applyBorder="1"/>
    <xf numFmtId="164" fontId="20" fillId="0" borderId="17" xfId="9" applyNumberFormat="1" applyFont="1" applyBorder="1"/>
    <xf numFmtId="164" fontId="19" fillId="0" borderId="18" xfId="9" applyNumberFormat="1" applyFont="1" applyBorder="1"/>
    <xf numFmtId="164" fontId="19" fillId="0" borderId="17" xfId="9" applyNumberFormat="1" applyFont="1" applyBorder="1"/>
    <xf numFmtId="0" fontId="35" fillId="0" borderId="0" xfId="7" applyFont="1"/>
    <xf numFmtId="164" fontId="35" fillId="0" borderId="0" xfId="7" applyNumberFormat="1" applyFont="1" applyFill="1"/>
    <xf numFmtId="164" fontId="35" fillId="0" borderId="0" xfId="7" applyNumberFormat="1" applyFont="1" applyFill="1" applyBorder="1"/>
    <xf numFmtId="164" fontId="36" fillId="0" borderId="0" xfId="9" applyNumberFormat="1" applyFont="1" applyFill="1" applyBorder="1" applyAlignment="1">
      <alignment wrapText="1"/>
    </xf>
    <xf numFmtId="10" fontId="37" fillId="0" borderId="0" xfId="8" applyNumberFormat="1" applyFont="1" applyFill="1" applyAlignment="1">
      <alignment horizontal="center"/>
    </xf>
    <xf numFmtId="0" fontId="35" fillId="0" borderId="0" xfId="7" applyFont="1" applyBorder="1"/>
    <xf numFmtId="0" fontId="35" fillId="0" borderId="0" xfId="7" applyFont="1" applyFill="1"/>
    <xf numFmtId="0" fontId="35" fillId="0" borderId="0" xfId="7" applyFont="1" applyFill="1" applyBorder="1"/>
    <xf numFmtId="164" fontId="35" fillId="0" borderId="0" xfId="7" applyNumberFormat="1" applyFont="1"/>
    <xf numFmtId="167" fontId="0" fillId="0" borderId="18" xfId="0" applyNumberFormat="1" applyFill="1" applyBorder="1"/>
    <xf numFmtId="0" fontId="19" fillId="0" borderId="17" xfId="7" applyFont="1" applyFill="1" applyBorder="1"/>
    <xf numFmtId="167" fontId="0" fillId="0" borderId="17" xfId="0" applyNumberFormat="1" applyFill="1" applyBorder="1"/>
    <xf numFmtId="43" fontId="19" fillId="0" borderId="2" xfId="9" applyNumberFormat="1" applyFont="1" applyBorder="1"/>
    <xf numFmtId="0" fontId="39" fillId="0" borderId="0" xfId="34"/>
    <xf numFmtId="0" fontId="9" fillId="0" borderId="0" xfId="37"/>
    <xf numFmtId="0" fontId="9" fillId="0" borderId="0" xfId="37" applyAlignment="1">
      <alignment horizontal="center"/>
    </xf>
    <xf numFmtId="164" fontId="28" fillId="0" borderId="0" xfId="9" applyNumberFormat="1" applyFont="1" applyFill="1" applyBorder="1" applyAlignment="1">
      <alignment horizontal="center"/>
    </xf>
    <xf numFmtId="0" fontId="19" fillId="0" borderId="0" xfId="7" applyFont="1" applyAlignment="1">
      <alignment horizontal="center"/>
    </xf>
    <xf numFmtId="0" fontId="18" fillId="0" borderId="0" xfId="7" applyFont="1" applyAlignment="1">
      <alignment horizontal="center"/>
    </xf>
    <xf numFmtId="0" fontId="19" fillId="0" borderId="0" xfId="7" applyFont="1" applyFill="1" applyAlignment="1">
      <alignment horizontal="left" indent="2"/>
    </xf>
    <xf numFmtId="0" fontId="31" fillId="0" borderId="0" xfId="7" applyFont="1" applyFill="1" applyAlignment="1">
      <alignment horizontal="right"/>
    </xf>
    <xf numFmtId="0" fontId="31" fillId="0" borderId="0" xfId="7" applyFont="1" applyFill="1" applyAlignment="1">
      <alignment horizontal="center"/>
    </xf>
    <xf numFmtId="0" fontId="42" fillId="0" borderId="0" xfId="39" applyFont="1"/>
    <xf numFmtId="0" fontId="42" fillId="0" borderId="0" xfId="39" applyFont="1" applyFill="1"/>
    <xf numFmtId="164" fontId="42" fillId="0" borderId="0" xfId="36" applyNumberFormat="1" applyFont="1"/>
    <xf numFmtId="165" fontId="42" fillId="0" borderId="0" xfId="38" applyNumberFormat="1" applyFont="1"/>
    <xf numFmtId="0" fontId="42" fillId="0" borderId="0" xfId="39" applyFont="1" applyAlignment="1">
      <alignment horizontal="center"/>
    </xf>
    <xf numFmtId="0" fontId="42" fillId="0" borderId="0" xfId="39" applyFont="1" applyAlignment="1"/>
    <xf numFmtId="0" fontId="9" fillId="0" borderId="0" xfId="39" applyFont="1" applyFill="1"/>
    <xf numFmtId="0" fontId="9" fillId="0" borderId="0" xfId="39" applyFont="1"/>
    <xf numFmtId="164" fontId="9" fillId="0" borderId="0" xfId="36" applyNumberFormat="1" applyFont="1"/>
    <xf numFmtId="165" fontId="9" fillId="0" borderId="0" xfId="38" applyNumberFormat="1" applyFont="1"/>
    <xf numFmtId="0" fontId="9" fillId="0" borderId="0" xfId="39" applyFont="1" applyAlignment="1">
      <alignment horizontal="center"/>
    </xf>
    <xf numFmtId="0" fontId="9" fillId="0" borderId="0" xfId="39" applyFont="1" applyAlignment="1"/>
    <xf numFmtId="0" fontId="42" fillId="0" borderId="0" xfId="39" applyFont="1" applyFill="1" applyBorder="1"/>
    <xf numFmtId="164" fontId="42" fillId="0" borderId="0" xfId="36" applyNumberFormat="1" applyFont="1" applyFill="1" applyBorder="1"/>
    <xf numFmtId="0" fontId="9" fillId="0" borderId="0" xfId="39" applyFont="1" applyFill="1" applyBorder="1"/>
    <xf numFmtId="0" fontId="9" fillId="0" borderId="0" xfId="39" applyFont="1" applyBorder="1"/>
    <xf numFmtId="164" fontId="9" fillId="0" borderId="0" xfId="36" applyNumberFormat="1" applyFont="1" applyBorder="1"/>
    <xf numFmtId="165" fontId="9" fillId="0" borderId="0" xfId="38" applyNumberFormat="1" applyFont="1" applyBorder="1"/>
    <xf numFmtId="0" fontId="9" fillId="0" borderId="0" xfId="39" applyFont="1" applyBorder="1" applyAlignment="1">
      <alignment horizontal="center"/>
    </xf>
    <xf numFmtId="0" fontId="9" fillId="0" borderId="0" xfId="39" applyFont="1" applyBorder="1" applyAlignment="1"/>
    <xf numFmtId="4" fontId="43" fillId="0" borderId="0" xfId="35" applyNumberFormat="1" applyFont="1" applyFill="1" applyBorder="1" applyAlignment="1">
      <alignment horizontal="right"/>
    </xf>
    <xf numFmtId="0" fontId="43" fillId="0" borderId="0" xfId="35" applyFont="1" applyFill="1" applyBorder="1" applyAlignment="1">
      <alignment horizontal="right"/>
    </xf>
    <xf numFmtId="165" fontId="43" fillId="0" borderId="0" xfId="38" applyNumberFormat="1" applyFont="1" applyFill="1" applyBorder="1" applyAlignment="1"/>
    <xf numFmtId="0" fontId="43" fillId="0" borderId="0" xfId="35" applyFont="1" applyFill="1" applyBorder="1" applyAlignment="1"/>
    <xf numFmtId="0" fontId="43" fillId="0" borderId="0" xfId="35" applyFont="1" applyFill="1" applyBorder="1" applyAlignment="1">
      <alignment horizontal="center"/>
    </xf>
    <xf numFmtId="43" fontId="43" fillId="0" borderId="0" xfId="36" applyFont="1" applyFill="1" applyBorder="1" applyAlignment="1">
      <alignment horizontal="right"/>
    </xf>
    <xf numFmtId="164" fontId="9" fillId="0" borderId="0" xfId="36" applyNumberFormat="1" applyFont="1" applyFill="1" applyBorder="1"/>
    <xf numFmtId="0" fontId="9" fillId="0" borderId="0" xfId="34" applyFont="1" applyBorder="1"/>
    <xf numFmtId="0" fontId="9" fillId="0" borderId="0" xfId="39" applyFont="1" applyFill="1" applyBorder="1" applyAlignment="1">
      <alignment horizontal="center"/>
    </xf>
    <xf numFmtId="168" fontId="43" fillId="0" borderId="0" xfId="40" applyNumberFormat="1" applyFont="1" applyFill="1" applyBorder="1" applyAlignment="1">
      <alignment horizontal="right"/>
    </xf>
    <xf numFmtId="164" fontId="43" fillId="0" borderId="0" xfId="36" applyNumberFormat="1" applyFont="1" applyFill="1" applyBorder="1" applyAlignment="1">
      <alignment horizontal="right"/>
    </xf>
    <xf numFmtId="0" fontId="9" fillId="0" borderId="0" xfId="34" applyFont="1" applyFill="1" applyBorder="1"/>
    <xf numFmtId="165" fontId="38" fillId="0" borderId="0" xfId="38" applyNumberFormat="1" applyFont="1" applyBorder="1"/>
    <xf numFmtId="0" fontId="38" fillId="0" borderId="0" xfId="34" applyFont="1" applyBorder="1"/>
    <xf numFmtId="43" fontId="44" fillId="0" borderId="0" xfId="36" applyFont="1" applyFill="1" applyBorder="1" applyAlignment="1">
      <alignment horizontal="center"/>
    </xf>
    <xf numFmtId="164" fontId="9" fillId="5" borderId="0" xfId="36" applyNumberFormat="1" applyFont="1" applyFill="1" applyBorder="1"/>
    <xf numFmtId="165" fontId="43" fillId="5" borderId="0" xfId="38" applyNumberFormat="1" applyFont="1" applyFill="1" applyBorder="1" applyAlignment="1"/>
    <xf numFmtId="0" fontId="43" fillId="5" borderId="0" xfId="35" applyFont="1" applyFill="1" applyBorder="1" applyAlignment="1"/>
    <xf numFmtId="0" fontId="41" fillId="0" borderId="22" xfId="35" applyFont="1" applyFill="1" applyBorder="1" applyAlignment="1">
      <alignment horizontal="center" wrapText="1"/>
    </xf>
    <xf numFmtId="0" fontId="41" fillId="6" borderId="22" xfId="35" applyFont="1" applyFill="1" applyBorder="1" applyAlignment="1">
      <alignment horizontal="center" wrapText="1"/>
    </xf>
    <xf numFmtId="164" fontId="41" fillId="6" borderId="22" xfId="36" applyNumberFormat="1" applyFont="1" applyFill="1" applyBorder="1" applyAlignment="1">
      <alignment horizontal="center" wrapText="1"/>
    </xf>
    <xf numFmtId="165" fontId="41" fillId="8" borderId="22" xfId="38" applyNumberFormat="1" applyFont="1" applyFill="1" applyBorder="1" applyAlignment="1">
      <alignment horizontal="center" wrapText="1"/>
    </xf>
    <xf numFmtId="0" fontId="41" fillId="8" borderId="22" xfId="35" applyFont="1" applyFill="1" applyBorder="1" applyAlignment="1">
      <alignment horizontal="center" wrapText="1"/>
    </xf>
    <xf numFmtId="0" fontId="39" fillId="0" borderId="0" xfId="34" applyFill="1"/>
    <xf numFmtId="165" fontId="39" fillId="0" borderId="0" xfId="34" applyNumberFormat="1" applyFill="1"/>
    <xf numFmtId="164" fontId="0" fillId="0" borderId="0" xfId="36" applyNumberFormat="1" applyFont="1"/>
    <xf numFmtId="165" fontId="0" fillId="0" borderId="0" xfId="38" applyNumberFormat="1" applyFont="1"/>
    <xf numFmtId="0" fontId="39" fillId="0" borderId="0" xfId="34" applyAlignment="1">
      <alignment horizontal="center"/>
    </xf>
    <xf numFmtId="0" fontId="45" fillId="6" borderId="12" xfId="35" applyFont="1" applyFill="1" applyBorder="1" applyAlignment="1">
      <alignment horizontal="center" wrapText="1"/>
    </xf>
    <xf numFmtId="0" fontId="38" fillId="0" borderId="0" xfId="34" applyFont="1" applyFill="1" applyBorder="1"/>
    <xf numFmtId="41" fontId="8" fillId="0" borderId="0" xfId="0" applyNumberFormat="1" applyFont="1"/>
    <xf numFmtId="43" fontId="19" fillId="0" borderId="0" xfId="9" applyNumberFormat="1" applyFont="1" applyBorder="1"/>
    <xf numFmtId="9" fontId="20" fillId="0" borderId="0" xfId="8" applyNumberFormat="1" applyFont="1" applyFill="1" applyBorder="1" applyAlignment="1">
      <alignment horizontal="center"/>
    </xf>
    <xf numFmtId="9" fontId="20" fillId="0" borderId="0" xfId="9" applyNumberFormat="1" applyFont="1" applyBorder="1"/>
    <xf numFmtId="0" fontId="7" fillId="0" borderId="0" xfId="37" applyFont="1"/>
    <xf numFmtId="0" fontId="0" fillId="0" borderId="0" xfId="0" applyFill="1"/>
    <xf numFmtId="164" fontId="9" fillId="0" borderId="0" xfId="37" applyNumberFormat="1"/>
    <xf numFmtId="9" fontId="43" fillId="0" borderId="0" xfId="31" applyFont="1" applyFill="1" applyBorder="1" applyAlignment="1">
      <alignment horizontal="right"/>
    </xf>
    <xf numFmtId="9" fontId="19" fillId="0" borderId="0" xfId="38" applyFont="1" applyFill="1" applyAlignment="1">
      <alignment horizontal="center"/>
    </xf>
    <xf numFmtId="0" fontId="40" fillId="7" borderId="21" xfId="0" applyFont="1" applyFill="1" applyBorder="1"/>
    <xf numFmtId="0" fontId="40" fillId="0" borderId="21" xfId="0" applyFont="1" applyBorder="1"/>
    <xf numFmtId="10" fontId="0" fillId="0" borderId="0" xfId="0" applyNumberFormat="1"/>
    <xf numFmtId="164" fontId="9" fillId="0" borderId="0" xfId="1" applyNumberFormat="1" applyFont="1"/>
    <xf numFmtId="43" fontId="9" fillId="0" borderId="0" xfId="37" applyNumberFormat="1"/>
    <xf numFmtId="0" fontId="0" fillId="0" borderId="0" xfId="0" pivotButton="1"/>
    <xf numFmtId="164" fontId="0" fillId="0" borderId="0" xfId="1" applyNumberFormat="1" applyFont="1"/>
    <xf numFmtId="164" fontId="0" fillId="0" borderId="0" xfId="0" applyNumberFormat="1"/>
    <xf numFmtId="0" fontId="40" fillId="7" borderId="21" xfId="0" applyFont="1" applyFill="1" applyBorder="1" applyAlignment="1">
      <alignment horizontal="center" wrapText="1"/>
    </xf>
    <xf numFmtId="164" fontId="40" fillId="7" borderId="21" xfId="0" applyNumberFormat="1" applyFont="1" applyFill="1" applyBorder="1" applyAlignment="1">
      <alignment horizontal="center" wrapText="1"/>
    </xf>
    <xf numFmtId="0" fontId="6" fillId="0" borderId="0" xfId="37" applyFont="1" applyAlignment="1">
      <alignment horizontal="center" wrapText="1"/>
    </xf>
    <xf numFmtId="0" fontId="27" fillId="0" borderId="0" xfId="34" applyFont="1" applyBorder="1" applyAlignment="1">
      <alignment horizontal="center"/>
    </xf>
    <xf numFmtId="0" fontId="15" fillId="0" borderId="0" xfId="7"/>
    <xf numFmtId="0" fontId="15" fillId="0" borderId="0" xfId="14"/>
    <xf numFmtId="0" fontId="38" fillId="0" borderId="0" xfId="50" applyFont="1"/>
    <xf numFmtId="0" fontId="38" fillId="0" borderId="4" xfId="50" applyFont="1" applyBorder="1" applyAlignment="1">
      <alignment horizontal="center" wrapText="1"/>
    </xf>
    <xf numFmtId="0" fontId="38" fillId="0" borderId="0" xfId="50" applyFont="1" applyAlignment="1">
      <alignment horizontal="center"/>
    </xf>
    <xf numFmtId="0" fontId="5" fillId="0" borderId="0" xfId="50"/>
    <xf numFmtId="0" fontId="38" fillId="0" borderId="0" xfId="50" applyFont="1" applyAlignment="1">
      <alignment horizontal="center" wrapText="1"/>
    </xf>
    <xf numFmtId="0" fontId="5" fillId="0" borderId="0" xfId="50" applyAlignment="1">
      <alignment horizontal="left"/>
    </xf>
    <xf numFmtId="164" fontId="0" fillId="0" borderId="0" xfId="51" applyNumberFormat="1" applyFont="1"/>
    <xf numFmtId="10" fontId="5" fillId="0" borderId="0" xfId="50" applyNumberFormat="1"/>
    <xf numFmtId="10" fontId="0" fillId="0" borderId="0" xfId="52" applyNumberFormat="1" applyFont="1"/>
    <xf numFmtId="164" fontId="0" fillId="0" borderId="2" xfId="51" applyNumberFormat="1" applyFont="1" applyBorder="1"/>
    <xf numFmtId="164" fontId="5" fillId="0" borderId="0" xfId="50" applyNumberFormat="1"/>
    <xf numFmtId="0" fontId="40" fillId="0" borderId="0" xfId="0" applyFont="1"/>
    <xf numFmtId="9" fontId="19" fillId="0" borderId="0" xfId="7" applyNumberFormat="1" applyFont="1" applyFill="1" applyBorder="1"/>
    <xf numFmtId="10" fontId="19" fillId="0" borderId="0" xfId="7" applyNumberFormat="1" applyFont="1" applyFill="1" applyBorder="1" applyAlignment="1">
      <alignment horizontal="right"/>
    </xf>
    <xf numFmtId="164" fontId="19" fillId="0" borderId="0" xfId="7" applyNumberFormat="1" applyFont="1"/>
    <xf numFmtId="164" fontId="20" fillId="0" borderId="18" xfId="9" applyNumberFormat="1" applyFont="1" applyBorder="1"/>
    <xf numFmtId="164" fontId="20" fillId="0" borderId="2" xfId="9" applyNumberFormat="1" applyFont="1" applyBorder="1"/>
    <xf numFmtId="164" fontId="20" fillId="0" borderId="18" xfId="9" applyNumberFormat="1" applyFont="1" applyFill="1" applyBorder="1"/>
    <xf numFmtId="0" fontId="47" fillId="0" borderId="0" xfId="53" applyFont="1"/>
    <xf numFmtId="164" fontId="48" fillId="0" borderId="0" xfId="1" applyNumberFormat="1" applyFont="1"/>
    <xf numFmtId="0" fontId="47" fillId="0" borderId="0" xfId="53" applyFont="1" applyAlignment="1">
      <alignment horizontal="center"/>
    </xf>
    <xf numFmtId="37" fontId="47" fillId="0" borderId="0" xfId="53" applyNumberFormat="1" applyFont="1"/>
    <xf numFmtId="164" fontId="48" fillId="4" borderId="12" xfId="1" applyNumberFormat="1" applyFont="1" applyFill="1" applyBorder="1"/>
    <xf numFmtId="164" fontId="48" fillId="4" borderId="14" xfId="1" applyNumberFormat="1" applyFont="1" applyFill="1" applyBorder="1"/>
    <xf numFmtId="164" fontId="48" fillId="4" borderId="13" xfId="1" applyNumberFormat="1" applyFont="1" applyFill="1" applyBorder="1"/>
    <xf numFmtId="0" fontId="48" fillId="0" borderId="0" xfId="7" applyFont="1" applyAlignment="1">
      <alignment horizontal="left"/>
    </xf>
    <xf numFmtId="164" fontId="48" fillId="4" borderId="15" xfId="1" applyNumberFormat="1" applyFont="1" applyFill="1" applyBorder="1"/>
    <xf numFmtId="1" fontId="47" fillId="0" borderId="0" xfId="54" applyNumberFormat="1" applyFont="1" applyAlignment="1">
      <alignment horizontal="center"/>
    </xf>
    <xf numFmtId="3" fontId="47" fillId="0" borderId="0" xfId="54" applyNumberFormat="1" applyFont="1" applyAlignment="1">
      <alignment horizontal="center"/>
    </xf>
    <xf numFmtId="5" fontId="47" fillId="0" borderId="0" xfId="53" applyNumberFormat="1" applyFont="1"/>
    <xf numFmtId="37" fontId="47" fillId="0" borderId="0" xfId="53" applyNumberFormat="1" applyFont="1" applyAlignment="1">
      <alignment horizontal="center"/>
    </xf>
    <xf numFmtId="2" fontId="48" fillId="0" borderId="0" xfId="53" applyNumberFormat="1" applyFont="1" applyAlignment="1">
      <alignment horizontal="center"/>
    </xf>
    <xf numFmtId="164" fontId="48" fillId="4" borderId="14" xfId="1" applyNumberFormat="1" applyFont="1" applyFill="1" applyBorder="1" applyAlignment="1">
      <alignment horizontal="center"/>
    </xf>
    <xf numFmtId="2" fontId="47" fillId="0" borderId="0" xfId="53" applyNumberFormat="1" applyFont="1" applyAlignment="1">
      <alignment horizontal="left"/>
    </xf>
    <xf numFmtId="0" fontId="48" fillId="0" borderId="0" xfId="53" applyFont="1" applyAlignment="1">
      <alignment horizontal="center"/>
    </xf>
    <xf numFmtId="0" fontId="48" fillId="0" borderId="13" xfId="53" applyFont="1" applyBorder="1" applyAlignment="1">
      <alignment horizontal="center"/>
    </xf>
    <xf numFmtId="0" fontId="47" fillId="0" borderId="0" xfId="53" applyFont="1" applyAlignment="1">
      <alignment horizontal="left"/>
    </xf>
    <xf numFmtId="0" fontId="48" fillId="0" borderId="9" xfId="53" applyFont="1" applyBorder="1" applyAlignment="1">
      <alignment horizontal="center"/>
    </xf>
    <xf numFmtId="0" fontId="48" fillId="0" borderId="3" xfId="53" applyFont="1" applyBorder="1" applyAlignment="1">
      <alignment horizontal="center"/>
    </xf>
    <xf numFmtId="0" fontId="48" fillId="0" borderId="10" xfId="53" applyFont="1" applyBorder="1" applyAlignment="1">
      <alignment horizontal="center"/>
    </xf>
    <xf numFmtId="164" fontId="49" fillId="4" borderId="12" xfId="1" quotePrefix="1" applyNumberFormat="1" applyFont="1" applyFill="1" applyBorder="1" applyAlignment="1">
      <alignment horizontal="center" vertical="center" wrapText="1"/>
    </xf>
    <xf numFmtId="0" fontId="4" fillId="0" borderId="0" xfId="50" applyFont="1"/>
    <xf numFmtId="0" fontId="4" fillId="0" borderId="0" xfId="50" applyFont="1" applyAlignment="1">
      <alignment horizontal="left"/>
    </xf>
    <xf numFmtId="165" fontId="43" fillId="5" borderId="0" xfId="38" applyNumberFormat="1" applyFont="1" applyFill="1"/>
    <xf numFmtId="0" fontId="43" fillId="0" borderId="0" xfId="35" applyFont="1" applyFill="1"/>
    <xf numFmtId="0" fontId="0" fillId="0" borderId="0" xfId="0" applyAlignment="1">
      <alignment horizontal="left"/>
    </xf>
    <xf numFmtId="0" fontId="0" fillId="0" borderId="0" xfId="0" pivotButton="1" applyAlignment="1">
      <alignment wrapText="1"/>
    </xf>
    <xf numFmtId="0" fontId="0" fillId="0" borderId="0" xfId="0" applyAlignment="1">
      <alignment wrapText="1"/>
    </xf>
    <xf numFmtId="164" fontId="0" fillId="0" borderId="0" xfId="0" applyNumberFormat="1" applyAlignment="1">
      <alignment wrapText="1"/>
    </xf>
    <xf numFmtId="0" fontId="0" fillId="0" borderId="0" xfId="0" applyAlignment="1">
      <alignment horizontal="center" wrapText="1"/>
    </xf>
    <xf numFmtId="10" fontId="0" fillId="0" borderId="0" xfId="0" applyNumberFormat="1" applyAlignment="1">
      <alignment wrapText="1"/>
    </xf>
    <xf numFmtId="0" fontId="3" fillId="0" borderId="0" xfId="50" applyFont="1" applyFill="1"/>
    <xf numFmtId="43" fontId="5" fillId="0" borderId="0" xfId="1" applyFont="1"/>
    <xf numFmtId="164" fontId="5" fillId="0" borderId="0" xfId="1" applyNumberFormat="1" applyFont="1"/>
    <xf numFmtId="164" fontId="5" fillId="0" borderId="0" xfId="1" applyNumberFormat="1" applyFont="1" applyFill="1"/>
    <xf numFmtId="164" fontId="5" fillId="0" borderId="2" xfId="1" applyNumberFormat="1" applyFont="1" applyBorder="1"/>
    <xf numFmtId="0" fontId="38" fillId="0" borderId="23" xfId="50" applyFont="1" applyBorder="1" applyAlignment="1">
      <alignment horizontal="center" wrapText="1"/>
    </xf>
    <xf numFmtId="168" fontId="43" fillId="0" borderId="0" xfId="35" applyNumberFormat="1" applyFont="1" applyFill="1" applyBorder="1" applyAlignment="1">
      <alignment horizontal="right"/>
    </xf>
    <xf numFmtId="0" fontId="29" fillId="0" borderId="0" xfId="0" applyFont="1"/>
    <xf numFmtId="0" fontId="3" fillId="0" borderId="0" xfId="37" applyFont="1"/>
    <xf numFmtId="164" fontId="47" fillId="0" borderId="2" xfId="1" applyNumberFormat="1" applyFont="1" applyBorder="1"/>
    <xf numFmtId="164" fontId="47" fillId="0" borderId="3" xfId="1" applyNumberFormat="1" applyFont="1" applyBorder="1"/>
    <xf numFmtId="164" fontId="47" fillId="0" borderId="0" xfId="1" applyNumberFormat="1" applyFont="1"/>
    <xf numFmtId="164" fontId="47" fillId="0" borderId="8" xfId="1" applyNumberFormat="1" applyFont="1" applyBorder="1"/>
    <xf numFmtId="0" fontId="50" fillId="0" borderId="0" xfId="0" applyFont="1"/>
    <xf numFmtId="0" fontId="50" fillId="0" borderId="0" xfId="0" applyFont="1" applyAlignment="1">
      <alignment horizontal="center"/>
    </xf>
    <xf numFmtId="0" fontId="50" fillId="0" borderId="0" xfId="7" applyFont="1"/>
    <xf numFmtId="0" fontId="50" fillId="0" borderId="0" xfId="7" applyFont="1" applyAlignment="1">
      <alignment horizontal="center"/>
    </xf>
    <xf numFmtId="0" fontId="51" fillId="0" borderId="0" xfId="7" applyFont="1" applyAlignment="1">
      <alignment horizontal="center"/>
    </xf>
    <xf numFmtId="0" fontId="38" fillId="0" borderId="0" xfId="0" applyFont="1" applyAlignment="1">
      <alignment horizontal="center"/>
    </xf>
    <xf numFmtId="0" fontId="51" fillId="0" borderId="0" xfId="0" applyFont="1" applyAlignment="1">
      <alignment horizontal="center"/>
    </xf>
    <xf numFmtId="0" fontId="51" fillId="0" borderId="0" xfId="0" applyFont="1"/>
    <xf numFmtId="0" fontId="52" fillId="0" borderId="0" xfId="0" applyFont="1" applyAlignment="1">
      <alignment horizontal="center"/>
    </xf>
    <xf numFmtId="0" fontId="53" fillId="0" borderId="0" xfId="7" applyFont="1" applyAlignment="1">
      <alignment horizontal="center"/>
    </xf>
    <xf numFmtId="0" fontId="53" fillId="0" borderId="0" xfId="0" applyFont="1"/>
    <xf numFmtId="0" fontId="54" fillId="0" borderId="0" xfId="0" applyFont="1"/>
    <xf numFmtId="0" fontId="52" fillId="0" borderId="0" xfId="0" applyFont="1" applyAlignment="1">
      <alignment horizontal="right"/>
    </xf>
    <xf numFmtId="169" fontId="50" fillId="0" borderId="0" xfId="0" applyNumberFormat="1" applyFont="1" applyAlignment="1">
      <alignment horizontal="center"/>
    </xf>
    <xf numFmtId="0" fontId="50" fillId="0" borderId="0" xfId="56" applyFont="1" applyAlignment="1">
      <alignment horizontal="center" wrapText="1"/>
    </xf>
    <xf numFmtId="10" fontId="50" fillId="0" borderId="0" xfId="8" applyNumberFormat="1" applyFont="1"/>
    <xf numFmtId="164" fontId="50" fillId="0" borderId="0" xfId="1" applyNumberFormat="1" applyFont="1" applyAlignment="1">
      <alignment horizontal="right"/>
    </xf>
    <xf numFmtId="164" fontId="50" fillId="0" borderId="0" xfId="0" applyNumberFormat="1" applyFont="1" applyAlignment="1">
      <alignment horizontal="right"/>
    </xf>
    <xf numFmtId="0" fontId="51" fillId="0" borderId="0" xfId="0" applyFont="1" applyAlignment="1">
      <alignment horizontal="center" wrapText="1"/>
    </xf>
    <xf numFmtId="0" fontId="50" fillId="0" borderId="0" xfId="57" applyFont="1" applyAlignment="1">
      <alignment wrapText="1"/>
    </xf>
    <xf numFmtId="0" fontId="50" fillId="0" borderId="0" xfId="57" applyFont="1" applyAlignment="1">
      <alignment horizontal="right" wrapText="1"/>
    </xf>
    <xf numFmtId="0" fontId="50" fillId="0" borderId="0" xfId="0" applyFont="1" applyAlignment="1">
      <alignment horizontal="right"/>
    </xf>
    <xf numFmtId="164" fontId="50" fillId="0" borderId="2" xfId="1" applyNumberFormat="1" applyFont="1" applyBorder="1" applyAlignment="1">
      <alignment horizontal="right"/>
    </xf>
    <xf numFmtId="164" fontId="50" fillId="0" borderId="2" xfId="0" applyNumberFormat="1" applyFont="1" applyBorder="1" applyAlignment="1">
      <alignment horizontal="right"/>
    </xf>
    <xf numFmtId="0" fontId="55" fillId="0" borderId="0" xfId="57" applyFont="1" applyAlignment="1">
      <alignment horizontal="right"/>
    </xf>
    <xf numFmtId="0" fontId="45" fillId="0" borderId="0" xfId="57" applyFont="1" applyAlignment="1">
      <alignment horizontal="center" wrapText="1"/>
    </xf>
    <xf numFmtId="169" fontId="51" fillId="0" borderId="0" xfId="0" applyNumberFormat="1" applyFont="1" applyAlignment="1">
      <alignment horizontal="center"/>
    </xf>
    <xf numFmtId="0" fontId="45" fillId="0" borderId="0" xfId="56" applyFont="1" applyAlignment="1">
      <alignment horizontal="center" wrapText="1"/>
    </xf>
    <xf numFmtId="164" fontId="38" fillId="0" borderId="0" xfId="1" applyNumberFormat="1" applyFont="1" applyAlignment="1">
      <alignment horizontal="right"/>
    </xf>
    <xf numFmtId="0" fontId="38" fillId="0" borderId="0" xfId="0" applyFont="1" applyAlignment="1">
      <alignment horizontal="right"/>
    </xf>
    <xf numFmtId="0" fontId="43" fillId="0" borderId="0" xfId="57" applyFont="1" applyAlignment="1">
      <alignment wrapText="1"/>
    </xf>
    <xf numFmtId="0" fontId="43" fillId="0" borderId="0" xfId="57" applyFont="1" applyAlignment="1">
      <alignment horizontal="center" wrapText="1"/>
    </xf>
    <xf numFmtId="0" fontId="55" fillId="0" borderId="0" xfId="57" applyFont="1" applyAlignment="1">
      <alignment horizontal="right" wrapText="1"/>
    </xf>
    <xf numFmtId="0" fontId="38" fillId="0" borderId="0" xfId="0" applyFont="1"/>
    <xf numFmtId="10" fontId="51" fillId="0" borderId="0" xfId="8" applyNumberFormat="1" applyFont="1"/>
    <xf numFmtId="0" fontId="51" fillId="0" borderId="0" xfId="7" applyFont="1"/>
    <xf numFmtId="164" fontId="38" fillId="0" borderId="24" xfId="1" applyNumberFormat="1" applyFont="1" applyBorder="1" applyAlignment="1">
      <alignment horizontal="right"/>
    </xf>
    <xf numFmtId="43" fontId="38" fillId="0" borderId="0" xfId="0" applyNumberFormat="1" applyFont="1" applyAlignment="1">
      <alignment horizontal="right"/>
    </xf>
    <xf numFmtId="0" fontId="2" fillId="0" borderId="0" xfId="50" applyFont="1" applyAlignment="1">
      <alignment horizontal="left"/>
    </xf>
    <xf numFmtId="164" fontId="2" fillId="0" borderId="0" xfId="1" applyNumberFormat="1" applyFont="1"/>
    <xf numFmtId="43" fontId="2" fillId="0" borderId="0" xfId="1" applyFont="1"/>
    <xf numFmtId="164" fontId="0" fillId="0" borderId="8" xfId="51" applyNumberFormat="1" applyFont="1" applyBorder="1"/>
    <xf numFmtId="0" fontId="2" fillId="0" borderId="0" xfId="50" applyFont="1"/>
    <xf numFmtId="164" fontId="15" fillId="0" borderId="0" xfId="51" applyNumberFormat="1" applyFont="1"/>
    <xf numFmtId="164" fontId="29" fillId="0" borderId="0" xfId="51" applyNumberFormat="1" applyFont="1"/>
    <xf numFmtId="0" fontId="27" fillId="0" borderId="0" xfId="34" applyFont="1" applyAlignment="1">
      <alignment horizontal="center"/>
    </xf>
    <xf numFmtId="0" fontId="15" fillId="0" borderId="0" xfId="0" applyFont="1" applyFill="1"/>
    <xf numFmtId="164" fontId="15" fillId="0" borderId="0" xfId="1" applyNumberFormat="1"/>
    <xf numFmtId="164" fontId="48" fillId="0" borderId="12" xfId="1" applyNumberFormat="1" applyFont="1" applyBorder="1" applyAlignment="1">
      <alignment horizontal="center" vertical="center" wrapText="1"/>
    </xf>
    <xf numFmtId="164" fontId="48" fillId="0" borderId="0" xfId="1" applyNumberFormat="1" applyFont="1" applyAlignment="1">
      <alignment horizontal="center"/>
    </xf>
    <xf numFmtId="164" fontId="49" fillId="0" borderId="0" xfId="1" applyNumberFormat="1" applyFont="1"/>
    <xf numFmtId="164" fontId="0" fillId="0" borderId="0" xfId="0" pivotButton="1" applyNumberFormat="1"/>
    <xf numFmtId="164" fontId="0" fillId="0" borderId="0" xfId="0" applyNumberFormat="1" applyAlignment="1">
      <alignment horizontal="center" wrapText="1"/>
    </xf>
    <xf numFmtId="164" fontId="48" fillId="0" borderId="0" xfId="1" applyNumberFormat="1" applyFont="1" applyAlignment="1" applyProtection="1">
      <alignment horizontal="center"/>
    </xf>
    <xf numFmtId="0" fontId="1" fillId="0" borderId="0" xfId="50" applyFont="1"/>
    <xf numFmtId="10" fontId="5" fillId="0" borderId="0" xfId="31" applyNumberFormat="1" applyFont="1"/>
    <xf numFmtId="164" fontId="0" fillId="0" borderId="0" xfId="51" applyNumberFormat="1" applyFont="1" applyBorder="1"/>
    <xf numFmtId="164" fontId="48" fillId="9" borderId="12" xfId="1" applyNumberFormat="1" applyFont="1" applyFill="1" applyBorder="1" applyAlignment="1">
      <alignment horizontal="center" vertical="center" wrapText="1"/>
    </xf>
    <xf numFmtId="164" fontId="48" fillId="9" borderId="0" xfId="1" applyNumberFormat="1" applyFont="1" applyFill="1" applyAlignment="1">
      <alignment horizontal="center"/>
    </xf>
    <xf numFmtId="164" fontId="47" fillId="9" borderId="0" xfId="1" applyNumberFormat="1" applyFont="1" applyFill="1"/>
    <xf numFmtId="164" fontId="18" fillId="9" borderId="20" xfId="9" applyNumberFormat="1" applyFont="1" applyFill="1" applyBorder="1"/>
    <xf numFmtId="164" fontId="47" fillId="9" borderId="8" xfId="1" applyNumberFormat="1" applyFont="1" applyFill="1" applyBorder="1"/>
    <xf numFmtId="164" fontId="47" fillId="9" borderId="2" xfId="1" applyNumberFormat="1" applyFont="1" applyFill="1" applyBorder="1"/>
    <xf numFmtId="164" fontId="18" fillId="9" borderId="1" xfId="9" applyNumberFormat="1" applyFont="1" applyFill="1" applyBorder="1"/>
    <xf numFmtId="164" fontId="0" fillId="9" borderId="0" xfId="0" applyNumberFormat="1" applyFill="1"/>
    <xf numFmtId="164" fontId="50" fillId="0" borderId="0" xfId="1" applyNumberFormat="1" applyFont="1" applyFill="1" applyAlignment="1">
      <alignment horizontal="right"/>
    </xf>
    <xf numFmtId="164" fontId="50" fillId="0" borderId="0" xfId="0" applyNumberFormat="1" applyFont="1" applyFill="1" applyAlignment="1">
      <alignment horizontal="right"/>
    </xf>
    <xf numFmtId="164" fontId="38" fillId="9" borderId="24" xfId="1" applyNumberFormat="1" applyFont="1" applyFill="1" applyBorder="1" applyAlignment="1">
      <alignment horizontal="right"/>
    </xf>
    <xf numFmtId="164" fontId="47" fillId="10" borderId="0" xfId="1" applyNumberFormat="1" applyFont="1" applyFill="1"/>
    <xf numFmtId="164" fontId="48" fillId="0" borderId="9" xfId="9" applyNumberFormat="1" applyFont="1" applyFill="1" applyBorder="1" applyAlignment="1">
      <alignment horizontal="center" vertical="center" wrapText="1"/>
    </xf>
    <xf numFmtId="164" fontId="48" fillId="0" borderId="3" xfId="9" applyNumberFormat="1" applyFont="1" applyFill="1" applyBorder="1" applyAlignment="1">
      <alignment horizontal="center" vertical="center" wrapText="1"/>
    </xf>
    <xf numFmtId="164" fontId="48" fillId="0" borderId="10" xfId="9" applyNumberFormat="1" applyFont="1" applyFill="1" applyBorder="1" applyAlignment="1">
      <alignment horizontal="center" vertical="center" wrapText="1"/>
    </xf>
    <xf numFmtId="164" fontId="48" fillId="0" borderId="9" xfId="9" applyNumberFormat="1" applyFont="1" applyBorder="1" applyAlignment="1">
      <alignment horizontal="center"/>
    </xf>
    <xf numFmtId="164" fontId="48" fillId="0" borderId="3" xfId="9" applyNumberFormat="1" applyFont="1" applyBorder="1" applyAlignment="1">
      <alignment horizontal="center"/>
    </xf>
    <xf numFmtId="164" fontId="48" fillId="0" borderId="10" xfId="9" applyNumberFormat="1" applyFont="1" applyBorder="1" applyAlignment="1">
      <alignment horizontal="center"/>
    </xf>
    <xf numFmtId="0" fontId="18" fillId="0" borderId="9" xfId="7" applyFont="1" applyFill="1" applyBorder="1" applyAlignment="1">
      <alignment horizontal="center" wrapText="1"/>
    </xf>
    <xf numFmtId="0" fontId="18" fillId="0" borderId="3" xfId="7" applyFont="1" applyFill="1" applyBorder="1" applyAlignment="1">
      <alignment horizontal="center" wrapText="1"/>
    </xf>
    <xf numFmtId="0" fontId="18" fillId="0" borderId="10" xfId="7" applyFont="1" applyFill="1" applyBorder="1" applyAlignment="1">
      <alignment horizontal="center" wrapText="1"/>
    </xf>
    <xf numFmtId="0" fontId="18" fillId="0" borderId="9" xfId="7" applyFont="1" applyBorder="1" applyAlignment="1">
      <alignment horizontal="center"/>
    </xf>
    <xf numFmtId="0" fontId="18" fillId="0" borderId="3" xfId="7" applyFont="1" applyBorder="1" applyAlignment="1">
      <alignment horizontal="center"/>
    </xf>
    <xf numFmtId="0" fontId="18" fillId="0" borderId="10" xfId="7" applyFont="1" applyBorder="1" applyAlignment="1">
      <alignment horizontal="center"/>
    </xf>
    <xf numFmtId="0" fontId="38" fillId="0" borderId="5" xfId="0" applyFont="1" applyBorder="1" applyAlignment="1">
      <alignment horizontal="center" wrapText="1"/>
    </xf>
    <xf numFmtId="0" fontId="38" fillId="0" borderId="6" xfId="0" applyFont="1" applyBorder="1" applyAlignment="1">
      <alignment horizontal="center" wrapText="1"/>
    </xf>
    <xf numFmtId="0" fontId="38" fillId="0" borderId="7" xfId="0" applyFont="1" applyBorder="1" applyAlignment="1">
      <alignment horizontal="center" wrapText="1"/>
    </xf>
    <xf numFmtId="0" fontId="38" fillId="0" borderId="11" xfId="50" applyFont="1" applyBorder="1" applyAlignment="1">
      <alignment horizontal="center"/>
    </xf>
    <xf numFmtId="0" fontId="38" fillId="4" borderId="5" xfId="50" applyFont="1" applyFill="1" applyBorder="1" applyAlignment="1">
      <alignment horizontal="center"/>
    </xf>
    <xf numFmtId="0" fontId="38" fillId="4" borderId="6" xfId="50" applyFont="1" applyFill="1" applyBorder="1" applyAlignment="1">
      <alignment horizontal="center"/>
    </xf>
    <xf numFmtId="0" fontId="38" fillId="4" borderId="7" xfId="50" applyFont="1" applyFill="1" applyBorder="1" applyAlignment="1">
      <alignment horizontal="center"/>
    </xf>
    <xf numFmtId="0" fontId="38" fillId="0" borderId="5" xfId="50" applyFont="1" applyBorder="1" applyAlignment="1">
      <alignment horizontal="center"/>
    </xf>
    <xf numFmtId="0" fontId="38" fillId="0" borderId="6" xfId="50" applyFont="1" applyBorder="1" applyAlignment="1">
      <alignment horizontal="center"/>
    </xf>
    <xf numFmtId="0" fontId="38" fillId="0" borderId="7" xfId="50" applyFont="1" applyBorder="1" applyAlignment="1">
      <alignment horizontal="center"/>
    </xf>
    <xf numFmtId="0" fontId="38" fillId="0" borderId="5" xfId="50" applyFont="1" applyBorder="1" applyAlignment="1">
      <alignment horizontal="center" wrapText="1"/>
    </xf>
    <xf numFmtId="0" fontId="38" fillId="0" borderId="6" xfId="50" applyFont="1" applyBorder="1" applyAlignment="1">
      <alignment horizontal="center" wrapText="1"/>
    </xf>
    <xf numFmtId="0" fontId="38" fillId="0" borderId="7" xfId="50" applyFont="1" applyBorder="1" applyAlignment="1">
      <alignment horizontal="center" wrapText="1"/>
    </xf>
    <xf numFmtId="10" fontId="5" fillId="0" borderId="0" xfId="31" applyNumberFormat="1" applyFont="1" applyAlignment="1">
      <alignment horizontal="center"/>
    </xf>
  </cellXfs>
  <cellStyles count="58">
    <cellStyle name="Comma" xfId="1" builtinId="3"/>
    <cellStyle name="Comma 2" xfId="5" xr:uid="{00000000-0005-0000-0000-000001000000}"/>
    <cellStyle name="Comma 2 2" xfId="9" xr:uid="{00000000-0005-0000-0000-000002000000}"/>
    <cellStyle name="Comma 3" xfId="6" xr:uid="{00000000-0005-0000-0000-000003000000}"/>
    <cellStyle name="Comma 3 2" xfId="55" xr:uid="{63D505FA-08C1-462D-BB89-49F15D1D0668}"/>
    <cellStyle name="Comma 4" xfId="10" xr:uid="{00000000-0005-0000-0000-000004000000}"/>
    <cellStyle name="Comma 5" xfId="23" xr:uid="{00000000-0005-0000-0000-000005000000}"/>
    <cellStyle name="Comma 6" xfId="36" xr:uid="{00000000-0005-0000-0000-000006000000}"/>
    <cellStyle name="Comma 7" xfId="43" xr:uid="{00000000-0005-0000-0000-000007000000}"/>
    <cellStyle name="Comma 8" xfId="51" xr:uid="{37C11CF3-32C9-498D-9C1C-96D6E8DB9738}"/>
    <cellStyle name="Currency 2" xfId="24" xr:uid="{00000000-0005-0000-0000-000009000000}"/>
    <cellStyle name="Currency 3" xfId="40" xr:uid="{00000000-0005-0000-0000-00000A000000}"/>
    <cellStyle name="Currency 4" xfId="49" xr:uid="{00000000-0005-0000-0000-00000B000000}"/>
    <cellStyle name="Normal" xfId="0" builtinId="0"/>
    <cellStyle name="Normal 10" xfId="11" xr:uid="{00000000-0005-0000-0000-00000D000000}"/>
    <cellStyle name="Normal 11" xfId="26" xr:uid="{00000000-0005-0000-0000-00000E000000}"/>
    <cellStyle name="Normal 12" xfId="12" xr:uid="{00000000-0005-0000-0000-00000F000000}"/>
    <cellStyle name="Normal 13" xfId="13" xr:uid="{00000000-0005-0000-0000-000010000000}"/>
    <cellStyle name="Normal 14" xfId="32" xr:uid="{00000000-0005-0000-0000-000011000000}"/>
    <cellStyle name="Normal 15" xfId="34" xr:uid="{00000000-0005-0000-0000-000012000000}"/>
    <cellStyle name="Normal 16" xfId="42" xr:uid="{00000000-0005-0000-0000-000013000000}"/>
    <cellStyle name="Normal 17" xfId="50" xr:uid="{7D939F71-E953-422E-A596-C6660D813340}"/>
    <cellStyle name="Normal 2" xfId="3" xr:uid="{00000000-0005-0000-0000-000014000000}"/>
    <cellStyle name="Normal 2 2" xfId="7" xr:uid="{00000000-0005-0000-0000-000015000000}"/>
    <cellStyle name="Normal 2 3" xfId="41" xr:uid="{00000000-0005-0000-0000-000016000000}"/>
    <cellStyle name="Normal 2 4" xfId="45" xr:uid="{00000000-0005-0000-0000-000017000000}"/>
    <cellStyle name="Normal 3" xfId="14" xr:uid="{00000000-0005-0000-0000-000018000000}"/>
    <cellStyle name="Normal 3 2" xfId="39" xr:uid="{00000000-0005-0000-0000-000019000000}"/>
    <cellStyle name="Normal 3 2 2" xfId="46" xr:uid="{00000000-0005-0000-0000-00001A000000}"/>
    <cellStyle name="Normal 4" xfId="25" xr:uid="{00000000-0005-0000-0000-00001B000000}"/>
    <cellStyle name="Normal 4 2" xfId="37" xr:uid="{00000000-0005-0000-0000-00001C000000}"/>
    <cellStyle name="Normal 48" xfId="27" xr:uid="{00000000-0005-0000-0000-00001D000000}"/>
    <cellStyle name="Normal 49" xfId="29" xr:uid="{00000000-0005-0000-0000-00001E000000}"/>
    <cellStyle name="Normal 5" xfId="15" xr:uid="{00000000-0005-0000-0000-00001F000000}"/>
    <cellStyle name="Normal 58" xfId="28" xr:uid="{00000000-0005-0000-0000-000020000000}"/>
    <cellStyle name="Normal 59" xfId="30" xr:uid="{00000000-0005-0000-0000-000021000000}"/>
    <cellStyle name="Normal 6" xfId="16" xr:uid="{00000000-0005-0000-0000-000022000000}"/>
    <cellStyle name="Normal 7" xfId="17" xr:uid="{00000000-0005-0000-0000-000023000000}"/>
    <cellStyle name="Normal 73" xfId="47" xr:uid="{00000000-0005-0000-0000-000024000000}"/>
    <cellStyle name="Normal 8" xfId="18" xr:uid="{00000000-0005-0000-0000-000025000000}"/>
    <cellStyle name="Normal 9" xfId="19" xr:uid="{00000000-0005-0000-0000-000026000000}"/>
    <cellStyle name="Normal_1.08.08" xfId="56" xr:uid="{310E5490-C51F-46E2-94E0-32212AA75842}"/>
    <cellStyle name="Normal_DFIT-WaEle_SUM" xfId="54" xr:uid="{93A3D21B-7D54-48C4-B851-FEC1BF294244}"/>
    <cellStyle name="Normal_Pro forma Rates" xfId="57" xr:uid="{49D90B8C-8BE5-417D-BE5B-0EF2A8B8592A}"/>
    <cellStyle name="Normal_Sheet1" xfId="2" xr:uid="{00000000-0005-0000-0000-000027000000}"/>
    <cellStyle name="Normal_WAElec6_97" xfId="53" xr:uid="{CDA633BB-A5DF-4DA7-90FC-C16B8870EEBB}"/>
    <cellStyle name="Normal_Year 1 - 3_3" xfId="35" xr:uid="{00000000-0005-0000-0000-000028000000}"/>
    <cellStyle name="OUTPUT AMOUNTS" xfId="20" xr:uid="{00000000-0005-0000-0000-000029000000}"/>
    <cellStyle name="OUTPUT LINE ITEMS" xfId="21" xr:uid="{00000000-0005-0000-0000-00002A000000}"/>
    <cellStyle name="Percent" xfId="31" builtinId="5"/>
    <cellStyle name="Percent 2" xfId="4" xr:uid="{00000000-0005-0000-0000-00002C000000}"/>
    <cellStyle name="Percent 2 2" xfId="8" xr:uid="{00000000-0005-0000-0000-00002D000000}"/>
    <cellStyle name="Percent 2 3" xfId="48" xr:uid="{00000000-0005-0000-0000-00002E000000}"/>
    <cellStyle name="Percent 3" xfId="22" xr:uid="{00000000-0005-0000-0000-00002F000000}"/>
    <cellStyle name="Percent 4" xfId="33" xr:uid="{00000000-0005-0000-0000-000030000000}"/>
    <cellStyle name="Percent 5" xfId="38" xr:uid="{00000000-0005-0000-0000-000031000000}"/>
    <cellStyle name="Percent 6" xfId="44" xr:uid="{00000000-0005-0000-0000-000032000000}"/>
    <cellStyle name="Percent 7" xfId="52" xr:uid="{1336C0F9-F1A9-4156-ABCD-6A8F3AE73047}"/>
  </cellStyles>
  <dxfs count="31">
    <dxf>
      <numFmt numFmtId="14" formatCode="0.00%"/>
    </dxf>
    <dxf>
      <numFmt numFmtId="14" formatCode="0.00%"/>
    </dxf>
    <dxf>
      <numFmt numFmtId="164" formatCode="_(* #,##0_);_(* \(#,##0\);_(* &quot;-&quot;??_);_(@_)"/>
    </dxf>
    <dxf>
      <alignment horizontal="center"/>
    </dxf>
    <dxf>
      <alignment horizontal="center"/>
    </dxf>
    <dxf>
      <alignment horizontal="center"/>
    </dxf>
    <dxf>
      <alignment horizontal="center"/>
    </dxf>
    <dxf>
      <alignment wrapText="1"/>
    </dxf>
    <dxf>
      <alignment wrapText="1"/>
    </dxf>
    <dxf>
      <alignment wrapText="1"/>
    </dxf>
    <dxf>
      <alignment wrapText="1"/>
    </dxf>
    <dxf>
      <alignment wrapText="1"/>
    </dxf>
    <dxf>
      <alignment wrapText="1"/>
    </dxf>
    <dxf>
      <alignment wrapText="1"/>
    </dxf>
    <dxf>
      <alignment wrapText="1"/>
    </dxf>
    <dxf>
      <alignment wrapText="1"/>
    </dxf>
    <dxf>
      <numFmt numFmtId="164" formatCode="_(* #,##0_);_(* \(#,##0\);_(* &quot;-&quot;??_);_(@_)"/>
    </dxf>
    <dxf>
      <fill>
        <patternFill patternType="solid">
          <bgColor rgb="FFFFC000"/>
        </patternFill>
      </fill>
    </dxf>
    <dxf>
      <fill>
        <patternFill patternType="solid">
          <bgColor rgb="FFFFC000"/>
        </patternFill>
      </fill>
    </dxf>
    <dxf>
      <alignment horizontal="center"/>
    </dxf>
    <dxf>
      <alignment wrapText="1"/>
    </dxf>
    <dxf>
      <alignment horizontal="center"/>
    </dxf>
    <dxf>
      <alignment wrapText="1"/>
    </dxf>
    <dxf>
      <numFmt numFmtId="164" formatCode="_(* #,##0_);_(* \(#,##0\);_(* &quot;-&quot;??_);_(@_)"/>
    </dxf>
    <dxf>
      <numFmt numFmtId="164" formatCode="_(* #,##0_);_(* \(#,##0\);_(* &quot;-&quot;??_);_(@_)"/>
    </dxf>
    <dxf>
      <numFmt numFmtId="164" formatCode="_(* #,##0_);_(* \(#,##0\);_(* &quot;-&quot;??_);_(@_)"/>
    </dxf>
    <dxf>
      <numFmt numFmtId="164" formatCode="_(* #,##0_);_(* \(#,##0\);_(* &quot;-&quot;??_);_(@_)"/>
    </dxf>
    <dxf>
      <alignment wrapText="1"/>
    </dxf>
    <dxf>
      <numFmt numFmtId="164" formatCode="_(* #,##0_);_(* \(#,##0\);_(* &quot;-&quot;??_);_(@_)"/>
    </dxf>
    <dxf>
      <alignment wrapText="1"/>
    </dxf>
    <dxf>
      <numFmt numFmtId="164" formatCode="_(* #,##0_);_(* \(#,##0\);_(* &quot;-&quot;??_);_(@_)"/>
    </dxf>
  </dxfs>
  <tableStyles count="0" defaultTableStyle="TableStyleMedium9" defaultPivotStyle="PivotStyleLight16"/>
  <colors>
    <mruColors>
      <color rgb="FFFFFE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pivotCacheDefinition" Target="pivotCache/pivotCacheDefinition3.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pivotCacheDefinition" Target="pivotCache/pivotCacheDefinition2.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pivotCacheDefinition" Target="pivotCache/pivotCacheDefinition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488739</xdr:colOff>
      <xdr:row>14</xdr:row>
      <xdr:rowOff>53340</xdr:rowOff>
    </xdr:from>
    <xdr:to>
      <xdr:col>1</xdr:col>
      <xdr:colOff>504825</xdr:colOff>
      <xdr:row>37</xdr:row>
      <xdr:rowOff>0</xdr:rowOff>
    </xdr:to>
    <xdr:cxnSp macro="">
      <xdr:nvCxnSpPr>
        <xdr:cNvPr id="2" name="Straight Arrow Connector 1">
          <a:extLst>
            <a:ext uri="{FF2B5EF4-FFF2-40B4-BE49-F238E27FC236}">
              <a16:creationId xmlns:a16="http://schemas.microsoft.com/office/drawing/2014/main" id="{03A0A110-AAE0-4F89-BD33-A10E10F2D415}"/>
            </a:ext>
          </a:extLst>
        </xdr:cNvPr>
        <xdr:cNvCxnSpPr/>
      </xdr:nvCxnSpPr>
      <xdr:spPr>
        <a:xfrm flipH="1">
          <a:off x="1679364" y="2787015"/>
          <a:ext cx="16086" cy="3547110"/>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560070</xdr:colOff>
      <xdr:row>14</xdr:row>
      <xdr:rowOff>53340</xdr:rowOff>
    </xdr:from>
    <xdr:to>
      <xdr:col>3</xdr:col>
      <xdr:colOff>577215</xdr:colOff>
      <xdr:row>37</xdr:row>
      <xdr:rowOff>0</xdr:rowOff>
    </xdr:to>
    <xdr:cxnSp macro="">
      <xdr:nvCxnSpPr>
        <xdr:cNvPr id="3" name="Straight Arrow Connector 2">
          <a:extLst>
            <a:ext uri="{FF2B5EF4-FFF2-40B4-BE49-F238E27FC236}">
              <a16:creationId xmlns:a16="http://schemas.microsoft.com/office/drawing/2014/main" id="{88E58F96-400A-4D56-AF2A-E9EBEC8AD08D}"/>
            </a:ext>
          </a:extLst>
        </xdr:cNvPr>
        <xdr:cNvCxnSpPr/>
      </xdr:nvCxnSpPr>
      <xdr:spPr>
        <a:xfrm flipH="1">
          <a:off x="3236595" y="2787015"/>
          <a:ext cx="17145" cy="3547110"/>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303953</xdr:colOff>
      <xdr:row>14</xdr:row>
      <xdr:rowOff>47625</xdr:rowOff>
    </xdr:from>
    <xdr:to>
      <xdr:col>22</xdr:col>
      <xdr:colOff>314325</xdr:colOff>
      <xdr:row>37</xdr:row>
      <xdr:rowOff>0</xdr:rowOff>
    </xdr:to>
    <xdr:cxnSp macro="">
      <xdr:nvCxnSpPr>
        <xdr:cNvPr id="4" name="Straight Arrow Connector 3">
          <a:extLst>
            <a:ext uri="{FF2B5EF4-FFF2-40B4-BE49-F238E27FC236}">
              <a16:creationId xmlns:a16="http://schemas.microsoft.com/office/drawing/2014/main" id="{B8B8E2EA-9EA7-4CEB-8041-44AD8BCE3E75}"/>
            </a:ext>
          </a:extLst>
        </xdr:cNvPr>
        <xdr:cNvCxnSpPr/>
      </xdr:nvCxnSpPr>
      <xdr:spPr>
        <a:xfrm flipH="1">
          <a:off x="12038753" y="2781300"/>
          <a:ext cx="10372" cy="3552825"/>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486833</xdr:colOff>
      <xdr:row>8</xdr:row>
      <xdr:rowOff>11906</xdr:rowOff>
    </xdr:from>
    <xdr:to>
      <xdr:col>2</xdr:col>
      <xdr:colOff>486833</xdr:colOff>
      <xdr:row>35</xdr:row>
      <xdr:rowOff>0</xdr:rowOff>
    </xdr:to>
    <xdr:cxnSp macro="">
      <xdr:nvCxnSpPr>
        <xdr:cNvPr id="2" name="Straight Arrow Connector 1">
          <a:extLst>
            <a:ext uri="{FF2B5EF4-FFF2-40B4-BE49-F238E27FC236}">
              <a16:creationId xmlns:a16="http://schemas.microsoft.com/office/drawing/2014/main" id="{1B89DE94-4564-44F4-8DA5-92F649EEBD8F}"/>
            </a:ext>
          </a:extLst>
        </xdr:cNvPr>
        <xdr:cNvCxnSpPr/>
      </xdr:nvCxnSpPr>
      <xdr:spPr>
        <a:xfrm>
          <a:off x="4323503" y="1282541"/>
          <a:ext cx="0" cy="379428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381000</xdr:colOff>
      <xdr:row>8</xdr:row>
      <xdr:rowOff>11906</xdr:rowOff>
    </xdr:from>
    <xdr:to>
      <xdr:col>4</xdr:col>
      <xdr:colOff>381000</xdr:colOff>
      <xdr:row>35</xdr:row>
      <xdr:rowOff>0</xdr:rowOff>
    </xdr:to>
    <xdr:cxnSp macro="">
      <xdr:nvCxnSpPr>
        <xdr:cNvPr id="3" name="Straight Arrow Connector 2">
          <a:extLst>
            <a:ext uri="{FF2B5EF4-FFF2-40B4-BE49-F238E27FC236}">
              <a16:creationId xmlns:a16="http://schemas.microsoft.com/office/drawing/2014/main" id="{0E69173A-704D-40B5-8744-0B5D683B826B}"/>
            </a:ext>
          </a:extLst>
        </xdr:cNvPr>
        <xdr:cNvCxnSpPr/>
      </xdr:nvCxnSpPr>
      <xdr:spPr>
        <a:xfrm>
          <a:off x="5686425" y="1282541"/>
          <a:ext cx="0" cy="379428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486833</xdr:colOff>
      <xdr:row>14</xdr:row>
      <xdr:rowOff>11906</xdr:rowOff>
    </xdr:from>
    <xdr:to>
      <xdr:col>1</xdr:col>
      <xdr:colOff>486833</xdr:colOff>
      <xdr:row>31</xdr:row>
      <xdr:rowOff>0</xdr:rowOff>
    </xdr:to>
    <xdr:cxnSp macro="">
      <xdr:nvCxnSpPr>
        <xdr:cNvPr id="2" name="Straight Arrow Connector 1">
          <a:extLst>
            <a:ext uri="{FF2B5EF4-FFF2-40B4-BE49-F238E27FC236}">
              <a16:creationId xmlns:a16="http://schemas.microsoft.com/office/drawing/2014/main" id="{00000000-0008-0000-0A00-000002000000}"/>
            </a:ext>
          </a:extLst>
        </xdr:cNvPr>
        <xdr:cNvCxnSpPr/>
      </xdr:nvCxnSpPr>
      <xdr:spPr>
        <a:xfrm>
          <a:off x="1639358" y="2764631"/>
          <a:ext cx="0" cy="2512219"/>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586740</xdr:colOff>
      <xdr:row>14</xdr:row>
      <xdr:rowOff>11906</xdr:rowOff>
    </xdr:from>
    <xdr:to>
      <xdr:col>3</xdr:col>
      <xdr:colOff>586740</xdr:colOff>
      <xdr:row>31</xdr:row>
      <xdr:rowOff>0</xdr:rowOff>
    </xdr:to>
    <xdr:cxnSp macro="">
      <xdr:nvCxnSpPr>
        <xdr:cNvPr id="40" name="Straight Arrow Connector 39">
          <a:extLst>
            <a:ext uri="{FF2B5EF4-FFF2-40B4-BE49-F238E27FC236}">
              <a16:creationId xmlns:a16="http://schemas.microsoft.com/office/drawing/2014/main" id="{00000000-0008-0000-0A00-000028000000}"/>
            </a:ext>
          </a:extLst>
        </xdr:cNvPr>
        <xdr:cNvCxnSpPr/>
      </xdr:nvCxnSpPr>
      <xdr:spPr>
        <a:xfrm>
          <a:off x="3261360" y="2709386"/>
          <a:ext cx="0" cy="258651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303953</xdr:colOff>
      <xdr:row>14</xdr:row>
      <xdr:rowOff>4286</xdr:rowOff>
    </xdr:from>
    <xdr:to>
      <xdr:col>22</xdr:col>
      <xdr:colOff>303953</xdr:colOff>
      <xdr:row>30</xdr:row>
      <xdr:rowOff>167640</xdr:rowOff>
    </xdr:to>
    <xdr:cxnSp macro="">
      <xdr:nvCxnSpPr>
        <xdr:cNvPr id="4" name="Straight Arrow Connector 3">
          <a:extLst>
            <a:ext uri="{FF2B5EF4-FFF2-40B4-BE49-F238E27FC236}">
              <a16:creationId xmlns:a16="http://schemas.microsoft.com/office/drawing/2014/main" id="{00000000-0008-0000-0A00-000004000000}"/>
            </a:ext>
          </a:extLst>
        </xdr:cNvPr>
        <xdr:cNvCxnSpPr/>
      </xdr:nvCxnSpPr>
      <xdr:spPr>
        <a:xfrm>
          <a:off x="17334653" y="2869406"/>
          <a:ext cx="0" cy="258651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486833</xdr:colOff>
      <xdr:row>7</xdr:row>
      <xdr:rowOff>11906</xdr:rowOff>
    </xdr:from>
    <xdr:to>
      <xdr:col>2</xdr:col>
      <xdr:colOff>486833</xdr:colOff>
      <xdr:row>28</xdr:row>
      <xdr:rowOff>0</xdr:rowOff>
    </xdr:to>
    <xdr:cxnSp macro="">
      <xdr:nvCxnSpPr>
        <xdr:cNvPr id="2" name="Straight Arrow Connector 1">
          <a:extLst>
            <a:ext uri="{FF2B5EF4-FFF2-40B4-BE49-F238E27FC236}">
              <a16:creationId xmlns:a16="http://schemas.microsoft.com/office/drawing/2014/main" id="{00000000-0008-0000-0B00-000002000000}"/>
            </a:ext>
          </a:extLst>
        </xdr:cNvPr>
        <xdr:cNvCxnSpPr/>
      </xdr:nvCxnSpPr>
      <xdr:spPr>
        <a:xfrm>
          <a:off x="2258483" y="1145381"/>
          <a:ext cx="0" cy="387429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381000</xdr:colOff>
      <xdr:row>7</xdr:row>
      <xdr:rowOff>11906</xdr:rowOff>
    </xdr:from>
    <xdr:to>
      <xdr:col>4</xdr:col>
      <xdr:colOff>381000</xdr:colOff>
      <xdr:row>28</xdr:row>
      <xdr:rowOff>0</xdr:rowOff>
    </xdr:to>
    <xdr:cxnSp macro="">
      <xdr:nvCxnSpPr>
        <xdr:cNvPr id="3" name="Straight Arrow Connector 2">
          <a:extLst>
            <a:ext uri="{FF2B5EF4-FFF2-40B4-BE49-F238E27FC236}">
              <a16:creationId xmlns:a16="http://schemas.microsoft.com/office/drawing/2014/main" id="{00000000-0008-0000-0B00-000003000000}"/>
            </a:ext>
          </a:extLst>
        </xdr:cNvPr>
        <xdr:cNvCxnSpPr/>
      </xdr:nvCxnSpPr>
      <xdr:spPr>
        <a:xfrm>
          <a:off x="3333750" y="1145381"/>
          <a:ext cx="0" cy="3874294"/>
        </a:xfrm>
        <a:prstGeom prst="straightConnector1">
          <a:avLst/>
        </a:prstGeom>
        <a:ln>
          <a:solidFill>
            <a:srgbClr val="FF0000"/>
          </a:solidFill>
          <a:tailEnd type="ova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O:\2016\2016%20OR%20GAS%20GRC%20UG%20325\Adjustments\2.06-2.09%202016-2018%20Capital\6.30%20Workpapers\Don't%20Send\TTP%20Models\TTP%20Model%20-%202016%20-%206.29.2016%20(Q2%20TTP%20Update)%20-%20for%20Jan-Jun%20ADFI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O:\Results%20of%20Operations\2018\2018.11\12A-2018.11_Avista%20Gas%20South%20Pull.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RESULTS%20OF%20OPERATIONS\ROO%207\96\roo%20database"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01m107\c01m107\WWP%20CBR\WWP%202018-09%20CBR%20Test\09.2018%20CBR%20WA%20Electric%20Mode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
      <sheetName val="Washington"/>
      <sheetName val="WA PF Major Smry"/>
      <sheetName val="WA PF Major(E)"/>
      <sheetName val="WA PF Major(G)"/>
      <sheetName val="Idaho"/>
      <sheetName val="Oregon"/>
      <sheetName val="2016 Inputs"/>
      <sheetName val="Actl Forcst - WA E"/>
      <sheetName val="Actl Forcst - WA G"/>
      <sheetName val="Actl Forcst - ID E"/>
      <sheetName val="Actl Forcst - ID G"/>
      <sheetName val="Actl Forcst - OR"/>
      <sheetName val="Actl Forcst - TotalCo"/>
      <sheetName val="Actual"/>
      <sheetName val="Actual_Transfers"/>
      <sheetName val="Budget"/>
      <sheetName val="CAP16.3"/>
      <sheetName val="Sheet3"/>
      <sheetName val="Sheet2"/>
      <sheetName val="Allocation Factors"/>
      <sheetName val="Specific Allocation"/>
      <sheetName val="AllocationFactors_Actuals"/>
      <sheetName val="Sheet1"/>
      <sheetName val="WA 5000s General to Software"/>
      <sheetName val="ID 5000s General to Software"/>
      <sheetName val="OR 5000s General to Softwar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1">
          <cell r="A1" t="str">
            <v>Allocation Factors</v>
          </cell>
        </row>
        <row r="3">
          <cell r="A3" t="str">
            <v>Allocation Categories</v>
          </cell>
        </row>
        <row r="4">
          <cell r="A4" t="str">
            <v>Elec Distribution 360-373 CD AN</v>
          </cell>
        </row>
        <row r="5">
          <cell r="A5" t="str">
            <v>Elec Distribution 360-373 CD AA</v>
          </cell>
        </row>
        <row r="6">
          <cell r="A6" t="str">
            <v>Elec Distribution 360-373 ED AN</v>
          </cell>
        </row>
        <row r="7">
          <cell r="A7" t="str">
            <v>Elec Distribution 360-373 ED ID</v>
          </cell>
        </row>
        <row r="8">
          <cell r="A8" t="str">
            <v>Elec Distribution 360-373 ED WA</v>
          </cell>
        </row>
        <row r="9">
          <cell r="A9" t="str">
            <v>Elec Distribution 360-373 ED MT</v>
          </cell>
        </row>
        <row r="10">
          <cell r="A10" t="str">
            <v>Elec Transmission 350-359 ED AN</v>
          </cell>
        </row>
        <row r="11">
          <cell r="A11" t="str">
            <v>Elec Transmission 350-359 ED ID</v>
          </cell>
        </row>
        <row r="12">
          <cell r="A12" t="str">
            <v>Elec Transmission 350-359 ED WA</v>
          </cell>
        </row>
        <row r="13">
          <cell r="A13" t="str">
            <v>Gas Distribution 374-387 GD AA</v>
          </cell>
        </row>
        <row r="14">
          <cell r="A14" t="str">
            <v>Gas Distribution 374-387 GD AN</v>
          </cell>
        </row>
        <row r="15">
          <cell r="A15" t="str">
            <v>Gas Distribution 374-387 GD ID</v>
          </cell>
        </row>
        <row r="16">
          <cell r="A16" t="str">
            <v>Gas Distribution 374-387 GD OR</v>
          </cell>
        </row>
        <row r="17">
          <cell r="A17" t="str">
            <v>Gas Distribution 374-387 GD WA</v>
          </cell>
        </row>
        <row r="18">
          <cell r="A18" t="str">
            <v>Gas Underground Storage 350-357 GD AA</v>
          </cell>
        </row>
        <row r="19">
          <cell r="A19" t="str">
            <v>Gas Underground Storage 350-357 GD AN</v>
          </cell>
        </row>
        <row r="20">
          <cell r="A20" t="str">
            <v>Gas Underground Storage 350-357 GD OR</v>
          </cell>
        </row>
        <row r="21">
          <cell r="A21" t="str">
            <v>General 389-391 / 393-395 / 397-398 CD AA</v>
          </cell>
        </row>
        <row r="22">
          <cell r="A22" t="str">
            <v>General 389-391 / 393-395 / 397-398 CD AN</v>
          </cell>
        </row>
        <row r="23">
          <cell r="A23" t="str">
            <v>General 389-391 / 393-395 / 397-398 CD ID</v>
          </cell>
        </row>
        <row r="24">
          <cell r="A24" t="str">
            <v>General 389-391 / 393-395 / 397-398 CD WA</v>
          </cell>
        </row>
        <row r="25">
          <cell r="A25" t="str">
            <v>General 389-391 / 393-395 / 397-398 ED AN</v>
          </cell>
        </row>
        <row r="26">
          <cell r="A26" t="str">
            <v>General 389-391 / 393-395 / 397-398 GD AA</v>
          </cell>
        </row>
        <row r="27">
          <cell r="A27" t="str">
            <v>General 389-391 / 393-395 / 397-398 ED WA</v>
          </cell>
        </row>
        <row r="28">
          <cell r="A28" t="str">
            <v>General 389-391 / 393-395 / 397-398 ED ID</v>
          </cell>
        </row>
        <row r="29">
          <cell r="A29" t="str">
            <v>General 389-391 / 393-395 / 397-398 ED AA</v>
          </cell>
        </row>
        <row r="30">
          <cell r="A30" t="str">
            <v>General 389-391 / 393-395 / 397-398 GD WA</v>
          </cell>
        </row>
        <row r="31">
          <cell r="A31" t="str">
            <v>General 389-391 / 393-395 / 397-398 GD OR</v>
          </cell>
        </row>
        <row r="32">
          <cell r="A32" t="str">
            <v>General 389-391 / 393-395 / 397-398 GD AN</v>
          </cell>
        </row>
        <row r="33">
          <cell r="A33" t="str">
            <v>Hydro 331-336 ED AN</v>
          </cell>
        </row>
        <row r="34">
          <cell r="A34" t="str">
            <v>Other Elec Production / Turbines 340-346 ED AN</v>
          </cell>
        </row>
        <row r="35">
          <cell r="A35" t="str">
            <v>Other Elec Production / Turbines 340-346 CD WA</v>
          </cell>
        </row>
        <row r="36">
          <cell r="A36" t="str">
            <v>Software 303 CD AA</v>
          </cell>
        </row>
        <row r="37">
          <cell r="A37" t="str">
            <v>Software 303 CD ID</v>
          </cell>
        </row>
        <row r="38">
          <cell r="A38" t="str">
            <v>Software 303 CD WA</v>
          </cell>
        </row>
        <row r="39">
          <cell r="A39" t="str">
            <v>Software 303 ED AN</v>
          </cell>
        </row>
        <row r="40">
          <cell r="A40" t="str">
            <v>Software 303 ED MT</v>
          </cell>
        </row>
        <row r="41">
          <cell r="A41" t="str">
            <v>Software 303 ED WA</v>
          </cell>
        </row>
        <row r="42">
          <cell r="A42" t="str">
            <v>Software 303 CD AN</v>
          </cell>
        </row>
        <row r="43">
          <cell r="A43" t="str">
            <v>Software 303 GD AA</v>
          </cell>
        </row>
        <row r="44">
          <cell r="A44" t="str">
            <v>Thermal 311-316 ED AN</v>
          </cell>
        </row>
        <row r="45">
          <cell r="A45" t="str">
            <v>Transportation and Tools 392 / 396 CD AA</v>
          </cell>
        </row>
        <row r="46">
          <cell r="A46" t="str">
            <v>Transportation and Tools 392 / 396 CD AN</v>
          </cell>
        </row>
        <row r="47">
          <cell r="A47" t="str">
            <v>Transportation and Tools 392 / 396 CD WA</v>
          </cell>
        </row>
        <row r="48">
          <cell r="A48" t="str">
            <v>Transportation and Tools 392 / 396 CD ID</v>
          </cell>
        </row>
        <row r="49">
          <cell r="A49" t="str">
            <v>Transportation and Tools 392 / 396 ED AN</v>
          </cell>
        </row>
        <row r="50">
          <cell r="A50" t="str">
            <v>Transportation and Tools 392 / 396 ED WA</v>
          </cell>
        </row>
        <row r="51">
          <cell r="A51" t="str">
            <v>Transportation and Tools 392 / 396 ED ID</v>
          </cell>
        </row>
        <row r="52">
          <cell r="A52" t="str">
            <v>Transportation and Tools 392 / 396 GD AN</v>
          </cell>
        </row>
        <row r="53">
          <cell r="A53" t="str">
            <v>Transportation and Tools 392 / 396 GD ID</v>
          </cell>
        </row>
        <row r="54">
          <cell r="A54" t="str">
            <v>Transportation and Tools 392 / 396 GD WA</v>
          </cell>
        </row>
        <row r="55">
          <cell r="A55" t="str">
            <v>Transportation and Tools 392 / 396 GD OR</v>
          </cell>
        </row>
        <row r="56">
          <cell r="A56" t="str">
            <v>Gas Distribution 374-387 GD AA 1001</v>
          </cell>
        </row>
        <row r="57">
          <cell r="A57" t="str">
            <v>Gas Distribution 374-387 GD AA 1050</v>
          </cell>
        </row>
        <row r="58">
          <cell r="A58" t="str">
            <v>Gas Distribution 374-387 GD AA 1051</v>
          </cell>
        </row>
        <row r="59">
          <cell r="A59" t="str">
            <v>Gas Distribution 374-387 GD AA 1053</v>
          </cell>
        </row>
        <row r="60">
          <cell r="A60" t="str">
            <v>Gas Distribution 374-387 GD AA 3000</v>
          </cell>
        </row>
        <row r="61">
          <cell r="A61" t="str">
            <v>Gas Distribution 374-387 GD AA 3001</v>
          </cell>
        </row>
        <row r="62">
          <cell r="A62" t="str">
            <v>Gas Distribution 374-387 GD AA 3002</v>
          </cell>
        </row>
        <row r="63">
          <cell r="A63" t="str">
            <v>Gas Distribution 374-387 GD AA 3003</v>
          </cell>
        </row>
        <row r="64">
          <cell r="A64" t="str">
            <v>Gas Distribution 374-387 GD AA 3004</v>
          </cell>
        </row>
        <row r="65">
          <cell r="A65" t="str">
            <v>Gas Distribution 374-387 GD AA 3005</v>
          </cell>
        </row>
        <row r="66">
          <cell r="A66" t="str">
            <v>Gas Distribution 374-387 GD AA 3006</v>
          </cell>
        </row>
        <row r="67">
          <cell r="A67" t="str">
            <v>Gas Distribution 374-387 GD AA 3007</v>
          </cell>
        </row>
        <row r="68">
          <cell r="A68" t="str">
            <v>Gas Distribution 374-387 GD AA 3008</v>
          </cell>
        </row>
        <row r="69">
          <cell r="A69" t="str">
            <v>Gas Distribution 374-387 GD AA 3054</v>
          </cell>
        </row>
        <row r="70">
          <cell r="A70" t="str">
            <v>Gas Distribution 374-387 GD AA 3055</v>
          </cell>
        </row>
        <row r="71">
          <cell r="A71" t="str">
            <v>Gas Distribution 374-387 GD AA 3057</v>
          </cell>
        </row>
        <row r="72">
          <cell r="A72" t="str">
            <v>Gas Distribution 374-387 GD AA 3117</v>
          </cell>
        </row>
        <row r="73">
          <cell r="A73" t="str">
            <v>Gas Distribution 374-387 ED ID</v>
          </cell>
        </row>
        <row r="74">
          <cell r="A74" t="str">
            <v>Elec Distribution 360-373 ED AN 1000</v>
          </cell>
        </row>
        <row r="75">
          <cell r="A75" t="str">
            <v>Elec Distribution 360-373 ED AN 1002</v>
          </cell>
        </row>
        <row r="76">
          <cell r="A76" t="str">
            <v>Elec Distribution 360-373 ED AN 1003</v>
          </cell>
        </row>
        <row r="77">
          <cell r="A77" t="str">
            <v>Elec Distribution 360-373 ED AN 1004</v>
          </cell>
        </row>
        <row r="78">
          <cell r="A78" t="str">
            <v>Elec Distribution 360-373 ED AN 1005</v>
          </cell>
        </row>
        <row r="79">
          <cell r="A79" t="str">
            <v>Elec Distribution 360-373 ED AN 1006</v>
          </cell>
        </row>
        <row r="80">
          <cell r="A80" t="str">
            <v>Elec Distribution 360-373 ED AN 2054</v>
          </cell>
        </row>
        <row r="81">
          <cell r="A81" t="str">
            <v>Elec Distribution 360-373 ED AN 2055</v>
          </cell>
        </row>
        <row r="82">
          <cell r="A82" t="str">
            <v>Elec Distribution 360-373 ED AN 2056</v>
          </cell>
        </row>
        <row r="83">
          <cell r="A83" t="str">
            <v>Elec Distribution 360-373 ED AN 2059</v>
          </cell>
        </row>
        <row r="84">
          <cell r="A84" t="str">
            <v>Elec Distribution 360-373 ED AN 2060</v>
          </cell>
        </row>
        <row r="85">
          <cell r="A85" t="str">
            <v>Elec Distribution 360-373 ED AN 2204</v>
          </cell>
        </row>
        <row r="86">
          <cell r="A86" t="str">
            <v>Elec Distribution 360-373 ED AN 2414</v>
          </cell>
        </row>
        <row r="87">
          <cell r="A87" t="str">
            <v>Elec Distribution 360-373 ED AN 2423</v>
          </cell>
        </row>
        <row r="88">
          <cell r="A88" t="str">
            <v>Elec Distribution 360-373 ED AN 2470</v>
          </cell>
        </row>
        <row r="89">
          <cell r="A89" t="str">
            <v>Elec Distribution 360-373 ED AN 2516</v>
          </cell>
        </row>
        <row r="90">
          <cell r="A90" t="str">
            <v>Elec Distribution 360-373 ED AN 2535</v>
          </cell>
        </row>
        <row r="91">
          <cell r="A91" t="str">
            <v>Elec Distribution 360-373 ED AN 2584</v>
          </cell>
        </row>
        <row r="92">
          <cell r="A92" t="str">
            <v>Elec Distribution 360-373 ED AN 2599</v>
          </cell>
        </row>
        <row r="93">
          <cell r="A93" t="str">
            <v>Elec Distribution 360-373 ED AN 6000</v>
          </cell>
        </row>
        <row r="94">
          <cell r="A94" t="str">
            <v>Elec Distribution 360-373 CD WA 2586</v>
          </cell>
        </row>
      </sheetData>
      <sheetData sheetId="21"/>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Alias"/>
      <sheetName val="OR-CHK"/>
      <sheetName val="OR-CHK-UI"/>
      <sheetName val="OR-ALL"/>
      <sheetName val="OR-OPS"/>
      <sheetName val="OR-495"/>
      <sheetName val="OR-804"/>
      <sheetName val="OR-805"/>
      <sheetName val="OR-808"/>
      <sheetName val="OR-908"/>
      <sheetName val="OR-INT"/>
      <sheetName val="OR-FIT"/>
      <sheetName val="OR-SCM"/>
      <sheetName val="OR-DTE"/>
      <sheetName val="OR-OTX"/>
      <sheetName val="OR-PLT"/>
      <sheetName val="OR-APL"/>
      <sheetName val="OR-DEPX"/>
      <sheetName val="OR-AMTX"/>
      <sheetName val="OR-ADEP"/>
      <sheetName val="OR-AAMT"/>
      <sheetName val="C-GPL"/>
      <sheetName val="C-IPL"/>
      <sheetName val="C-DTX"/>
      <sheetName val="C-WKC"/>
      <sheetName val="OR-ROR"/>
    </sheetNames>
    <sheetDataSet>
      <sheetData sheetId="0">
        <row r="2">
          <cell r="H2">
            <v>12</v>
          </cell>
        </row>
        <row r="3">
          <cell r="H3" t="str">
            <v>A</v>
          </cell>
        </row>
        <row r="4">
          <cell r="H4" t="str">
            <v>For Twelve Months Ended November 30, 2018</v>
          </cell>
        </row>
        <row r="5">
          <cell r="H5" t="str">
            <v>Average of Monthly Averages Basis</v>
          </cell>
        </row>
      </sheetData>
      <sheetData sheetId="1"/>
      <sheetData sheetId="2"/>
      <sheetData sheetId="3"/>
      <sheetData sheetId="4">
        <row r="8">
          <cell r="C8">
            <v>0</v>
          </cell>
          <cell r="D8">
            <v>0</v>
          </cell>
          <cell r="E8">
            <v>0</v>
          </cell>
          <cell r="F8">
            <v>0</v>
          </cell>
          <cell r="G8">
            <v>0</v>
          </cell>
          <cell r="I8">
            <v>0</v>
          </cell>
          <cell r="J8">
            <v>0</v>
          </cell>
        </row>
        <row r="9">
          <cell r="C9">
            <v>0</v>
          </cell>
          <cell r="D9" t="str">
            <v>Input</v>
          </cell>
          <cell r="E9" t="str">
            <v>Elec/Gas North/Oregon 4-Factor</v>
          </cell>
          <cell r="F9" t="str">
            <v>01-01-2017 thru 12-31-2017</v>
          </cell>
          <cell r="G9" t="str">
            <v>Total</v>
          </cell>
          <cell r="H9" t="str">
            <v>Electric</v>
          </cell>
          <cell r="I9" t="str">
            <v>Gas North</v>
          </cell>
          <cell r="J9" t="str">
            <v>Oregon Gas</v>
          </cell>
        </row>
        <row r="10">
          <cell r="C10">
            <v>0</v>
          </cell>
          <cell r="D10">
            <v>0</v>
          </cell>
          <cell r="E10" t="str">
            <v xml:space="preserve">   Direct O &amp; M Accts 580 - 894</v>
          </cell>
          <cell r="F10">
            <v>0</v>
          </cell>
          <cell r="G10">
            <v>74561528</v>
          </cell>
          <cell r="H10">
            <v>62492356</v>
          </cell>
          <cell r="I10">
            <v>8088844</v>
          </cell>
          <cell r="J10">
            <v>3980328</v>
          </cell>
        </row>
        <row r="11">
          <cell r="C11">
            <v>0</v>
          </cell>
          <cell r="D11">
            <v>0</v>
          </cell>
          <cell r="E11" t="str">
            <v xml:space="preserve">   Direct O &amp; M Accts 901 - 935</v>
          </cell>
          <cell r="F11">
            <v>0</v>
          </cell>
          <cell r="G11">
            <v>51344851</v>
          </cell>
          <cell r="H11">
            <v>35523672</v>
          </cell>
          <cell r="I11">
            <v>10602829</v>
          </cell>
          <cell r="J11">
            <v>5218350</v>
          </cell>
        </row>
        <row r="12">
          <cell r="C12">
            <v>0</v>
          </cell>
          <cell r="D12">
            <v>0</v>
          </cell>
          <cell r="E12" t="str">
            <v xml:space="preserve">   Direct O &amp; M Accts 901 - 905 Utility 9 Only</v>
          </cell>
          <cell r="F12">
            <v>0</v>
          </cell>
          <cell r="G12">
            <v>5153393</v>
          </cell>
          <cell r="H12">
            <v>3464837</v>
          </cell>
          <cell r="I12">
            <v>1688556</v>
          </cell>
          <cell r="J12" t="str">
            <v>XXXXXX</v>
          </cell>
        </row>
        <row r="13">
          <cell r="C13">
            <v>0</v>
          </cell>
          <cell r="D13">
            <v>0</v>
          </cell>
          <cell r="E13" t="str">
            <v xml:space="preserve">   Adjustments</v>
          </cell>
          <cell r="F13">
            <v>0</v>
          </cell>
          <cell r="G13">
            <v>0</v>
          </cell>
          <cell r="H13">
            <v>0</v>
          </cell>
          <cell r="I13">
            <v>0</v>
          </cell>
          <cell r="J13">
            <v>0</v>
          </cell>
        </row>
        <row r="14">
          <cell r="C14">
            <v>0</v>
          </cell>
          <cell r="D14">
            <v>0</v>
          </cell>
          <cell r="E14" t="str">
            <v>Total</v>
          </cell>
          <cell r="F14">
            <v>0</v>
          </cell>
          <cell r="G14">
            <v>131059772</v>
          </cell>
          <cell r="H14">
            <v>101480865</v>
          </cell>
          <cell r="I14">
            <v>20380229</v>
          </cell>
          <cell r="J14">
            <v>9198678</v>
          </cell>
        </row>
        <row r="15">
          <cell r="C15">
            <v>0</v>
          </cell>
          <cell r="D15">
            <v>0</v>
          </cell>
          <cell r="E15" t="str">
            <v>Percentage</v>
          </cell>
          <cell r="F15">
            <v>0</v>
          </cell>
          <cell r="G15">
            <v>1</v>
          </cell>
          <cell r="H15">
            <v>0.77431000000000005</v>
          </cell>
          <cell r="I15">
            <v>0.1555</v>
          </cell>
          <cell r="J15">
            <v>7.0190000000000002E-2</v>
          </cell>
        </row>
        <row r="16">
          <cell r="C16">
            <v>0</v>
          </cell>
          <cell r="D16">
            <v>0</v>
          </cell>
          <cell r="E16">
            <v>0</v>
          </cell>
          <cell r="F16">
            <v>0</v>
          </cell>
          <cell r="G16">
            <v>0</v>
          </cell>
          <cell r="H16">
            <v>0</v>
          </cell>
          <cell r="I16">
            <v>0</v>
          </cell>
          <cell r="J16">
            <v>0</v>
          </cell>
        </row>
        <row r="17">
          <cell r="C17">
            <v>0</v>
          </cell>
          <cell r="D17">
            <v>0</v>
          </cell>
          <cell r="E17" t="str">
            <v xml:space="preserve">   Direct Labor Accts 580 - 894</v>
          </cell>
          <cell r="F17">
            <v>0</v>
          </cell>
          <cell r="G17">
            <v>74226505</v>
          </cell>
          <cell r="H17">
            <v>55932706</v>
          </cell>
          <cell r="I17">
            <v>12828428</v>
          </cell>
          <cell r="J17">
            <v>5465371</v>
          </cell>
        </row>
        <row r="18">
          <cell r="C18">
            <v>0</v>
          </cell>
          <cell r="D18">
            <v>0</v>
          </cell>
          <cell r="E18" t="str">
            <v xml:space="preserve">   Direct Labor Accts 901 - 935</v>
          </cell>
          <cell r="F18">
            <v>0</v>
          </cell>
          <cell r="G18">
            <v>6185979</v>
          </cell>
          <cell r="H18">
            <v>3809731</v>
          </cell>
          <cell r="I18">
            <v>197120</v>
          </cell>
          <cell r="J18">
            <v>2179128</v>
          </cell>
        </row>
        <row r="19">
          <cell r="C19">
            <v>0</v>
          </cell>
          <cell r="D19">
            <v>0</v>
          </cell>
          <cell r="E19" t="str">
            <v xml:space="preserve">   Direct Labor Accts 901 - 905 Utility 9 Only</v>
          </cell>
          <cell r="F19">
            <v>0</v>
          </cell>
          <cell r="G19">
            <v>11137496</v>
          </cell>
          <cell r="H19">
            <v>7407915</v>
          </cell>
          <cell r="I19">
            <v>3729581</v>
          </cell>
          <cell r="J19" t="str">
            <v>XXXXXX</v>
          </cell>
        </row>
        <row r="20">
          <cell r="C20">
            <v>0</v>
          </cell>
          <cell r="D20">
            <v>0</v>
          </cell>
          <cell r="E20" t="str">
            <v>Total</v>
          </cell>
          <cell r="F20">
            <v>0</v>
          </cell>
          <cell r="G20">
            <v>91549980</v>
          </cell>
          <cell r="H20">
            <v>67150352</v>
          </cell>
          <cell r="I20">
            <v>16755129</v>
          </cell>
          <cell r="J20">
            <v>7644499</v>
          </cell>
        </row>
        <row r="21">
          <cell r="C21">
            <v>0</v>
          </cell>
          <cell r="D21">
            <v>0</v>
          </cell>
          <cell r="E21" t="str">
            <v>Percentage</v>
          </cell>
          <cell r="F21">
            <v>0</v>
          </cell>
          <cell r="G21">
            <v>1</v>
          </cell>
          <cell r="H21">
            <v>0.73348000000000002</v>
          </cell>
          <cell r="I21">
            <v>0.18301999999999999</v>
          </cell>
          <cell r="J21">
            <v>8.3500000000000005E-2</v>
          </cell>
        </row>
        <row r="22">
          <cell r="C22">
            <v>0</v>
          </cell>
          <cell r="D22">
            <v>0</v>
          </cell>
          <cell r="E22">
            <v>0</v>
          </cell>
          <cell r="F22">
            <v>0</v>
          </cell>
          <cell r="G22">
            <v>0</v>
          </cell>
          <cell r="H22">
            <v>0</v>
          </cell>
          <cell r="I22">
            <v>0</v>
          </cell>
          <cell r="J22">
            <v>0</v>
          </cell>
        </row>
        <row r="23">
          <cell r="C23">
            <v>0</v>
          </cell>
          <cell r="D23">
            <v>0</v>
          </cell>
          <cell r="E23" t="str">
            <v xml:space="preserve">   Number of Customers</v>
          </cell>
          <cell r="F23">
            <v>0</v>
          </cell>
          <cell r="G23">
            <v>729596</v>
          </cell>
          <cell r="H23">
            <v>382273</v>
          </cell>
          <cell r="I23">
            <v>245616</v>
          </cell>
          <cell r="J23">
            <v>101707</v>
          </cell>
        </row>
        <row r="24">
          <cell r="C24">
            <v>0</v>
          </cell>
          <cell r="D24">
            <v>0</v>
          </cell>
          <cell r="E24" t="str">
            <v>Percentage</v>
          </cell>
          <cell r="F24">
            <v>0</v>
          </cell>
          <cell r="G24">
            <v>1</v>
          </cell>
          <cell r="H24">
            <v>0.52395000000000003</v>
          </cell>
          <cell r="I24">
            <v>0.33665</v>
          </cell>
          <cell r="J24">
            <v>0.1394</v>
          </cell>
        </row>
        <row r="25">
          <cell r="C25">
            <v>0</v>
          </cell>
          <cell r="D25">
            <v>0</v>
          </cell>
          <cell r="E25">
            <v>0</v>
          </cell>
          <cell r="F25">
            <v>0</v>
          </cell>
          <cell r="G25">
            <v>0</v>
          </cell>
          <cell r="H25">
            <v>0</v>
          </cell>
          <cell r="I25">
            <v>0</v>
          </cell>
          <cell r="J25">
            <v>0</v>
          </cell>
        </row>
        <row r="26">
          <cell r="C26">
            <v>0</v>
          </cell>
          <cell r="D26">
            <v>0</v>
          </cell>
          <cell r="E26" t="str">
            <v xml:space="preserve">   Net Direct Plant</v>
          </cell>
          <cell r="F26">
            <v>0</v>
          </cell>
          <cell r="G26">
            <v>3427085391</v>
          </cell>
          <cell r="H26">
            <v>2651455641</v>
          </cell>
          <cell r="I26">
            <v>503067746</v>
          </cell>
          <cell r="J26">
            <v>272562004</v>
          </cell>
        </row>
        <row r="27">
          <cell r="C27">
            <v>0</v>
          </cell>
          <cell r="D27">
            <v>0</v>
          </cell>
          <cell r="E27" t="str">
            <v>Percentage</v>
          </cell>
          <cell r="F27">
            <v>0</v>
          </cell>
          <cell r="G27">
            <v>1</v>
          </cell>
          <cell r="H27">
            <v>0.77368000000000003</v>
          </cell>
          <cell r="I27">
            <v>0.14679</v>
          </cell>
          <cell r="J27">
            <v>7.9530000000000003E-2</v>
          </cell>
        </row>
        <row r="28">
          <cell r="C28">
            <v>0</v>
          </cell>
          <cell r="D28">
            <v>0</v>
          </cell>
          <cell r="E28">
            <v>0</v>
          </cell>
          <cell r="F28">
            <v>0</v>
          </cell>
          <cell r="G28">
            <v>0</v>
          </cell>
          <cell r="H28">
            <v>0</v>
          </cell>
          <cell r="I28">
            <v>0</v>
          </cell>
          <cell r="J28">
            <v>0</v>
          </cell>
        </row>
        <row r="29">
          <cell r="C29">
            <v>0</v>
          </cell>
          <cell r="D29">
            <v>0</v>
          </cell>
          <cell r="E29" t="str">
            <v>Total Percentages</v>
          </cell>
          <cell r="F29">
            <v>0</v>
          </cell>
          <cell r="G29">
            <v>4</v>
          </cell>
          <cell r="H29">
            <v>2.8054199999999998</v>
          </cell>
          <cell r="I29">
            <v>0.82196000000000002</v>
          </cell>
          <cell r="J29">
            <v>0.37262000000000001</v>
          </cell>
        </row>
        <row r="30">
          <cell r="C30">
            <v>7</v>
          </cell>
          <cell r="D30">
            <v>0</v>
          </cell>
          <cell r="E30" t="str">
            <v>Average  (CD AA)</v>
          </cell>
          <cell r="F30">
            <v>0</v>
          </cell>
          <cell r="G30">
            <v>1</v>
          </cell>
          <cell r="H30">
            <v>0.70135000000000003</v>
          </cell>
          <cell r="I30">
            <v>0.20549000000000001</v>
          </cell>
          <cell r="J30">
            <v>9.3160000000000007E-2</v>
          </cell>
        </row>
        <row r="31">
          <cell r="C31">
            <v>0</v>
          </cell>
          <cell r="D31">
            <v>0</v>
          </cell>
          <cell r="E31">
            <v>0</v>
          </cell>
          <cell r="F31">
            <v>0</v>
          </cell>
          <cell r="G31">
            <v>0</v>
          </cell>
          <cell r="H31">
            <v>0</v>
          </cell>
          <cell r="I31">
            <v>0</v>
          </cell>
          <cell r="J31">
            <v>0</v>
          </cell>
        </row>
        <row r="32">
          <cell r="C32">
            <v>0</v>
          </cell>
          <cell r="D32" t="str">
            <v>Input</v>
          </cell>
          <cell r="E32" t="str">
            <v>Gas North/Oregon 4-Factor</v>
          </cell>
          <cell r="F32" t="str">
            <v>01-01-2017 thru 12-31-2017</v>
          </cell>
          <cell r="G32" t="str">
            <v>Total</v>
          </cell>
          <cell r="H32" t="str">
            <v>Electric</v>
          </cell>
          <cell r="I32" t="str">
            <v>Gas North</v>
          </cell>
          <cell r="J32" t="str">
            <v>Oregon Gas</v>
          </cell>
        </row>
        <row r="33">
          <cell r="C33">
            <v>0</v>
          </cell>
          <cell r="D33">
            <v>0</v>
          </cell>
          <cell r="E33" t="str">
            <v xml:space="preserve">   Direct O &amp; M Accts 580 - 894</v>
          </cell>
          <cell r="F33">
            <v>0</v>
          </cell>
          <cell r="G33">
            <v>11502745</v>
          </cell>
          <cell r="H33">
            <v>0</v>
          </cell>
          <cell r="I33">
            <v>7709221</v>
          </cell>
          <cell r="J33">
            <v>3793524</v>
          </cell>
        </row>
        <row r="34">
          <cell r="C34">
            <v>0</v>
          </cell>
          <cell r="D34">
            <v>0</v>
          </cell>
          <cell r="E34" t="str">
            <v xml:space="preserve">   Direct O &amp; M Accts 901 - 935</v>
          </cell>
          <cell r="F34">
            <v>0</v>
          </cell>
          <cell r="G34">
            <v>15449456</v>
          </cell>
          <cell r="H34">
            <v>0</v>
          </cell>
          <cell r="I34">
            <v>10353713</v>
          </cell>
          <cell r="J34">
            <v>5095743</v>
          </cell>
        </row>
        <row r="35">
          <cell r="C35">
            <v>0</v>
          </cell>
          <cell r="D35">
            <v>0</v>
          </cell>
          <cell r="E35" t="str">
            <v xml:space="preserve">   Direct O &amp; M Accts 901 - 905 Utility 9 Only</v>
          </cell>
          <cell r="F35">
            <v>0</v>
          </cell>
          <cell r="G35">
            <v>1688556</v>
          </cell>
          <cell r="H35">
            <v>0</v>
          </cell>
          <cell r="I35">
            <v>1688556</v>
          </cell>
          <cell r="J35" t="str">
            <v>XXXXXX</v>
          </cell>
        </row>
        <row r="36">
          <cell r="C36">
            <v>0</v>
          </cell>
          <cell r="D36">
            <v>0</v>
          </cell>
          <cell r="E36" t="str">
            <v>Total</v>
          </cell>
          <cell r="F36">
            <v>0</v>
          </cell>
          <cell r="G36">
            <v>28640757</v>
          </cell>
          <cell r="H36">
            <v>0</v>
          </cell>
          <cell r="I36">
            <v>19751490</v>
          </cell>
          <cell r="J36">
            <v>8889267</v>
          </cell>
        </row>
        <row r="37">
          <cell r="C37">
            <v>0</v>
          </cell>
          <cell r="D37">
            <v>0</v>
          </cell>
          <cell r="E37" t="str">
            <v>Percentage</v>
          </cell>
          <cell r="F37">
            <v>0</v>
          </cell>
          <cell r="G37">
            <v>1</v>
          </cell>
          <cell r="H37">
            <v>0</v>
          </cell>
          <cell r="I37">
            <v>0.68962999999999997</v>
          </cell>
          <cell r="J37">
            <v>0.31036999999999998</v>
          </cell>
        </row>
        <row r="38">
          <cell r="C38">
            <v>0</v>
          </cell>
          <cell r="D38">
            <v>0</v>
          </cell>
          <cell r="E38">
            <v>0</v>
          </cell>
          <cell r="F38">
            <v>0</v>
          </cell>
          <cell r="G38">
            <v>0</v>
          </cell>
          <cell r="H38">
            <v>0</v>
          </cell>
          <cell r="I38">
            <v>0</v>
          </cell>
          <cell r="J38">
            <v>0</v>
          </cell>
        </row>
        <row r="39">
          <cell r="C39">
            <v>0</v>
          </cell>
          <cell r="D39">
            <v>0</v>
          </cell>
          <cell r="E39" t="str">
            <v xml:space="preserve">   Direct Labor Accts 580 - 894</v>
          </cell>
          <cell r="F39">
            <v>0</v>
          </cell>
          <cell r="G39">
            <v>13255885</v>
          </cell>
          <cell r="H39">
            <v>0</v>
          </cell>
          <cell r="I39">
            <v>9295618</v>
          </cell>
          <cell r="J39">
            <v>3960267</v>
          </cell>
        </row>
        <row r="40">
          <cell r="C40">
            <v>0</v>
          </cell>
          <cell r="D40">
            <v>0</v>
          </cell>
          <cell r="E40" t="str">
            <v xml:space="preserve">   Direct Labor Accts 901 - 935</v>
          </cell>
          <cell r="F40">
            <v>0</v>
          </cell>
          <cell r="G40">
            <v>1818322</v>
          </cell>
          <cell r="H40">
            <v>0</v>
          </cell>
          <cell r="I40">
            <v>150838</v>
          </cell>
          <cell r="J40">
            <v>1667484</v>
          </cell>
        </row>
        <row r="41">
          <cell r="C41">
            <v>0</v>
          </cell>
          <cell r="D41">
            <v>0</v>
          </cell>
          <cell r="E41" t="str">
            <v xml:space="preserve">   Direct Labor Accts 901 - 905 Utility 9 Only</v>
          </cell>
          <cell r="F41">
            <v>0</v>
          </cell>
          <cell r="G41">
            <v>3729581</v>
          </cell>
          <cell r="H41">
            <v>0</v>
          </cell>
          <cell r="I41">
            <v>3729581</v>
          </cell>
          <cell r="J41" t="str">
            <v>XXXXXX</v>
          </cell>
        </row>
        <row r="42">
          <cell r="C42">
            <v>0</v>
          </cell>
          <cell r="D42">
            <v>0</v>
          </cell>
          <cell r="E42" t="str">
            <v>Total</v>
          </cell>
          <cell r="F42">
            <v>0</v>
          </cell>
          <cell r="G42">
            <v>18803788</v>
          </cell>
          <cell r="H42">
            <v>0</v>
          </cell>
          <cell r="I42">
            <v>13176037</v>
          </cell>
          <cell r="J42">
            <v>5627751</v>
          </cell>
        </row>
        <row r="43">
          <cell r="C43">
            <v>0</v>
          </cell>
          <cell r="D43">
            <v>0</v>
          </cell>
          <cell r="E43" t="str">
            <v>Percentage</v>
          </cell>
          <cell r="F43">
            <v>0</v>
          </cell>
          <cell r="G43">
            <v>1</v>
          </cell>
          <cell r="H43">
            <v>0</v>
          </cell>
          <cell r="I43">
            <v>0.70071000000000006</v>
          </cell>
          <cell r="J43">
            <v>0.29929</v>
          </cell>
        </row>
        <row r="44">
          <cell r="C44">
            <v>0</v>
          </cell>
          <cell r="D44">
            <v>0</v>
          </cell>
          <cell r="E44">
            <v>0</v>
          </cell>
          <cell r="F44">
            <v>0</v>
          </cell>
          <cell r="G44">
            <v>0</v>
          </cell>
          <cell r="H44">
            <v>0</v>
          </cell>
          <cell r="I44">
            <v>0</v>
          </cell>
          <cell r="J44">
            <v>0</v>
          </cell>
        </row>
        <row r="45">
          <cell r="C45">
            <v>0</v>
          </cell>
          <cell r="D45">
            <v>0</v>
          </cell>
          <cell r="E45" t="str">
            <v xml:space="preserve">   Number of Customers</v>
          </cell>
          <cell r="F45">
            <v>0</v>
          </cell>
          <cell r="G45">
            <v>347323</v>
          </cell>
          <cell r="H45">
            <v>0</v>
          </cell>
          <cell r="I45">
            <v>245616</v>
          </cell>
          <cell r="J45">
            <v>101707</v>
          </cell>
        </row>
        <row r="46">
          <cell r="C46">
            <v>0</v>
          </cell>
          <cell r="D46">
            <v>0</v>
          </cell>
          <cell r="E46" t="str">
            <v>Percentage</v>
          </cell>
          <cell r="F46">
            <v>0</v>
          </cell>
          <cell r="G46">
            <v>1</v>
          </cell>
          <cell r="H46">
            <v>0</v>
          </cell>
          <cell r="I46">
            <v>0.70716999999999997</v>
          </cell>
          <cell r="J46">
            <v>0.29282999999999998</v>
          </cell>
        </row>
        <row r="47">
          <cell r="C47">
            <v>0</v>
          </cell>
          <cell r="D47">
            <v>0</v>
          </cell>
          <cell r="E47">
            <v>0</v>
          </cell>
          <cell r="F47">
            <v>0</v>
          </cell>
          <cell r="G47">
            <v>0</v>
          </cell>
          <cell r="H47">
            <v>0</v>
          </cell>
          <cell r="I47">
            <v>0</v>
          </cell>
          <cell r="J47">
            <v>0</v>
          </cell>
        </row>
        <row r="48">
          <cell r="C48">
            <v>0</v>
          </cell>
          <cell r="D48">
            <v>0</v>
          </cell>
          <cell r="E48" t="str">
            <v xml:space="preserve">   Net Direct Plant</v>
          </cell>
          <cell r="F48">
            <v>0</v>
          </cell>
          <cell r="G48">
            <v>764182162</v>
          </cell>
          <cell r="H48">
            <v>0</v>
          </cell>
          <cell r="I48">
            <v>492888057</v>
          </cell>
          <cell r="J48">
            <v>271294105</v>
          </cell>
        </row>
        <row r="49">
          <cell r="C49">
            <v>0</v>
          </cell>
          <cell r="D49">
            <v>0</v>
          </cell>
          <cell r="E49" t="str">
            <v>Percentage</v>
          </cell>
          <cell r="F49">
            <v>0</v>
          </cell>
          <cell r="G49">
            <v>1</v>
          </cell>
          <cell r="H49">
            <v>0</v>
          </cell>
          <cell r="I49">
            <v>0.64498999999999995</v>
          </cell>
          <cell r="J49">
            <v>0.35500999999999999</v>
          </cell>
        </row>
        <row r="50">
          <cell r="C50">
            <v>0</v>
          </cell>
          <cell r="D50">
            <v>0</v>
          </cell>
          <cell r="E50">
            <v>0</v>
          </cell>
          <cell r="F50">
            <v>0</v>
          </cell>
          <cell r="G50">
            <v>0</v>
          </cell>
          <cell r="H50">
            <v>0</v>
          </cell>
          <cell r="I50">
            <v>0</v>
          </cell>
          <cell r="J50">
            <v>0</v>
          </cell>
        </row>
        <row r="51">
          <cell r="C51">
            <v>0</v>
          </cell>
          <cell r="D51">
            <v>0</v>
          </cell>
          <cell r="E51" t="str">
            <v>Total Percentages</v>
          </cell>
          <cell r="F51">
            <v>0</v>
          </cell>
          <cell r="G51">
            <v>4</v>
          </cell>
          <cell r="H51">
            <v>0</v>
          </cell>
          <cell r="I51">
            <v>2.7425000000000002</v>
          </cell>
          <cell r="J51">
            <v>1.2575000000000001</v>
          </cell>
        </row>
        <row r="52">
          <cell r="C52">
            <v>8</v>
          </cell>
          <cell r="D52">
            <v>0</v>
          </cell>
          <cell r="E52" t="str">
            <v>Average  (GD AA)</v>
          </cell>
          <cell r="F52">
            <v>0</v>
          </cell>
          <cell r="G52">
            <v>1</v>
          </cell>
          <cell r="H52">
            <v>0</v>
          </cell>
          <cell r="I52">
            <v>0.68562000000000001</v>
          </cell>
          <cell r="J52">
            <v>0.31437999999999999</v>
          </cell>
        </row>
        <row r="53">
          <cell r="C53">
            <v>0</v>
          </cell>
          <cell r="D53">
            <v>0</v>
          </cell>
          <cell r="E53">
            <v>0</v>
          </cell>
          <cell r="F53">
            <v>0</v>
          </cell>
          <cell r="G53">
            <v>0</v>
          </cell>
          <cell r="H53">
            <v>0</v>
          </cell>
          <cell r="I53">
            <v>0</v>
          </cell>
          <cell r="J53">
            <v>0</v>
          </cell>
        </row>
        <row r="54">
          <cell r="C54">
            <v>0</v>
          </cell>
          <cell r="D54">
            <v>0</v>
          </cell>
          <cell r="E54">
            <v>0</v>
          </cell>
          <cell r="F54">
            <v>0</v>
          </cell>
          <cell r="G54">
            <v>0</v>
          </cell>
          <cell r="H54">
            <v>0</v>
          </cell>
          <cell r="I54">
            <v>0</v>
          </cell>
          <cell r="J54">
            <v>0</v>
          </cell>
        </row>
        <row r="55">
          <cell r="C55">
            <v>0</v>
          </cell>
          <cell r="D55">
            <v>0</v>
          </cell>
          <cell r="E55">
            <v>0</v>
          </cell>
          <cell r="F55">
            <v>0</v>
          </cell>
          <cell r="G55">
            <v>0</v>
          </cell>
          <cell r="H55">
            <v>0</v>
          </cell>
          <cell r="I55">
            <v>0</v>
          </cell>
          <cell r="J55">
            <v>0</v>
          </cell>
        </row>
        <row r="56">
          <cell r="C56">
            <v>0</v>
          </cell>
          <cell r="D56" t="str">
            <v>Input</v>
          </cell>
          <cell r="E56" t="str">
            <v xml:space="preserve">Elec/Gas North 4-Factor </v>
          </cell>
          <cell r="F56" t="str">
            <v>01-01-2017 thru 12-31-2017</v>
          </cell>
          <cell r="G56" t="str">
            <v>Total</v>
          </cell>
          <cell r="H56" t="str">
            <v>Electric</v>
          </cell>
          <cell r="I56" t="str">
            <v>Gas North</v>
          </cell>
          <cell r="J56" t="str">
            <v>Oregon Gas</v>
          </cell>
        </row>
        <row r="57">
          <cell r="C57">
            <v>0</v>
          </cell>
          <cell r="D57">
            <v>0</v>
          </cell>
          <cell r="E57" t="str">
            <v xml:space="preserve">   Direct O &amp; M Accts 580 - 894</v>
          </cell>
          <cell r="F57">
            <v>0</v>
          </cell>
          <cell r="G57">
            <v>70589908</v>
          </cell>
          <cell r="H57">
            <v>62492356</v>
          </cell>
          <cell r="I57">
            <v>8097552</v>
          </cell>
          <cell r="J57">
            <v>0</v>
          </cell>
        </row>
        <row r="58">
          <cell r="C58">
            <v>0</v>
          </cell>
          <cell r="D58">
            <v>0</v>
          </cell>
          <cell r="E58" t="str">
            <v xml:space="preserve">   Direct O &amp; M Accts 901 - 935</v>
          </cell>
          <cell r="F58">
            <v>0</v>
          </cell>
          <cell r="G58">
            <v>46132231</v>
          </cell>
          <cell r="H58">
            <v>35523672</v>
          </cell>
          <cell r="I58">
            <v>10608559</v>
          </cell>
          <cell r="J58">
            <v>0</v>
          </cell>
        </row>
        <row r="59">
          <cell r="C59">
            <v>0</v>
          </cell>
          <cell r="D59">
            <v>0</v>
          </cell>
          <cell r="E59" t="str">
            <v xml:space="preserve">   Adjustments</v>
          </cell>
          <cell r="F59">
            <v>0</v>
          </cell>
          <cell r="G59">
            <v>0</v>
          </cell>
          <cell r="H59">
            <v>0</v>
          </cell>
          <cell r="I59">
            <v>0</v>
          </cell>
          <cell r="J59">
            <v>0</v>
          </cell>
        </row>
        <row r="60">
          <cell r="C60">
            <v>0</v>
          </cell>
          <cell r="D60">
            <v>0</v>
          </cell>
          <cell r="E60" t="str">
            <v>Total</v>
          </cell>
          <cell r="F60">
            <v>0</v>
          </cell>
          <cell r="G60">
            <v>116722139</v>
          </cell>
          <cell r="H60">
            <v>98016028</v>
          </cell>
          <cell r="I60">
            <v>18706111</v>
          </cell>
          <cell r="J60">
            <v>0</v>
          </cell>
        </row>
        <row r="61">
          <cell r="C61">
            <v>0</v>
          </cell>
          <cell r="D61">
            <v>0</v>
          </cell>
          <cell r="E61" t="str">
            <v>Percentage</v>
          </cell>
          <cell r="F61">
            <v>0</v>
          </cell>
          <cell r="G61">
            <v>1</v>
          </cell>
          <cell r="H61">
            <v>0.83974000000000004</v>
          </cell>
          <cell r="I61">
            <v>0.16026000000000001</v>
          </cell>
          <cell r="J61">
            <v>0</v>
          </cell>
        </row>
        <row r="62">
          <cell r="C62">
            <v>0</v>
          </cell>
          <cell r="D62">
            <v>0</v>
          </cell>
          <cell r="E62">
            <v>0</v>
          </cell>
          <cell r="F62">
            <v>0</v>
          </cell>
          <cell r="G62">
            <v>0</v>
          </cell>
          <cell r="H62">
            <v>0</v>
          </cell>
          <cell r="I62">
            <v>0</v>
          </cell>
          <cell r="J62">
            <v>0</v>
          </cell>
        </row>
        <row r="63">
          <cell r="C63">
            <v>0</v>
          </cell>
          <cell r="D63">
            <v>0</v>
          </cell>
          <cell r="E63" t="str">
            <v xml:space="preserve">   Direct Labor Accts 580 - 894</v>
          </cell>
          <cell r="F63">
            <v>0</v>
          </cell>
          <cell r="G63">
            <v>68682217</v>
          </cell>
          <cell r="H63">
            <v>55932706</v>
          </cell>
          <cell r="I63">
            <v>12749511</v>
          </cell>
          <cell r="J63">
            <v>0</v>
          </cell>
        </row>
        <row r="64">
          <cell r="C64">
            <v>0</v>
          </cell>
          <cell r="D64">
            <v>0</v>
          </cell>
          <cell r="E64" t="str">
            <v xml:space="preserve">   Direct Labor Accts 901 - 935</v>
          </cell>
          <cell r="F64">
            <v>0</v>
          </cell>
          <cell r="G64">
            <v>4343072</v>
          </cell>
          <cell r="H64">
            <v>3809731</v>
          </cell>
          <cell r="I64">
            <v>533341</v>
          </cell>
          <cell r="J64">
            <v>0</v>
          </cell>
        </row>
        <row r="65">
          <cell r="C65">
            <v>0</v>
          </cell>
          <cell r="D65">
            <v>0</v>
          </cell>
          <cell r="E65" t="str">
            <v>Total</v>
          </cell>
          <cell r="F65">
            <v>0</v>
          </cell>
          <cell r="G65">
            <v>73025289</v>
          </cell>
          <cell r="H65">
            <v>59742437</v>
          </cell>
          <cell r="I65">
            <v>13282852</v>
          </cell>
          <cell r="J65">
            <v>0</v>
          </cell>
        </row>
        <row r="66">
          <cell r="C66">
            <v>0</v>
          </cell>
          <cell r="D66">
            <v>0</v>
          </cell>
          <cell r="E66" t="str">
            <v>Percentage</v>
          </cell>
          <cell r="F66">
            <v>0</v>
          </cell>
          <cell r="G66">
            <v>1</v>
          </cell>
          <cell r="H66">
            <v>0.81811</v>
          </cell>
          <cell r="I66">
            <v>0.18189</v>
          </cell>
          <cell r="J66">
            <v>0</v>
          </cell>
        </row>
        <row r="67">
          <cell r="C67">
            <v>0</v>
          </cell>
          <cell r="D67">
            <v>0</v>
          </cell>
          <cell r="E67">
            <v>0</v>
          </cell>
          <cell r="F67">
            <v>0</v>
          </cell>
          <cell r="G67">
            <v>0</v>
          </cell>
          <cell r="H67">
            <v>0</v>
          </cell>
          <cell r="I67">
            <v>0</v>
          </cell>
          <cell r="J67">
            <v>0</v>
          </cell>
        </row>
        <row r="68">
          <cell r="C68">
            <v>0</v>
          </cell>
          <cell r="D68">
            <v>0</v>
          </cell>
          <cell r="E68" t="str">
            <v xml:space="preserve">   Number of Customers</v>
          </cell>
          <cell r="F68">
            <v>0</v>
          </cell>
          <cell r="G68">
            <v>627889</v>
          </cell>
          <cell r="H68">
            <v>382273</v>
          </cell>
          <cell r="I68">
            <v>245616</v>
          </cell>
          <cell r="J68">
            <v>0</v>
          </cell>
        </row>
        <row r="69">
          <cell r="C69">
            <v>0</v>
          </cell>
          <cell r="D69">
            <v>0</v>
          </cell>
          <cell r="E69" t="str">
            <v>Percentage</v>
          </cell>
          <cell r="F69">
            <v>0</v>
          </cell>
          <cell r="G69">
            <v>1</v>
          </cell>
          <cell r="H69">
            <v>0.60882000000000003</v>
          </cell>
          <cell r="I69">
            <v>0.39118000000000003</v>
          </cell>
          <cell r="J69">
            <v>0</v>
          </cell>
        </row>
        <row r="70">
          <cell r="C70">
            <v>0</v>
          </cell>
          <cell r="D70">
            <v>0</v>
          </cell>
          <cell r="E70">
            <v>0</v>
          </cell>
          <cell r="F70">
            <v>0</v>
          </cell>
          <cell r="G70">
            <v>0</v>
          </cell>
          <cell r="H70">
            <v>0</v>
          </cell>
          <cell r="I70">
            <v>0</v>
          </cell>
          <cell r="J70">
            <v>0</v>
          </cell>
        </row>
        <row r="71">
          <cell r="C71">
            <v>0</v>
          </cell>
          <cell r="D71">
            <v>0</v>
          </cell>
          <cell r="E71" t="str">
            <v xml:space="preserve">   Net Direct Plant</v>
          </cell>
          <cell r="F71">
            <v>0</v>
          </cell>
          <cell r="G71">
            <v>3118486683</v>
          </cell>
          <cell r="H71">
            <v>2625598626</v>
          </cell>
          <cell r="I71">
            <v>492888057</v>
          </cell>
          <cell r="J71">
            <v>0</v>
          </cell>
        </row>
        <row r="72">
          <cell r="C72">
            <v>0</v>
          </cell>
          <cell r="D72">
            <v>0</v>
          </cell>
          <cell r="E72" t="str">
            <v>Percentage</v>
          </cell>
          <cell r="F72">
            <v>0</v>
          </cell>
          <cell r="G72">
            <v>1</v>
          </cell>
          <cell r="H72">
            <v>0.84194999999999998</v>
          </cell>
          <cell r="I72">
            <v>0.15805</v>
          </cell>
          <cell r="J72">
            <v>0</v>
          </cell>
        </row>
        <row r="73">
          <cell r="C73">
            <v>0</v>
          </cell>
          <cell r="D73">
            <v>0</v>
          </cell>
          <cell r="E73" t="str">
            <v>Total Percentages</v>
          </cell>
          <cell r="F73">
            <v>0</v>
          </cell>
          <cell r="G73">
            <v>4</v>
          </cell>
          <cell r="H73">
            <v>3.1086200000000002</v>
          </cell>
          <cell r="I73">
            <v>0.89137999999999995</v>
          </cell>
          <cell r="J73">
            <v>0</v>
          </cell>
        </row>
        <row r="74">
          <cell r="C74">
            <v>9</v>
          </cell>
          <cell r="D74">
            <v>0</v>
          </cell>
          <cell r="E74" t="str">
            <v>Average  (CD AN/ID/WA)</v>
          </cell>
          <cell r="F74">
            <v>0</v>
          </cell>
          <cell r="G74">
            <v>1</v>
          </cell>
          <cell r="H74">
            <v>0.77714000000000005</v>
          </cell>
          <cell r="I74">
            <v>0.22286</v>
          </cell>
          <cell r="J74">
            <v>0</v>
          </cell>
        </row>
        <row r="75">
          <cell r="C75">
            <v>0</v>
          </cell>
          <cell r="D75">
            <v>0</v>
          </cell>
          <cell r="E75">
            <v>0</v>
          </cell>
          <cell r="F75">
            <v>0</v>
          </cell>
          <cell r="G75">
            <v>0</v>
          </cell>
          <cell r="H75">
            <v>0</v>
          </cell>
          <cell r="I75">
            <v>0</v>
          </cell>
          <cell r="J75">
            <v>0</v>
          </cell>
        </row>
        <row r="76">
          <cell r="C76">
            <v>0</v>
          </cell>
          <cell r="D76">
            <v>0</v>
          </cell>
          <cell r="E76">
            <v>0</v>
          </cell>
          <cell r="F76">
            <v>0</v>
          </cell>
          <cell r="G76" t="str">
            <v>Total</v>
          </cell>
          <cell r="H76">
            <v>0</v>
          </cell>
          <cell r="I76" t="str">
            <v>Gas North</v>
          </cell>
          <cell r="J76" t="str">
            <v>Oregon Gas</v>
          </cell>
        </row>
        <row r="77">
          <cell r="C77" t="str">
            <v>JP</v>
          </cell>
          <cell r="D77">
            <v>0</v>
          </cell>
          <cell r="E77" t="str">
            <v>Gas North/Oregon JP Factor %</v>
          </cell>
          <cell r="F77" t="str">
            <v>01-01-2017 thru 12-31-2017</v>
          </cell>
          <cell r="G77">
            <v>1</v>
          </cell>
          <cell r="H77">
            <v>0</v>
          </cell>
          <cell r="I77">
            <v>0.90349999999999997</v>
          </cell>
          <cell r="J77">
            <v>9.6500000000000002E-2</v>
          </cell>
        </row>
        <row r="78">
          <cell r="C78">
            <v>0</v>
          </cell>
          <cell r="D78">
            <v>0</v>
          </cell>
          <cell r="E78">
            <v>0</v>
          </cell>
          <cell r="F78">
            <v>0</v>
          </cell>
          <cell r="G78">
            <v>0</v>
          </cell>
          <cell r="H78">
            <v>0</v>
          </cell>
          <cell r="I78">
            <v>0</v>
          </cell>
          <cell r="J78">
            <v>0</v>
          </cell>
        </row>
        <row r="79">
          <cell r="C79">
            <v>0</v>
          </cell>
          <cell r="D79">
            <v>0</v>
          </cell>
          <cell r="E79">
            <v>0</v>
          </cell>
          <cell r="F79">
            <v>0</v>
          </cell>
          <cell r="G79" t="str">
            <v>Total</v>
          </cell>
          <cell r="H79">
            <v>0</v>
          </cell>
          <cell r="I79">
            <v>0</v>
          </cell>
          <cell r="J79" t="str">
            <v>Oregon Gas</v>
          </cell>
        </row>
        <row r="80">
          <cell r="D80">
            <v>0</v>
          </cell>
          <cell r="E80" t="str">
            <v>Annual Throughput</v>
          </cell>
          <cell r="F80" t="str">
            <v>01-01-2017 thru 12-31-2017</v>
          </cell>
          <cell r="G80">
            <v>96627550</v>
          </cell>
          <cell r="H80">
            <v>0</v>
          </cell>
          <cell r="I80">
            <v>0</v>
          </cell>
          <cell r="J80">
            <v>96627550</v>
          </cell>
        </row>
        <row r="81">
          <cell r="C81">
            <v>10</v>
          </cell>
          <cell r="D81">
            <v>0</v>
          </cell>
          <cell r="E81" t="str">
            <v xml:space="preserve">  Percent</v>
          </cell>
          <cell r="F81">
            <v>0</v>
          </cell>
          <cell r="G81">
            <v>1</v>
          </cell>
          <cell r="H81">
            <v>0</v>
          </cell>
          <cell r="I81">
            <v>0</v>
          </cell>
          <cell r="J81">
            <v>1</v>
          </cell>
        </row>
        <row r="82">
          <cell r="C82">
            <v>0</v>
          </cell>
          <cell r="D82">
            <v>0</v>
          </cell>
          <cell r="E82">
            <v>0</v>
          </cell>
          <cell r="G82">
            <v>0</v>
          </cell>
          <cell r="H82">
            <v>0</v>
          </cell>
          <cell r="I82">
            <v>0</v>
          </cell>
          <cell r="J82">
            <v>0</v>
          </cell>
        </row>
        <row r="83">
          <cell r="D83" t="str">
            <v>OR-PLT</v>
          </cell>
          <cell r="E83" t="str">
            <v>Net Gas Plant (before ADFIT) - AMA</v>
          </cell>
          <cell r="F83" t="str">
            <v>11-01-2017 thru 11-30-2018</v>
          </cell>
          <cell r="G83">
            <v>315414928</v>
          </cell>
          <cell r="H83">
            <v>0</v>
          </cell>
          <cell r="I83">
            <v>0</v>
          </cell>
          <cell r="J83">
            <v>315414928</v>
          </cell>
        </row>
        <row r="84">
          <cell r="C84">
            <v>12</v>
          </cell>
          <cell r="D84">
            <v>0</v>
          </cell>
          <cell r="E84" t="str">
            <v xml:space="preserve">  Percent</v>
          </cell>
          <cell r="G84">
            <v>1</v>
          </cell>
          <cell r="H84">
            <v>0</v>
          </cell>
          <cell r="I84">
            <v>0</v>
          </cell>
          <cell r="J84">
            <v>1</v>
          </cell>
        </row>
        <row r="85">
          <cell r="C85">
            <v>0</v>
          </cell>
          <cell r="D85">
            <v>0</v>
          </cell>
          <cell r="E85">
            <v>0</v>
          </cell>
          <cell r="G85">
            <v>0</v>
          </cell>
          <cell r="H85">
            <v>0</v>
          </cell>
          <cell r="I85">
            <v>0</v>
          </cell>
          <cell r="J85">
            <v>0</v>
          </cell>
        </row>
        <row r="86">
          <cell r="C86">
            <v>16</v>
          </cell>
          <cell r="D86">
            <v>0</v>
          </cell>
          <cell r="E86" t="str">
            <v>Jurisdiction/Service JP Factor %</v>
          </cell>
          <cell r="F86">
            <v>0</v>
          </cell>
          <cell r="G86">
            <v>0</v>
          </cell>
          <cell r="H86">
            <v>0</v>
          </cell>
          <cell r="I86">
            <v>0</v>
          </cell>
          <cell r="J86">
            <v>0</v>
          </cell>
        </row>
        <row r="87">
          <cell r="C87">
            <v>0</v>
          </cell>
          <cell r="D87">
            <v>0</v>
          </cell>
          <cell r="E87">
            <v>0</v>
          </cell>
          <cell r="F87">
            <v>0</v>
          </cell>
          <cell r="G87">
            <v>0</v>
          </cell>
          <cell r="H87">
            <v>0</v>
          </cell>
          <cell r="I87">
            <v>0</v>
          </cell>
          <cell r="J87">
            <v>0</v>
          </cell>
        </row>
        <row r="88">
          <cell r="C88">
            <v>99</v>
          </cell>
          <cell r="D88" t="str">
            <v>Input</v>
          </cell>
          <cell r="E88" t="str">
            <v>Not Allocated</v>
          </cell>
          <cell r="G88">
            <v>0</v>
          </cell>
          <cell r="H88">
            <v>0</v>
          </cell>
          <cell r="I88">
            <v>0</v>
          </cell>
          <cell r="J88">
            <v>0</v>
          </cell>
        </row>
        <row r="89">
          <cell r="C89">
            <v>0</v>
          </cell>
          <cell r="D89">
            <v>0</v>
          </cell>
          <cell r="E89">
            <v>0</v>
          </cell>
          <cell r="G89">
            <v>0</v>
          </cell>
          <cell r="H89">
            <v>0</v>
          </cell>
          <cell r="I89">
            <v>0</v>
          </cell>
          <cell r="J89">
            <v>0</v>
          </cell>
        </row>
        <row r="90">
          <cell r="C90">
            <v>0</v>
          </cell>
          <cell r="D90">
            <v>0</v>
          </cell>
          <cell r="E90" t="str">
            <v>**** The following is obsolete as of 201111 and will not be printed. ***</v>
          </cell>
          <cell r="F90">
            <v>0</v>
          </cell>
          <cell r="G90">
            <v>0</v>
          </cell>
          <cell r="H90">
            <v>0</v>
          </cell>
          <cell r="I90">
            <v>0</v>
          </cell>
          <cell r="J90">
            <v>0</v>
          </cell>
        </row>
        <row r="91">
          <cell r="C91">
            <v>0</v>
          </cell>
          <cell r="D91">
            <v>0</v>
          </cell>
          <cell r="E91" t="str">
            <v>Situs Plant by Functional Group:</v>
          </cell>
          <cell r="G91">
            <v>0</v>
          </cell>
          <cell r="H91">
            <v>0</v>
          </cell>
          <cell r="I91">
            <v>0</v>
          </cell>
          <cell r="J91">
            <v>0</v>
          </cell>
        </row>
        <row r="92">
          <cell r="C92">
            <v>0</v>
          </cell>
          <cell r="D92">
            <v>0</v>
          </cell>
          <cell r="E92" t="str">
            <v>(Used to functionalize R&amp;P Property Tax on</v>
          </cell>
          <cell r="G92">
            <v>0</v>
          </cell>
          <cell r="H92">
            <v>0</v>
          </cell>
          <cell r="I92">
            <v>0</v>
          </cell>
          <cell r="J92">
            <v>0</v>
          </cell>
        </row>
        <row r="93">
          <cell r="C93">
            <v>0</v>
          </cell>
          <cell r="D93">
            <v>0</v>
          </cell>
          <cell r="E93" t="str">
            <v xml:space="preserve"> Report OR-OTX)</v>
          </cell>
          <cell r="F93" t="str">
            <v>11-30-2018</v>
          </cell>
          <cell r="G93" t="str">
            <v>Oregon</v>
          </cell>
          <cell r="J93">
            <v>0</v>
          </cell>
        </row>
        <row r="94">
          <cell r="C94">
            <v>0</v>
          </cell>
          <cell r="D94" t="str">
            <v>OR-PLT</v>
          </cell>
          <cell r="E94" t="str">
            <v>Production</v>
          </cell>
          <cell r="G94">
            <v>7628</v>
          </cell>
          <cell r="J94">
            <v>0</v>
          </cell>
        </row>
        <row r="95">
          <cell r="C95">
            <v>0</v>
          </cell>
          <cell r="D95" t="str">
            <v>OR-PLT</v>
          </cell>
          <cell r="E95" t="str">
            <v>Distribution</v>
          </cell>
          <cell r="G95">
            <v>376952028</v>
          </cell>
          <cell r="J95">
            <v>0</v>
          </cell>
        </row>
        <row r="96">
          <cell r="C96">
            <v>0</v>
          </cell>
          <cell r="D96" t="str">
            <v>OR-PLT</v>
          </cell>
          <cell r="E96" t="str">
            <v>General</v>
          </cell>
          <cell r="G96">
            <v>37012960</v>
          </cell>
          <cell r="J96">
            <v>0</v>
          </cell>
        </row>
        <row r="97">
          <cell r="C97">
            <v>0</v>
          </cell>
          <cell r="D97">
            <v>0</v>
          </cell>
          <cell r="E97" t="str">
            <v xml:space="preserve">  TOTAL</v>
          </cell>
          <cell r="G97">
            <v>413972616</v>
          </cell>
          <cell r="J97">
            <v>0</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o database"/>
    </sheetNames>
    <definedNames>
      <definedName name="_xlnm.Database" refersTo="#REF!"/>
    </defined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erno_Cache_XXXXX"/>
      <sheetName val="ADJ DETAIL-INPUT"/>
      <sheetName val="RR SUMMARY"/>
      <sheetName val="CF "/>
      <sheetName val="LEAD SHEETS-DO NOT ENTER"/>
      <sheetName val="ADJ SUMMARY"/>
      <sheetName val="ROO INPUT"/>
      <sheetName val="DEBT CALC"/>
      <sheetName val="Normalized ROE - Elec&amp;Gas"/>
    </sheetNames>
    <sheetDataSet>
      <sheetData sheetId="0"/>
      <sheetData sheetId="1"/>
      <sheetData sheetId="2"/>
      <sheetData sheetId="3"/>
      <sheetData sheetId="4"/>
      <sheetData sheetId="5"/>
      <sheetData sheetId="6"/>
      <sheetData sheetId="7"/>
      <sheetData sheetId="8"/>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chultz, Kaylene" refreshedDate="44090.841844907409" createdVersion="6" refreshedVersion="6" minRefreshableVersion="3" recordCount="46" xr:uid="{CD08CB75-A997-42C2-A34B-55C78C9C73FF}">
  <cacheSource type="worksheet">
    <worksheetSource ref="A36:N82" sheet="G-CAP 20.1 - Depreciation"/>
  </cacheSource>
  <cacheFields count="14">
    <cacheField name="ERval" numFmtId="0">
      <sharedItems count="41">
        <s v="2277"/>
        <s v="4164"/>
        <s v="4192"/>
        <s v="5005"/>
        <s v="5010"/>
        <s v="5014"/>
        <s v="5016"/>
        <s v="5017"/>
        <s v="5018"/>
        <s v="5019"/>
        <s v="5020"/>
        <s v="5022"/>
        <s v="5025"/>
        <s v="5026"/>
        <s v="5028"/>
        <s v="5029"/>
        <s v="5030"/>
        <s v="5031"/>
        <s v="5032"/>
        <s v="5033"/>
        <s v="5037"/>
        <s v="5038"/>
        <s v="5039"/>
        <s v="5142"/>
        <s v="5147"/>
        <s v="5151"/>
        <s v="5152"/>
        <s v="5153"/>
        <s v="5155"/>
        <s v="5156"/>
        <s v="7200"/>
        <s v="7060"/>
        <s v="7005"/>
        <s v="7006"/>
        <s v="2204"/>
        <s v="5027"/>
        <s v="5034"/>
        <s v="5035"/>
        <s v="6110"/>
        <s v="7141"/>
        <s v="5040"/>
      </sharedItems>
    </cacheField>
    <cacheField name="BIval" numFmtId="0">
      <sharedItems/>
    </cacheField>
    <cacheField name="Hardware" numFmtId="10">
      <sharedItems containsSemiMixedTypes="0" containsString="0" containsNumber="1" minValue="0" maxValue="1"/>
    </cacheField>
    <cacheField name="Software" numFmtId="10">
      <sharedItems containsSemiMixedTypes="0" containsString="0" containsNumber="1" minValue="0" maxValue="1"/>
    </cacheField>
    <cacheField name="General" numFmtId="0">
      <sharedItems containsSemiMixedTypes="0" containsString="0" containsNumber="1" minValue="0" maxValue="1"/>
    </cacheField>
    <cacheField name="Grand Total" numFmtId="10">
      <sharedItems containsSemiMixedTypes="0" containsString="0" containsNumber="1" minValue="0.99999999999999989" maxValue="1.0000000000000002"/>
    </cacheField>
    <cacheField name="EOP Total Cost" numFmtId="164">
      <sharedItems containsSemiMixedTypes="0" containsString="0" containsNumber="1" minValue="0" maxValue="1046651.7765368301"/>
    </cacheField>
    <cacheField name="EOP Hardware" numFmtId="164">
      <sharedItems containsSemiMixedTypes="0" containsString="0" containsNumber="1" minValue="0" maxValue="164899.47702895061"/>
    </cacheField>
    <cacheField name="EOP Software" numFmtId="164">
      <sharedItems containsSemiMixedTypes="0" containsString="0" containsNumber="1" minValue="0" maxValue="9445.3645027679613"/>
    </cacheField>
    <cacheField name="EOP General" numFmtId="164">
      <sharedItems containsSemiMixedTypes="0" containsString="0" containsNumber="1" minValue="0" maxValue="872306.9350051115"/>
    </cacheField>
    <cacheField name="AMA TotalCost" numFmtId="164">
      <sharedItems containsSemiMixedTypes="0" containsString="0" containsNumber="1" minValue="0" maxValue="247357.40457831859"/>
    </cacheField>
    <cacheField name="AMA Hardware" numFmtId="43">
      <sharedItems containsSemiMixedTypes="0" containsString="0" containsNumber="1" minValue="0" maxValue="57708.724328730619"/>
    </cacheField>
    <cacheField name="AMA Software" numFmtId="43">
      <sharedItems containsSemiMixedTypes="0" containsString="0" containsNumber="1" minValue="0" maxValue="2232.242758361811"/>
    </cacheField>
    <cacheField name="AMA General" numFmtId="43">
      <sharedItems containsSemiMixedTypes="0" containsString="0" containsNumber="1" minValue="0" maxValue="206154.12334413567"/>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chultz, Kaylene" refreshedDate="44090.843896874998" createdVersion="6" refreshedVersion="6" minRefreshableVersion="3" recordCount="46" xr:uid="{AD3F56BD-73F0-468E-B82F-0BE9066F7A8D}">
  <cacheSource type="worksheet">
    <worksheetSource ref="A41:N87" sheet="E-CAP 20.1 - Depreciation"/>
  </cacheSource>
  <cacheFields count="14">
    <cacheField name="ERval" numFmtId="0">
      <sharedItems count="41">
        <s v="2277"/>
        <s v="4164"/>
        <s v="4192"/>
        <s v="5005"/>
        <s v="5010"/>
        <s v="5014"/>
        <s v="5016"/>
        <s v="5017"/>
        <s v="5018"/>
        <s v="5019"/>
        <s v="5020"/>
        <s v="5022"/>
        <s v="5025"/>
        <s v="5026"/>
        <s v="5028"/>
        <s v="5029"/>
        <s v="5030"/>
        <s v="5031"/>
        <s v="5032"/>
        <s v="5033"/>
        <s v="5037"/>
        <s v="5038"/>
        <s v="5039"/>
        <s v="5142"/>
        <s v="5147"/>
        <s v="5151"/>
        <s v="5152"/>
        <s v="5153"/>
        <s v="5155"/>
        <s v="5156"/>
        <s v="7200"/>
        <s v="7060"/>
        <s v="7005"/>
        <s v="7006"/>
        <s v="2204"/>
        <s v="5027"/>
        <s v="5034"/>
        <s v="5035"/>
        <s v="6110"/>
        <s v="7141"/>
        <s v="5040"/>
      </sharedItems>
    </cacheField>
    <cacheField name="BIval" numFmtId="0">
      <sharedItems/>
    </cacheField>
    <cacheField name="Hardware" numFmtId="10">
      <sharedItems containsSemiMixedTypes="0" containsString="0" containsNumber="1" minValue="0" maxValue="1"/>
    </cacheField>
    <cacheField name="Software" numFmtId="10">
      <sharedItems containsSemiMixedTypes="0" containsString="0" containsNumber="1" minValue="0" maxValue="1"/>
    </cacheField>
    <cacheField name="General" numFmtId="0">
      <sharedItems containsSemiMixedTypes="0" containsString="0" containsNumber="1" minValue="0" maxValue="1"/>
    </cacheField>
    <cacheField name="Grand Total" numFmtId="10">
      <sharedItems containsSemiMixedTypes="0" containsString="0" containsNumber="1" minValue="0.99999999999999989" maxValue="1.0000000000000002"/>
    </cacheField>
    <cacheField name="EOP Total Cost" numFmtId="164">
      <sharedItems containsSemiMixedTypes="0" containsString="0" containsNumber="1" minValue="0" maxValue="3335528.9730528896"/>
    </cacheField>
    <cacheField name="EOP Hardware" numFmtId="164">
      <sharedItems containsSemiMixedTypes="0" containsString="0" containsNumber="1" minValue="0" maxValue="686491.0121116665"/>
    </cacheField>
    <cacheField name="EOP Software" numFmtId="164">
      <sharedItems containsSemiMixedTypes="0" containsString="0" containsNumber="1" minValue="0" maxValue="636440.71960332221"/>
    </cacheField>
    <cacheField name="EOP General" numFmtId="164">
      <sharedItems containsSemiMixedTypes="0" containsString="0" containsNumber="1" minValue="0" maxValue="2779916.9889452993"/>
    </cacheField>
    <cacheField name="AMA TotalCost" numFmtId="164">
      <sharedItems containsSemiMixedTypes="0" containsString="0" containsNumber="1" minValue="0" maxValue="788292.54214819951"/>
    </cacheField>
    <cacheField name="AMA Hardware" numFmtId="43">
      <sharedItems containsSemiMixedTypes="0" containsString="0" containsNumber="1" minValue="0" maxValue="190167.27082195185"/>
    </cacheField>
    <cacheField name="AMA Software" numFmtId="43">
      <sharedItems containsSemiMixedTypes="0" containsString="0" containsNumber="1" minValue="0" maxValue="176302.66464032858"/>
    </cacheField>
    <cacheField name="AMA General" numFmtId="43">
      <sharedItems containsSemiMixedTypes="0" containsString="0" containsNumber="1" minValue="0" maxValue="656983.59926730301"/>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chultz, Kaylene" refreshedDate="44096.439583796295" createdVersion="6" refreshedVersion="6" minRefreshableVersion="3" recordCount="199" xr:uid="{9699388C-AC6C-4C3C-B1B9-1B30D6632ADE}">
  <cacheSource type="worksheet">
    <worksheetSource ref="A4:CV202" sheet="CAP 20.2 - 2020 Forecasted TTP"/>
  </cacheSource>
  <cacheFields count="101">
    <cacheField name="Include" numFmtId="0">
      <sharedItems/>
    </cacheField>
    <cacheField name="Service" numFmtId="0">
      <sharedItems/>
    </cacheField>
    <cacheField name="Jurisdiction" numFmtId="0">
      <sharedItems/>
    </cacheField>
    <cacheField name="Plant Group for Testimony Purposes" numFmtId="0">
      <sharedItems count="5">
        <s v="Programs"/>
        <s v="Mandatory &amp; Compliance"/>
        <s v="Large Distinct Projects"/>
        <s v="Short-Lived Assets"/>
        <s v="Customer at the Center "/>
      </sharedItems>
    </cacheField>
    <cacheField name="Primary Investment Driver" numFmtId="0">
      <sharedItems/>
    </cacheField>
    <cacheField name="Business Case" numFmtId="0">
      <sharedItems count="59">
        <s v="Substation - Station Rebuilds Program"/>
        <s v="Electric Storm"/>
        <s v="Distribution Minor Rebuild"/>
        <s v="Elec Relocation and Replacement Program"/>
        <s v="Transmission - Minor Rebuild"/>
        <s v="Wood Pole Management"/>
        <s v="Downtown Network - Asset Condition"/>
        <s v="Downtown Network - Performance &amp; Capacity"/>
        <s v="Joint Use"/>
        <s v="Substation - New Distribution Station Capacity Program"/>
        <s v="SCADA - SOO and BuCC"/>
        <s v="Transmission Construction - Compliance"/>
        <s v="Distribution Grid Modernization"/>
        <s v="Segment Reconductor and FDR Tie"/>
        <s v="Westside 230/115kV Station Brownfield Rebuild Project"/>
        <s v="Transmission NERC Low-Risk Priority Lines Mitigation"/>
        <s v="Saddle Mountain 230/115kV Station (New) Integration Project Phase 1"/>
        <s v="Protection System Upgrade for PRC-002"/>
        <s v="Rattlesnake Flat Wind Farm Project 115kV Integration Project"/>
        <s v="Gas Reinforcement Program"/>
        <s v="Gas Regulator Station Replacement Program"/>
        <s v="Gas Replacement Street and Highway Program"/>
        <s v="Gas Cathodic Protection Program"/>
        <s v="Gas Non-Revenue Program"/>
        <s v="Gas Isolated Steel Replacement Program"/>
        <s v="Gas Facility Replacement Program (GFRP) Aldyl A Pipe Replacement"/>
        <s v="Gas PMC Program"/>
        <s v="Gas Cheney HP Reinforcement"/>
        <s v="Regulating Hydro"/>
        <s v="Base Load Thermal Program"/>
        <s v="Cabinet Gorge Automation"/>
        <s v="CS2 Single Phase Transformer"/>
        <s v="Cabinet Gorge 15 kV Bus Replacement"/>
        <s v="Endpoint Compute and Productivity Systems"/>
        <s v="Energy Delivery Operational Efficiency &amp; Shared Services"/>
        <s v="Energy Resources Modernization &amp; Operational Efficiency"/>
        <s v="Enterprise &amp; Control Network Infrastructure"/>
        <s v="Enterprise Communication Systems"/>
        <s v="Environmental Control &amp; Monitoring Systems"/>
        <s v="ET Modernization &amp; Operational Efficiency - Technology"/>
        <s v="Fiber Network Lease Service Replacement"/>
        <s v="Financial &amp; Accounting Technology"/>
        <s v="Land Mobile Radio &amp; Real Time Communication Systems"/>
        <s v="Enterprise Security"/>
        <s v="Technology Failed Assets"/>
        <s v="Enterprise Data Science"/>
        <s v="Customer Transactional Systems"/>
        <s v="Atlas"/>
        <s v="Customer Facing Technology Program"/>
        <s v="Data Center Compute and Storage Systems"/>
        <s v="Digital Grid Network"/>
        <s v="Clark Fork Settlement Agreement"/>
        <s v="Spokane River License Implementation"/>
        <s v="Structures and Improvements/Furniture"/>
        <s v="Capital Tools &amp; Stores"/>
        <s v="Strategic Initiatives"/>
        <s v="Campus Repurposing Phase 2"/>
        <s v="Jackson Prairie Joint Project"/>
        <s v="Fleet Services Capital Plan"/>
      </sharedItems>
    </cacheField>
    <cacheField name="ER" numFmtId="0">
      <sharedItems/>
    </cacheField>
    <cacheField name="ER_Description" numFmtId="0">
      <sharedItems count="63">
        <s v="ER_2000 - Substation - Capital Spares"/>
        <s v="ER_2051 - Electric Transmission Plant-Storm"/>
        <s v="ER_2055 - Electric Distribution Minor Blanket"/>
        <s v="ER_2056 - Distribution Line Relocations"/>
        <s v="ER_2057 - Transmission Minor Rebuild"/>
        <s v="ER_2059 - Failed Electric Dist Plant-Storm"/>
        <s v="ER_2060 - Wood Pole Mgmt"/>
        <s v="ER_2062 - Downtown Network Asset Condition"/>
        <s v="ER_2063 - Downtown Network - Performance &amp; Capacity"/>
        <s v="ER_2074 - Joint Use"/>
        <s v="ER_2204 - Substation Rebuilds"/>
        <s v="ER_2215 - Substation Asset Mgmt Capital Maintenance"/>
        <s v="ER_2274 - New Substations"/>
        <s v="ER_2277 - SCADA Upgrade"/>
        <s v="ER_2457 - Benton-Othello 115 Recond"/>
        <s v="ER_2470 - Dist Grid Modernization"/>
        <s v="ER_2514 - Distribution - Spokane North &amp; West"/>
        <s v="ER_2531 - Westside 230 kV Substation - Rebuild"/>
        <s v="ER_2579 - Low Priority Ratings Mitigation"/>
        <s v="ER_2605 - Saddle Mountain Integration"/>
        <s v="ER_2608 - Protection System Upgrades for PRC-002"/>
        <s v="ER_2617 - Noxon Hydro-Noxon Switchyard 230kV Trans Line Rbld"/>
        <s v="ER_2618 - Rattlesnake Flat 115kV Wind Farm Project"/>
        <s v="ER_3000 - Gas Reinforce-Minor Blanket"/>
        <s v="ER_3002 - Regulator Reliable - Blanket"/>
        <s v="ER_3003 - Gas Replace-St&amp;Hwy"/>
        <s v="ER_3004 - Cathodic Protection-Minor Blanket"/>
        <s v="ER_3005 - Gas Distribution Non-Revenue Blanket"/>
        <s v="ER_3007 - Isolated Steel Replacement"/>
        <s v="ER_3008 - Aldyl -A Pipe Replacement"/>
        <s v="ER_3055 - Gas Meter Replacement Non Revenue"/>
        <s v="ER_3311 - Cheney HP Reinforcement"/>
        <s v="ER_4148 - Regulating Hydro"/>
        <s v="ER_4149 - Base Load Thermal"/>
        <s v="ER_4163 - CG HED Automation Replacement"/>
        <s v="ER_4206 - CS2 Single Phase Transformer"/>
        <s v="ER_4213 - Cabinet Gorge 15 kV Bus Replacement"/>
        <s v="ER_5016 - Endpoint Compute and Productivity Systems"/>
        <s v="ER_5018 - Energy Delivery Op Efficiency &amp; Shared Services"/>
        <s v="ER_5019 - Energy Resources Modernization &amp; Op Efficiency"/>
        <s v="ER_5020 - Enterprise &amp; Control Network Infrastructure"/>
        <s v="ER_5022 - Enterprise Communication Systems"/>
        <s v="ER_5025 - Environmental Control &amp; Monitoring Systems"/>
        <s v="ER_5026 - ET Modernization &amp; Op Efficiency - Technology"/>
        <s v="ER_5027 - Fiber Network Lease Service Replacement"/>
        <s v="ER_5028 - Financial &amp; Accounting Technology"/>
        <s v="ER_5030 - Land Mobile Radio &amp; Real Time Comm Systems"/>
        <s v="ER_5032 - Enterprise Security"/>
        <s v="ER_5037 - Infrastructure Technology Failed Assets"/>
        <s v="ER_5038 - Enterprise Data Science"/>
        <s v="ER_5040 - Customer Transactional Systems"/>
        <s v="ER_5147 - Project Atlas"/>
        <s v="ER_5151 - Customer Facing Technology"/>
        <s v="ER_5155 - Data Center Compute and Storage Systems"/>
        <s v="ER_5156 - Digital Grid Network Expansion"/>
        <s v="ER_6103 - Clark Fork Implement PME Agreement"/>
        <s v="ER_6107 - Spokane River Implementation (PM&amp;E)"/>
        <s v="ER_7001 - Structures &amp; Improv"/>
        <s v="ER_7006 - Tools Lab &amp; Shop Equipment"/>
        <s v="ER_7060 - Strategic Initiatives"/>
        <s v="ER_7131 - COF Long Term Restructuring Plan Phase 2"/>
        <s v="ER_7201 - Jackson Prairie Storage"/>
        <s v="ER_7000 - Transportation Equip"/>
      </sharedItems>
    </cacheField>
    <cacheField name="BI" numFmtId="0">
      <sharedItems/>
    </cacheField>
    <cacheField name="BI_Name" numFmtId="0">
      <sharedItems/>
    </cacheField>
    <cacheField name="Function_Code" numFmtId="0">
      <sharedItems/>
    </cacheField>
    <cacheField name="Depreciation_Category" numFmtId="0">
      <sharedItems count="11">
        <s v="Elec Transmission 350-359"/>
        <s v="Elec Distribution 360-373"/>
        <s v="General 12yr 389 / 393-395 / 397-398"/>
        <s v="Gas Distribution 374-387"/>
        <s v="Hydro 331-336"/>
        <s v="Other Elec Production / Turbines 340-346"/>
        <s v="General 5yr 389 / 393-395 / 397-398"/>
        <s v="Software 303"/>
        <s v="Facilities 390-391"/>
        <s v="Gas Underground Storage 350-357"/>
        <s v="Transportation and Tools 392 / 396"/>
      </sharedItems>
      <fieldGroup par="100"/>
    </cacheField>
    <cacheField name="Ser.Jur" numFmtId="0">
      <sharedItems/>
    </cacheField>
    <cacheField name="WA - E % Allocation" numFmtId="165">
      <sharedItems containsSemiMixedTypes="0" containsString="0" containsNumber="1" minValue="0" maxValue="1"/>
    </cacheField>
    <cacheField name="WA - G % Allocation" numFmtId="165">
      <sharedItems containsSemiMixedTypes="0" containsString="0" containsNumber="1" minValue="0" maxValue="1"/>
    </cacheField>
    <cacheField name="WA - E EOP TTP Allocated Total" numFmtId="164">
      <sharedItems containsSemiMixedTypes="0" containsString="0" containsNumber="1" minValue="-9907.0452000000005" maxValue="11961604.7688"/>
    </cacheField>
    <cacheField name="WA - G EOP TTP Allocated Total" numFmtId="164">
      <sharedItems containsSemiMixedTypes="0" containsString="0" containsNumber="1" minValue="0" maxValue="10226578"/>
    </cacheField>
    <cacheField name="Forecasted - JAN" numFmtId="164">
      <sharedItems containsSemiMixedTypes="0" containsString="0" containsNumber="1" minValue="-496803" maxValue="2347496"/>
    </cacheField>
    <cacheField name="Forecasted - FEB" numFmtId="164">
      <sharedItems containsSemiMixedTypes="0" containsString="0" containsNumber="1" minValue="-236162" maxValue="1175862"/>
    </cacheField>
    <cacheField name="Forecasted - MAR" numFmtId="164">
      <sharedItems containsSemiMixedTypes="0" containsString="0" containsNumber="1" minValue="-107938" maxValue="3924681"/>
    </cacheField>
    <cacheField name="Forecasted - APR" numFmtId="164">
      <sharedItems containsSemiMixedTypes="0" containsString="0" containsNumber="1" minValue="-102318" maxValue="7675394"/>
    </cacheField>
    <cacheField name="Forecasted - MAY" numFmtId="164">
      <sharedItems containsSemiMixedTypes="0" containsString="0" containsNumber="1" minValue="-173796" maxValue="3510705"/>
    </cacheField>
    <cacheField name="Forecasted - JUN" numFmtId="164">
      <sharedItems containsSemiMixedTypes="0" containsString="0" containsNumber="1" minValue="-85860" maxValue="5321840"/>
    </cacheField>
    <cacheField name="Forecasted - JUL" numFmtId="164">
      <sharedItems containsSemiMixedTypes="0" containsString="0" containsNumber="1" minValue="-402.56" maxValue="7700000"/>
    </cacheField>
    <cacheField name="Forecasted - AUG" numFmtId="164">
      <sharedItems containsSemiMixedTypes="0" containsString="0" containsNumber="1" containsInteger="1" minValue="0" maxValue="1703401"/>
    </cacheField>
    <cacheField name="Forecasted - SEP" numFmtId="164">
      <sharedItems containsSemiMixedTypes="0" containsString="0" containsNumber="1" containsInteger="1" minValue="0" maxValue="3547878"/>
    </cacheField>
    <cacheField name="Forecasted - OCT" numFmtId="164">
      <sharedItems containsSemiMixedTypes="0" containsString="0" containsNumber="1" containsInteger="1" minValue="0" maxValue="5500672"/>
    </cacheField>
    <cacheField name="Forecasted - NOV" numFmtId="164">
      <sharedItems containsSemiMixedTypes="0" containsString="0" containsNumber="1" containsInteger="1" minValue="0" maxValue="1039101"/>
    </cacheField>
    <cacheField name="Forecasted - DEC" numFmtId="164">
      <sharedItems containsSemiMixedTypes="0" containsString="0" containsNumber="1" containsInteger="1" minValue="0" maxValue="18223042"/>
    </cacheField>
    <cacheField name="Total 2020 Forecasted EOP TTP" numFmtId="164">
      <sharedItems containsSemiMixedTypes="0" containsString="0" containsNumber="1" minValue="-15093" maxValue="18223042"/>
    </cacheField>
    <cacheField name="." numFmtId="0">
      <sharedItems containsNonDate="0" containsString="0" containsBlank="1"/>
    </cacheField>
    <cacheField name="AMA - Jan" numFmtId="164">
      <sharedItems containsSemiMixedTypes="0" containsString="0" containsNumber="1" minValue="-496803" maxValue="2347496"/>
    </cacheField>
    <cacheField name="AMA - Feb" numFmtId="164">
      <sharedItems containsSemiMixedTypes="0" containsString="0" containsNumber="1" minValue="-15532" maxValue="2347496"/>
    </cacheField>
    <cacheField name="AMA - Mar" numFmtId="164">
      <sharedItems containsSemiMixedTypes="0" containsString="0" containsNumber="1" minValue="-15093" maxValue="3924681"/>
    </cacheField>
    <cacheField name="AMA - Apr" numFmtId="164">
      <sharedItems containsSemiMixedTypes="0" containsString="0" containsNumber="1" minValue="-15093" maxValue="7675394"/>
    </cacheField>
    <cacheField name="AMA - May" numFmtId="164">
      <sharedItems containsSemiMixedTypes="0" containsString="0" containsNumber="1" minValue="-15093" maxValue="7787251"/>
    </cacheField>
    <cacheField name="AMA - Jun" numFmtId="164">
      <sharedItems containsSemiMixedTypes="0" containsString="0" containsNumber="1" minValue="-15093" maxValue="7810661"/>
    </cacheField>
    <cacheField name="AMA - Jul" numFmtId="164">
      <sharedItems containsSemiMixedTypes="0" containsString="0" containsNumber="1" minValue="-15093" maxValue="13659389"/>
    </cacheField>
    <cacheField name="AMA - Aug" numFmtId="164">
      <sharedItems containsSemiMixedTypes="0" containsString="0" containsNumber="1" minValue="-15093" maxValue="14159389"/>
    </cacheField>
    <cacheField name="AMA - Sep" numFmtId="164">
      <sharedItems containsSemiMixedTypes="0" containsString="0" containsNumber="1" minValue="-15093" maxValue="14274584"/>
    </cacheField>
    <cacheField name="AMA - Oct" numFmtId="164">
      <sharedItems containsSemiMixedTypes="0" containsString="0" containsNumber="1" minValue="-15093" maxValue="14332994"/>
    </cacheField>
    <cacheField name="AMA - Nov" numFmtId="164">
      <sharedItems containsSemiMixedTypes="0" containsString="0" containsNumber="1" minValue="-15093" maxValue="15183573"/>
    </cacheField>
    <cacheField name="AMA - Dec" numFmtId="164">
      <sharedItems containsSemiMixedTypes="0" containsString="0" containsNumber="1" minValue="-15093" maxValue="18223042"/>
    </cacheField>
    <cacheField name="System Total 2020 Forecasted AMA TTP" numFmtId="41">
      <sharedItems containsSemiMixedTypes="0" containsString="0" containsNumber="1" minValue="-11948.625" maxValue="8117642.625"/>
    </cacheField>
    <cacheField name=".." numFmtId="0">
      <sharedItems containsNonDate="0" containsString="0" containsBlank="1"/>
    </cacheField>
    <cacheField name="WA - E Allocated Forecasted - JAN" numFmtId="164">
      <sharedItems containsSemiMixedTypes="0" containsString="0" containsNumber="1" minValue="-240001.27457974738" maxValue="1744901"/>
    </cacheField>
    <cacheField name="WA - E Allocated Forecasted - FEB" numFmtId="164">
      <sharedItems containsSemiMixedTypes="0" containsString="0" containsNumber="1" minValue="-236162" maxValue="771835.81680000003"/>
    </cacheField>
    <cacheField name="WA - E Allocated Forecasted - MAR" numFmtId="164">
      <sharedItems containsSemiMixedTypes="0" containsString="0" containsNumber="1" minValue="-107938" maxValue="2576160.6083999998"/>
    </cacheField>
    <cacheField name="WA - E Allocated Forecasted - APR" numFmtId="164">
      <sharedItems containsSemiMixedTypes="0" containsString="0" containsNumber="1" minValue="-49428.949528184399" maxValue="5038128.6216000002"/>
    </cacheField>
    <cacheField name="WA - E Allocated Forecasted - MAY" numFmtId="164">
      <sharedItems containsSemiMixedTypes="0" containsString="0" containsNumber="1" minValue="-114079.69439999999" maxValue="1695991.519120239"/>
    </cacheField>
    <cacheField name="WA - E Allocated Forecasted - JUN" numFmtId="164">
      <sharedItems containsSemiMixedTypes="0" containsString="0" containsNumber="1" minValue="-29057.515199999998" maxValue="3493255.7760000001"/>
    </cacheField>
    <cacheField name="WA - E Allocated Forecasted - JUL" numFmtId="164">
      <sharedItems containsSemiMixedTypes="0" containsString="0" containsNumber="1" minValue="0" maxValue="3719804.0556599996"/>
    </cacheField>
    <cacheField name="WA - E Allocated Forecasted - AUG" numFmtId="164">
      <sharedItems containsSemiMixedTypes="0" containsString="0" containsNumber="1" minValue="0" maxValue="413203.53914000001"/>
    </cacheField>
    <cacheField name="WA - E Allocated Forecasted - SEP" numFmtId="164">
      <sharedItems containsSemiMixedTypes="0" containsString="0" containsNumber="1" minValue="0" maxValue="2328827.1192000001"/>
    </cacheField>
    <cacheField name="WA - E Allocated Forecasted - OCT" numFmtId="164">
      <sharedItems containsSemiMixedTypes="0" containsString="0" containsNumber="1" minValue="0" maxValue="3610641.1008000001"/>
    </cacheField>
    <cacheField name="WA - E Allocated Forecasted - NOV" numFmtId="164">
      <sharedItems containsSemiMixedTypes="0" containsString="0" containsNumber="1" minValue="0" maxValue="945354"/>
    </cacheField>
    <cacheField name="WA - E Allocated Forecasted - DEC" numFmtId="164">
      <sharedItems containsSemiMixedTypes="0" containsString="0" containsNumber="1" minValue="0" maxValue="11961604.7688"/>
    </cacheField>
    <cacheField name="WA - E Allocated Total 2020 Forecasted EOP TTP" numFmtId="164">
      <sharedItems containsSemiMixedTypes="0" containsString="0" containsNumber="1" minValue="-9907.0452000000005" maxValue="11961604.7688"/>
    </cacheField>
    <cacheField name="…" numFmtId="0">
      <sharedItems containsNonDate="0" containsString="0" containsBlank="1"/>
    </cacheField>
    <cacheField name="WA - E Allocated AMA - Jan" numFmtId="164">
      <sharedItems containsSemiMixedTypes="0" containsString="0" containsNumber="1" minValue="-240001.27457974738" maxValue="1744901"/>
    </cacheField>
    <cacheField name="WA - E Allocated AMA - Feb" numFmtId="164">
      <sharedItems containsSemiMixedTypes="0" containsString="0" containsNumber="1" minValue="-10731.680080000002" maxValue="1553512"/>
    </cacheField>
    <cacheField name="WA - E Allocated AMA - Mar" numFmtId="164">
      <sharedItems containsSemiMixedTypes="0" containsString="0" containsNumber="1" minValue="-10064.922980000001" maxValue="2687916.8980799997"/>
    </cacheField>
    <cacheField name="WA - E Allocated AMA - Apr" numFmtId="164">
      <sharedItems containsSemiMixedTypes="0" containsString="0" containsNumber="1" minValue="-9907.0452000000005" maxValue="5038128.6216000002"/>
    </cacheField>
    <cacheField name="WA - E Allocated AMA - May" numFmtId="164">
      <sharedItems containsSemiMixedTypes="0" containsString="0" containsNumber="1" minValue="-9907.0452000000005" maxValue="5111551.5564000001"/>
    </cacheField>
    <cacheField name="WA - E Allocated AMA - Jun" numFmtId="164">
      <sharedItems containsSemiMixedTypes="0" containsString="0" containsNumber="1" minValue="-9907.0452000000005" maxValue="5314035.4316199999"/>
    </cacheField>
    <cacheField name="WA - E Allocated AMA - Jul" numFmtId="164">
      <sharedItems containsSemiMixedTypes="0" containsString="0" containsNumber="1" minValue="-9907.0452000000005" maxValue="6598733.8441607263"/>
    </cacheField>
    <cacheField name="WA - E Allocated AMA - Aug" numFmtId="164">
      <sharedItems containsSemiMixedTypes="0" containsString="0" containsNumber="1" minValue="-9907.0452000000005" maxValue="6840279.5620607259"/>
    </cacheField>
    <cacheField name="WA - E Allocated AMA - Sep" numFmtId="164">
      <sharedItems containsSemiMixedTypes="0" containsString="0" containsNumber="1" minValue="-9907.0452000000005" maxValue="6895929.280007707"/>
    </cacheField>
    <cacheField name="WA - E Allocated AMA - Oct" numFmtId="164">
      <sharedItems containsSemiMixedTypes="0" containsString="0" containsNumber="1" minValue="-9907.0452000000005" maxValue="6924146.6507727848"/>
    </cacheField>
    <cacheField name="WA - E Allocated AMA - Nov" numFmtId="164">
      <sharedItems containsSemiMixedTypes="0" containsString="0" containsNumber="1" minValue="-9907.0452000000005" maxValue="7335054.0811441131"/>
    </cacheField>
    <cacheField name="WA - E Allocated AMA - Dec" numFmtId="164">
      <sharedItems containsSemiMixedTypes="0" containsString="0" containsNumber="1" minValue="-9907.0452000000005" maxValue="11961604.7688"/>
    </cacheField>
    <cacheField name="WA - E Allocated System Total 2020 Forecasted AMA TTP" numFmtId="41">
      <sharedItems containsSemiMixedTypes="0" containsString="0" containsNumber="1" minValue="-7843.0774499999998" maxValue="4380719.235929166"/>
    </cacheField>
    <cacheField name="..2" numFmtId="0">
      <sharedItems containsNonDate="0" containsString="0" containsBlank="1"/>
    </cacheField>
    <cacheField name="WA - G Allocated Forecasted - JAN" numFmtId="164">
      <sharedItems containsSemiMixedTypes="0" containsString="0" containsNumber="1" minValue="-75309.722217787814" maxValue="255247.63444582422"/>
    </cacheField>
    <cacheField name="WA - G Allocated Forecasted - FEB" numFmtId="164">
      <sharedItems containsSemiMixedTypes="0" containsString="0" containsNumber="1" minValue="0" maxValue="157802"/>
    </cacheField>
    <cacheField name="WA - G Allocated Forecasted - MAR" numFmtId="164">
      <sharedItems containsSemiMixedTypes="0" containsString="0" containsNumber="1" minValue="0" maxValue="539471"/>
    </cacheField>
    <cacheField name="WA - G Allocated Forecasted - APR" numFmtId="164">
      <sharedItems containsSemiMixedTypes="0" containsString="0" containsNumber="1" minValue="-15510.252872626801" maxValue="218526.7108"/>
    </cacheField>
    <cacheField name="WA - G Allocated Forecasted - MAY" numFmtId="164">
      <sharedItems containsSemiMixedTypes="0" containsString="0" containsNumber="1" minValue="0" maxValue="800327"/>
    </cacheField>
    <cacheField name="WA - G Allocated Forecasted - JUN" numFmtId="164">
      <sharedItems containsSemiMixedTypes="0" containsString="0" containsNumber="1" minValue="-58968.647999999994" maxValue="4917707"/>
    </cacheField>
    <cacheField name="WA - G Allocated Forecasted - JUL" numFmtId="164">
      <sharedItems containsSemiMixedTypes="0" containsString="0" containsNumber="1" minValue="-292.23038080000003" maxValue="1655592"/>
    </cacheField>
    <cacheField name="WA - G Allocated Forecasted - AUG" numFmtId="164">
      <sharedItems containsSemiMixedTypes="0" containsString="0" containsNumber="1" minValue="0" maxValue="1703401"/>
    </cacheField>
    <cacheField name="WA - G Allocated Forecasted - SEP" numFmtId="164">
      <sharedItems containsSemiMixedTypes="0" containsString="0" containsNumber="1" minValue="0" maxValue="1659196"/>
    </cacheField>
    <cacheField name="WA - G Allocated Forecasted - OCT" numFmtId="164">
      <sharedItems containsSemiMixedTypes="0" containsString="0" containsNumber="1" minValue="0" maxValue="1517953"/>
    </cacheField>
    <cacheField name="WA - G Allocated Forecasted - NOV" numFmtId="164">
      <sharedItems containsSemiMixedTypes="0" containsString="0" containsNumber="1" minValue="0" maxValue="553411"/>
    </cacheField>
    <cacheField name="WA - G Allocated Forecasted - DEC" numFmtId="164">
      <sharedItems containsSemiMixedTypes="0" containsString="0" containsNumber="1" minValue="0" maxValue="669523"/>
    </cacheField>
    <cacheField name="WA - G Allocated Total 2020 Forecasted EOP TTP" numFmtId="164">
      <sharedItems containsSemiMixedTypes="0" containsString="0" containsNumber="1" minValue="0" maxValue="10226578"/>
    </cacheField>
    <cacheField name="…2" numFmtId="0">
      <sharedItems containsNonDate="0" containsString="0" containsBlank="1"/>
    </cacheField>
    <cacheField name="WA - G Allocated AMA - Jan" numFmtId="164">
      <sharedItems containsSemiMixedTypes="0" containsString="0" containsNumber="1" minValue="-75309.722217787814" maxValue="255247.63444582422"/>
    </cacheField>
    <cacheField name="WA - G Allocated AMA - Feb" numFmtId="164">
      <sharedItems containsSemiMixedTypes="0" containsString="0" containsNumber="1" minValue="-196.75638703999999" maxValue="301691"/>
    </cacheField>
    <cacheField name="WA - G Allocated AMA - Mar" numFmtId="164">
      <sharedItems containsSemiMixedTypes="0" containsString="0" containsNumber="1" minValue="-164.99089804799999" maxValue="841162"/>
    </cacheField>
    <cacheField name="WA - G Allocated AMA - Apr" numFmtId="164">
      <sharedItems containsSemiMixedTypes="0" containsString="0" containsNumber="1" minValue="0" maxValue="928597"/>
    </cacheField>
    <cacheField name="WA - G Allocated AMA - May" numFmtId="164">
      <sharedItems containsSemiMixedTypes="0" containsString="0" containsNumber="1" minValue="0" maxValue="1728924"/>
    </cacheField>
    <cacheField name="WA - G Allocated AMA - Jun" numFmtId="164">
      <sharedItems containsSemiMixedTypes="0" containsString="0" containsNumber="1" minValue="0" maxValue="4917961"/>
    </cacheField>
    <cacheField name="WA - G Allocated AMA - Jul" numFmtId="164">
      <sharedItems containsSemiMixedTypes="0" containsString="0" containsNumber="1" minValue="0" maxValue="4917961"/>
    </cacheField>
    <cacheField name="WA - G Allocated AMA - Aug" numFmtId="164">
      <sharedItems containsSemiMixedTypes="0" containsString="0" containsNumber="1" minValue="0" maxValue="6258319"/>
    </cacheField>
    <cacheField name="WA - G Allocated AMA - Sep" numFmtId="164">
      <sharedItems containsSemiMixedTypes="0" containsString="0" containsNumber="1" minValue="0" maxValue="7917515"/>
    </cacheField>
    <cacheField name="WA - G Allocated AMA - Oct" numFmtId="164">
      <sharedItems containsSemiMixedTypes="0" containsString="0" containsNumber="1" minValue="0" maxValue="9435468"/>
    </cacheField>
    <cacheField name="WA - G Allocated AMA - Nov" numFmtId="164">
      <sharedItems containsSemiMixedTypes="0" containsString="0" containsNumber="1" minValue="0" maxValue="9988879"/>
    </cacheField>
    <cacheField name="WA - G Allocated AMA - Dec" numFmtId="164">
      <sharedItems containsSemiMixedTypes="0" containsString="0" containsNumber="1" minValue="0" maxValue="10226578"/>
    </cacheField>
    <cacheField name="WA - G Allocated System Total 2020 Forecasted AMA TTP" numFmtId="41">
      <sharedItems containsSemiMixedTypes="0" containsString="0" containsNumber="1" minValue="0" maxValue="4175998.0833333335"/>
    </cacheField>
    <cacheField name="Depreciation_Category2" numFmtId="0" databaseField="0">
      <fieldGroup base="11">
        <discretePr count="11">
          <x v="0"/>
          <x v="1"/>
          <x v="9"/>
          <x v="2"/>
          <x v="3"/>
          <x v="4"/>
          <x v="9"/>
          <x v="5"/>
          <x v="6"/>
          <x v="7"/>
          <x v="8"/>
        </discretePr>
        <groupItems count="10">
          <s v="Elec Transmission 350-359"/>
          <s v="Elec Distribution 360-373"/>
          <s v="Gas Distribution 374-387"/>
          <s v="Hydro 331-336"/>
          <s v="Other Elec Production / Turbines 340-346"/>
          <s v="Software 303"/>
          <s v="Facilities 390-391"/>
          <s v="Gas Underground Storage 350-357"/>
          <s v="Transportation and Tools 392 / 396"/>
          <s v="Group1"/>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6">
  <r>
    <x v="0"/>
    <s v="YQ301"/>
    <n v="0.50218765338139726"/>
    <n v="0.46557444431912115"/>
    <n v="3.2237902299481529E-2"/>
    <n v="0.99999999999999989"/>
    <n v="0"/>
    <n v="0"/>
    <n v="0"/>
    <n v="0"/>
    <n v="0"/>
    <n v="0"/>
    <n v="0"/>
    <n v="0"/>
  </r>
  <r>
    <x v="1"/>
    <s v="EG201"/>
    <n v="0"/>
    <n v="0"/>
    <n v="1"/>
    <n v="1"/>
    <n v="0"/>
    <n v="0"/>
    <n v="0"/>
    <n v="0"/>
    <n v="0"/>
    <n v="0"/>
    <n v="0"/>
    <n v="0"/>
  </r>
  <r>
    <x v="2"/>
    <s v="92E07"/>
    <n v="1"/>
    <n v="0"/>
    <n v="0"/>
    <n v="1"/>
    <n v="0"/>
    <n v="0"/>
    <n v="0"/>
    <n v="0"/>
    <n v="0"/>
    <n v="0"/>
    <n v="0"/>
    <n v="0"/>
  </r>
  <r>
    <x v="3"/>
    <s v="05P92"/>
    <n v="0.29311106479135884"/>
    <n v="0.37102447423462676"/>
    <n v="0.33586446097401451"/>
    <n v="1"/>
    <n v="0"/>
    <n v="0"/>
    <n v="0"/>
    <n v="0"/>
    <n v="0"/>
    <n v="0"/>
    <n v="0"/>
    <n v="0"/>
  </r>
  <r>
    <x v="4"/>
    <s v="10W09"/>
    <n v="0.36613628763052103"/>
    <n v="0.4130318975836752"/>
    <n v="0.22083181478580383"/>
    <n v="1"/>
    <n v="0"/>
    <n v="0"/>
    <n v="0"/>
    <n v="0"/>
    <n v="0"/>
    <n v="0"/>
    <n v="0"/>
    <n v="0"/>
  </r>
  <r>
    <x v="5"/>
    <s v="05P95"/>
    <n v="0.19938899234087556"/>
    <n v="0.77280027759746717"/>
    <n v="2.781073006165739E-2"/>
    <n v="1.0000000000000002"/>
    <n v="0"/>
    <n v="0"/>
    <n v="0"/>
    <n v="0"/>
    <n v="0"/>
    <n v="0"/>
    <n v="0"/>
    <n v="0"/>
  </r>
  <r>
    <x v="5"/>
    <s v="06P98"/>
    <n v="0.43644375762830434"/>
    <n v="1.3145170476523154E-2"/>
    <n v="0.55041107189517247"/>
    <n v="1"/>
    <n v="0"/>
    <n v="0"/>
    <n v="0"/>
    <n v="0"/>
    <n v="0"/>
    <n v="0"/>
    <n v="0"/>
    <n v="0"/>
  </r>
  <r>
    <x v="6"/>
    <s v="01N09"/>
    <n v="0.9273659626296874"/>
    <n v="7.2634037370312696E-2"/>
    <n v="0"/>
    <n v="1"/>
    <n v="0"/>
    <n v="0"/>
    <n v="0"/>
    <n v="0"/>
    <n v="0"/>
    <n v="0"/>
    <n v="0"/>
    <n v="0"/>
  </r>
  <r>
    <x v="7"/>
    <s v="17W01"/>
    <n v="0.4339339916302199"/>
    <n v="0.56438279600770236"/>
    <n v="1.6832123620777618E-3"/>
    <n v="1"/>
    <n v="0"/>
    <n v="0"/>
    <n v="0"/>
    <n v="0"/>
    <n v="0"/>
    <n v="0"/>
    <n v="0"/>
    <n v="0"/>
  </r>
  <r>
    <x v="8"/>
    <s v="18W01"/>
    <n v="3.8071981893222293E-2"/>
    <n v="0.96192801810677775"/>
    <n v="0"/>
    <n v="1"/>
    <n v="0"/>
    <n v="0"/>
    <n v="0"/>
    <n v="0"/>
    <n v="0"/>
    <n v="0"/>
    <n v="0"/>
    <n v="0"/>
  </r>
  <r>
    <x v="9"/>
    <s v="19W01"/>
    <n v="0"/>
    <n v="1"/>
    <n v="0"/>
    <n v="1"/>
    <n v="0"/>
    <n v="0"/>
    <n v="0"/>
    <n v="0"/>
    <n v="0"/>
    <n v="0"/>
    <n v="0"/>
    <n v="0"/>
  </r>
  <r>
    <x v="10"/>
    <s v="20P01"/>
    <n v="0.15754951238373793"/>
    <n v="9.0243619840983409E-3"/>
    <n v="0.83342612563216367"/>
    <n v="1"/>
    <n v="1046651.7765368301"/>
    <n v="164899.47702895061"/>
    <n v="9445.3645027679613"/>
    <n v="872306.9350051115"/>
    <n v="247357.40457831859"/>
    <n v="38971.038475821078"/>
    <n v="2232.242758361811"/>
    <n v="206154.12334413567"/>
  </r>
  <r>
    <x v="11"/>
    <s v="22P01"/>
    <n v="0.23834907989885723"/>
    <n v="0.50450950059034061"/>
    <n v="0.25714141951080216"/>
    <n v="1"/>
    <n v="0"/>
    <n v="0"/>
    <n v="0"/>
    <n v="0"/>
    <n v="0"/>
    <n v="0"/>
    <n v="0"/>
    <n v="0"/>
  </r>
  <r>
    <x v="12"/>
    <s v="25P01"/>
    <n v="0"/>
    <n v="0"/>
    <n v="1"/>
    <n v="1"/>
    <n v="146240.653172272"/>
    <n v="0"/>
    <n v="0"/>
    <n v="146240.653172272"/>
    <n v="51361.435803634609"/>
    <n v="0"/>
    <n v="0"/>
    <n v="51361.435803634609"/>
  </r>
  <r>
    <x v="13"/>
    <s v="26W01"/>
    <n v="1.5548418130319154E-2"/>
    <n v="0.98445158186968085"/>
    <n v="0"/>
    <n v="1"/>
    <n v="0"/>
    <n v="0"/>
    <n v="0"/>
    <n v="0"/>
    <n v="0"/>
    <n v="0"/>
    <n v="0"/>
    <n v="0"/>
  </r>
  <r>
    <x v="14"/>
    <s v="28W01"/>
    <n v="1.4577721707746626E-3"/>
    <n v="0.99854222782922542"/>
    <n v="0"/>
    <n v="1"/>
    <n v="0"/>
    <n v="0"/>
    <n v="0"/>
    <n v="0"/>
    <n v="0"/>
    <n v="0"/>
    <n v="0"/>
    <n v="0"/>
  </r>
  <r>
    <x v="15"/>
    <s v="29W01"/>
    <n v="3.1731380382288697E-2"/>
    <n v="0.96826861961771138"/>
    <n v="0"/>
    <n v="1"/>
    <n v="0"/>
    <n v="0"/>
    <n v="0"/>
    <n v="0"/>
    <n v="0"/>
    <n v="0"/>
    <n v="0"/>
    <n v="0"/>
  </r>
  <r>
    <x v="16"/>
    <s v="30P01"/>
    <n v="0"/>
    <n v="5.8698999332614374E-3"/>
    <n v="0.99413010006673852"/>
    <n v="1"/>
    <n v="0"/>
    <n v="0"/>
    <n v="0"/>
    <n v="0"/>
    <n v="0"/>
    <n v="0"/>
    <n v="0"/>
    <n v="0"/>
  </r>
  <r>
    <x v="17"/>
    <s v="31W01"/>
    <n v="0"/>
    <n v="1"/>
    <n v="0"/>
    <n v="1"/>
    <n v="0"/>
    <n v="0"/>
    <n v="0"/>
    <n v="0"/>
    <n v="0"/>
    <n v="0"/>
    <n v="0"/>
    <n v="0"/>
  </r>
  <r>
    <x v="18"/>
    <s v="32P01"/>
    <n v="0.27389444592769868"/>
    <n v="0.68254574193104955"/>
    <n v="4.3559812141251805E-2"/>
    <n v="1"/>
    <n v="0"/>
    <n v="0"/>
    <n v="0"/>
    <n v="0"/>
    <n v="0"/>
    <n v="0"/>
    <n v="0"/>
    <n v="0"/>
  </r>
  <r>
    <x v="19"/>
    <s v="33C09"/>
    <n v="0.12491351443720938"/>
    <n v="1.8882291216410607E-2"/>
    <n v="0.85620419434638007"/>
    <n v="1"/>
    <n v="0"/>
    <n v="0"/>
    <n v="0"/>
    <n v="0"/>
    <n v="0"/>
    <n v="0"/>
    <n v="0"/>
    <n v="0"/>
  </r>
  <r>
    <x v="20"/>
    <s v="35N09"/>
    <n v="0.60083688388049039"/>
    <n v="0"/>
    <n v="0.39916311611950955"/>
    <n v="1"/>
    <n v="154157.06998815181"/>
    <n v="92623.253559827805"/>
    <n v="0"/>
    <n v="61533.816428324004"/>
    <n v="96047.239903150126"/>
    <n v="57708.724328730619"/>
    <n v="0"/>
    <n v="38338.515574419507"/>
  </r>
  <r>
    <x v="21"/>
    <s v="38X09"/>
    <n v="7.8362728700244241E-3"/>
    <n v="0.99216372712997558"/>
    <n v="0"/>
    <n v="1"/>
    <n v="0"/>
    <n v="0"/>
    <n v="0"/>
    <n v="0"/>
    <n v="0"/>
    <n v="0"/>
    <n v="0"/>
    <n v="0"/>
  </r>
  <r>
    <x v="22"/>
    <s v="39E29"/>
    <n v="0.7303183972067504"/>
    <n v="7.6897497713858176E-2"/>
    <n v="0.1927841050793915"/>
    <n v="1"/>
    <n v="0"/>
    <n v="0"/>
    <n v="0"/>
    <n v="0"/>
    <n v="0"/>
    <n v="0"/>
    <n v="0"/>
    <n v="0"/>
  </r>
  <r>
    <x v="23"/>
    <s v="42P09"/>
    <n v="0"/>
    <n v="0"/>
    <n v="1"/>
    <n v="1"/>
    <n v="0"/>
    <n v="0"/>
    <n v="0"/>
    <n v="0"/>
    <n v="0"/>
    <n v="0"/>
    <n v="0"/>
    <n v="0"/>
  </r>
  <r>
    <x v="24"/>
    <s v="47C08"/>
    <n v="0"/>
    <n v="1"/>
    <n v="0"/>
    <n v="1"/>
    <n v="0"/>
    <n v="0"/>
    <n v="0"/>
    <n v="0"/>
    <n v="0"/>
    <n v="0"/>
    <n v="0"/>
    <n v="0"/>
  </r>
  <r>
    <x v="25"/>
    <s v="51N09"/>
    <n v="2.6064659419429764E-3"/>
    <n v="0.99739353405805709"/>
    <n v="0"/>
    <n v="1"/>
    <n v="0"/>
    <n v="0"/>
    <n v="0"/>
    <n v="0"/>
    <n v="0"/>
    <n v="0"/>
    <n v="0"/>
    <n v="0"/>
  </r>
  <r>
    <x v="26"/>
    <s v="52N09"/>
    <n v="0.8666666537030574"/>
    <n v="0.13333334629694257"/>
    <n v="0"/>
    <n v="1"/>
    <n v="0"/>
    <n v="0"/>
    <n v="0"/>
    <n v="0"/>
    <n v="0"/>
    <n v="0"/>
    <n v="0"/>
    <n v="0"/>
  </r>
  <r>
    <x v="27"/>
    <s v="53N09"/>
    <n v="0"/>
    <n v="0"/>
    <n v="1"/>
    <n v="1"/>
    <n v="0"/>
    <n v="0"/>
    <n v="0"/>
    <n v="0"/>
    <n v="0"/>
    <n v="0"/>
    <n v="0"/>
    <n v="0"/>
  </r>
  <r>
    <x v="28"/>
    <s v="55N09"/>
    <n v="0.61759515682512789"/>
    <n v="0.38240484317487222"/>
    <n v="0"/>
    <n v="1"/>
    <n v="0"/>
    <n v="0"/>
    <n v="0"/>
    <n v="0"/>
    <n v="0"/>
    <n v="0"/>
    <n v="0"/>
    <n v="0"/>
  </r>
  <r>
    <x v="29"/>
    <s v="56N09"/>
    <n v="0"/>
    <n v="0.82680497384938201"/>
    <n v="0.17319502615061805"/>
    <n v="1"/>
    <n v="0"/>
    <n v="0"/>
    <n v="0"/>
    <n v="0"/>
    <n v="0"/>
    <n v="0"/>
    <n v="0"/>
    <n v="0"/>
  </r>
  <r>
    <x v="30"/>
    <s v="XD101"/>
    <n v="0"/>
    <n v="0"/>
    <n v="1"/>
    <n v="1"/>
    <n v="0"/>
    <n v="0"/>
    <n v="0"/>
    <n v="0"/>
    <n v="0"/>
    <n v="0"/>
    <n v="0"/>
    <n v="0"/>
  </r>
  <r>
    <x v="31"/>
    <s v="19W09"/>
    <n v="0"/>
    <n v="1"/>
    <n v="0"/>
    <n v="1"/>
    <n v="0"/>
    <n v="0"/>
    <n v="0"/>
    <n v="0"/>
    <n v="0"/>
    <n v="0"/>
    <n v="0"/>
    <n v="0"/>
  </r>
  <r>
    <x v="32"/>
    <s v="85J51"/>
    <n v="0"/>
    <n v="0"/>
    <n v="1"/>
    <n v="1"/>
    <n v="0"/>
    <n v="0"/>
    <n v="0"/>
    <n v="0"/>
    <n v="0"/>
    <n v="0"/>
    <n v="0"/>
    <n v="0"/>
  </r>
  <r>
    <x v="33"/>
    <s v="86J51"/>
    <n v="0"/>
    <n v="0"/>
    <n v="1"/>
    <n v="1"/>
    <n v="144001.53644616739"/>
    <n v="0"/>
    <n v="0"/>
    <n v="144001.53644616739"/>
    <n v="56177.528892959497"/>
    <n v="0"/>
    <n v="0"/>
    <n v="56177.528892959497"/>
  </r>
  <r>
    <x v="34"/>
    <s v="LC903"/>
    <n v="0"/>
    <n v="0"/>
    <n v="1"/>
    <n v="1"/>
    <n v="0"/>
    <n v="0"/>
    <n v="0"/>
    <n v="0"/>
    <n v="0"/>
    <n v="0"/>
    <n v="0"/>
    <n v="0"/>
  </r>
  <r>
    <x v="1"/>
    <s v="EG202"/>
    <n v="0"/>
    <n v="0"/>
    <n v="1"/>
    <n v="1"/>
    <n v="0"/>
    <n v="0"/>
    <n v="0"/>
    <n v="0"/>
    <n v="0"/>
    <n v="0"/>
    <n v="0"/>
    <n v="0"/>
  </r>
  <r>
    <x v="35"/>
    <s v="27P01"/>
    <n v="0"/>
    <n v="0"/>
    <n v="1"/>
    <n v="1"/>
    <n v="159769.33852451161"/>
    <n v="0"/>
    <n v="0"/>
    <n v="159769.33852451161"/>
    <n v="16872.820558338786"/>
    <n v="0"/>
    <n v="0"/>
    <n v="16872.820558338786"/>
  </r>
  <r>
    <x v="36"/>
    <s v="34C09"/>
    <n v="0"/>
    <n v="0"/>
    <n v="1"/>
    <n v="1"/>
    <n v="0"/>
    <n v="0"/>
    <n v="0"/>
    <n v="0"/>
    <n v="0"/>
    <n v="0"/>
    <n v="0"/>
    <n v="0"/>
  </r>
  <r>
    <x v="37"/>
    <s v="35C09"/>
    <n v="0"/>
    <n v="0"/>
    <n v="1"/>
    <n v="1"/>
    <n v="0"/>
    <n v="0"/>
    <n v="0"/>
    <n v="0"/>
    <n v="0"/>
    <n v="0"/>
    <n v="0"/>
    <n v="0"/>
  </r>
  <r>
    <x v="38"/>
    <s v="YI303"/>
    <n v="0"/>
    <n v="0"/>
    <n v="1"/>
    <n v="1"/>
    <n v="0"/>
    <n v="0"/>
    <n v="0"/>
    <n v="0"/>
    <n v="0"/>
    <n v="0"/>
    <n v="0"/>
    <n v="0"/>
  </r>
  <r>
    <x v="39"/>
    <s v="19N09"/>
    <n v="0"/>
    <n v="1"/>
    <n v="0"/>
    <n v="1"/>
    <n v="0"/>
    <n v="0"/>
    <n v="0"/>
    <n v="0"/>
    <n v="0"/>
    <n v="0"/>
    <n v="0"/>
    <n v="0"/>
  </r>
  <r>
    <x v="39"/>
    <s v="20N09"/>
    <n v="0"/>
    <n v="1"/>
    <n v="0"/>
    <n v="1"/>
    <n v="0"/>
    <n v="0"/>
    <n v="0"/>
    <n v="0"/>
    <n v="0"/>
    <n v="0"/>
    <n v="0"/>
    <n v="0"/>
  </r>
  <r>
    <x v="39"/>
    <s v="41E55"/>
    <n v="0"/>
    <n v="1"/>
    <n v="0"/>
    <n v="1"/>
    <n v="0"/>
    <n v="0"/>
    <n v="0"/>
    <n v="0"/>
    <n v="0"/>
    <n v="0"/>
    <n v="0"/>
    <n v="0"/>
  </r>
  <r>
    <x v="18"/>
    <s v="32P02"/>
    <n v="0"/>
    <n v="1"/>
    <n v="0"/>
    <n v="1"/>
    <n v="0"/>
    <n v="0"/>
    <n v="0"/>
    <n v="0"/>
    <n v="0"/>
    <n v="0"/>
    <n v="0"/>
    <n v="0"/>
  </r>
  <r>
    <x v="40"/>
    <s v="01C11"/>
    <n v="0"/>
    <n v="1"/>
    <n v="0"/>
    <n v="1"/>
    <n v="0"/>
    <n v="0"/>
    <n v="0"/>
    <n v="0"/>
    <n v="0"/>
    <n v="0"/>
    <n v="0"/>
    <n v="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6">
  <r>
    <x v="0"/>
    <s v="YQ301"/>
    <n v="0.50218765338139726"/>
    <n v="0.46557444431912115"/>
    <n v="3.2237902299481529E-2"/>
    <n v="0.99999999999999989"/>
    <n v="1367000.9756099998"/>
    <n v="686491.0121116665"/>
    <n v="636440.71960332221"/>
    <n v="44069.24389501111"/>
    <n v="378677.7104962499"/>
    <n v="190167.27082195185"/>
    <n v="176302.66464032858"/>
    <n v="12207.775033969456"/>
  </r>
  <r>
    <x v="1"/>
    <s v="EG201"/>
    <n v="0"/>
    <n v="0"/>
    <n v="1"/>
    <n v="1"/>
    <n v="0"/>
    <n v="0"/>
    <n v="0"/>
    <n v="0"/>
    <n v="0"/>
    <n v="0"/>
    <n v="0"/>
    <n v="0"/>
  </r>
  <r>
    <x v="2"/>
    <s v="92E07"/>
    <n v="1"/>
    <n v="0"/>
    <n v="0"/>
    <n v="1"/>
    <n v="0"/>
    <n v="0"/>
    <n v="0"/>
    <n v="0"/>
    <n v="0"/>
    <n v="0"/>
    <n v="0"/>
    <n v="0"/>
  </r>
  <r>
    <x v="3"/>
    <s v="05P92"/>
    <n v="0.29311106479135884"/>
    <n v="0.37102447423462676"/>
    <n v="0.33586446097401451"/>
    <n v="1"/>
    <n v="0"/>
    <n v="0"/>
    <n v="0"/>
    <n v="0"/>
    <n v="0"/>
    <n v="0"/>
    <n v="0"/>
    <n v="0"/>
  </r>
  <r>
    <x v="4"/>
    <s v="10W09"/>
    <n v="0.36613628763052103"/>
    <n v="0.4130318975836752"/>
    <n v="0.22083181478580383"/>
    <n v="1"/>
    <n v="0"/>
    <n v="0"/>
    <n v="0"/>
    <n v="0"/>
    <n v="0"/>
    <n v="0"/>
    <n v="0"/>
    <n v="0"/>
  </r>
  <r>
    <x v="5"/>
    <s v="05P95"/>
    <n v="0.19938899234087556"/>
    <n v="0.77280027759746717"/>
    <n v="2.781073006165739E-2"/>
    <n v="1.0000000000000002"/>
    <n v="0"/>
    <n v="0"/>
    <n v="0"/>
    <n v="0"/>
    <n v="0"/>
    <n v="0"/>
    <n v="0"/>
    <n v="0"/>
  </r>
  <r>
    <x v="5"/>
    <s v="06P98"/>
    <n v="0.43644375762830434"/>
    <n v="1.3145170476523154E-2"/>
    <n v="0.55041107189517247"/>
    <n v="1"/>
    <n v="0"/>
    <n v="0"/>
    <n v="0"/>
    <n v="0"/>
    <n v="0"/>
    <n v="0"/>
    <n v="0"/>
    <n v="0"/>
  </r>
  <r>
    <x v="6"/>
    <s v="01N09"/>
    <n v="0.9273659626296874"/>
    <n v="7.2634037370312696E-2"/>
    <n v="0"/>
    <n v="1"/>
    <n v="0"/>
    <n v="0"/>
    <n v="0"/>
    <n v="0"/>
    <n v="0"/>
    <n v="0"/>
    <n v="0"/>
    <n v="0"/>
  </r>
  <r>
    <x v="7"/>
    <s v="17W01"/>
    <n v="0.4339339916302199"/>
    <n v="0.56438279600770236"/>
    <n v="1.6832123620777618E-3"/>
    <n v="1"/>
    <n v="0"/>
    <n v="0"/>
    <n v="0"/>
    <n v="0"/>
    <n v="0"/>
    <n v="0"/>
    <n v="0"/>
    <n v="0"/>
  </r>
  <r>
    <x v="8"/>
    <s v="18W01"/>
    <n v="3.8071981893222293E-2"/>
    <n v="0.96192801810677775"/>
    <n v="0"/>
    <n v="1"/>
    <n v="0"/>
    <n v="0"/>
    <n v="0"/>
    <n v="0"/>
    <n v="0"/>
    <n v="0"/>
    <n v="0"/>
    <n v="0"/>
  </r>
  <r>
    <x v="9"/>
    <s v="19W01"/>
    <n v="0"/>
    <n v="1"/>
    <n v="0"/>
    <n v="1"/>
    <n v="0"/>
    <n v="0"/>
    <n v="0"/>
    <n v="0"/>
    <n v="0"/>
    <n v="0"/>
    <n v="0"/>
    <n v="0"/>
  </r>
  <r>
    <x v="10"/>
    <s v="20P01"/>
    <n v="0.15754951238373793"/>
    <n v="9.0243619840983409E-3"/>
    <n v="0.83342612563216367"/>
    <n v="1"/>
    <n v="3335528.9730528896"/>
    <n v="525510.96324631292"/>
    <n v="30101.020861277077"/>
    <n v="2779916.9889452993"/>
    <n v="788292.54214819951"/>
    <n v="124195.10563118602"/>
    <n v="7113.837249710451"/>
    <n v="656983.59926730301"/>
  </r>
  <r>
    <x v="11"/>
    <s v="22P01"/>
    <n v="0.23834907989885723"/>
    <n v="0.50450950059034061"/>
    <n v="0.25714141951080216"/>
    <n v="1"/>
    <n v="0"/>
    <n v="0"/>
    <n v="0"/>
    <n v="0"/>
    <n v="0"/>
    <n v="0"/>
    <n v="0"/>
    <n v="0"/>
  </r>
  <r>
    <x v="12"/>
    <s v="25P01"/>
    <n v="0"/>
    <n v="0"/>
    <n v="1"/>
    <n v="1"/>
    <n v="466047.96994497592"/>
    <n v="0"/>
    <n v="0"/>
    <n v="466047.96994497592"/>
    <n v="163681.52336919177"/>
    <n v="0"/>
    <n v="0"/>
    <n v="163681.52336919177"/>
  </r>
  <r>
    <x v="13"/>
    <s v="26W01"/>
    <n v="1.5548418130319154E-2"/>
    <n v="0.98445158186968085"/>
    <n v="0"/>
    <n v="1"/>
    <n v="0"/>
    <n v="0"/>
    <n v="0"/>
    <n v="0"/>
    <n v="0"/>
    <n v="0"/>
    <n v="0"/>
    <n v="0"/>
  </r>
  <r>
    <x v="14"/>
    <s v="28W01"/>
    <n v="1.4577721707746626E-3"/>
    <n v="0.99854222782922542"/>
    <n v="0"/>
    <n v="1"/>
    <n v="0"/>
    <n v="0"/>
    <n v="0"/>
    <n v="0"/>
    <n v="0"/>
    <n v="0"/>
    <n v="0"/>
    <n v="0"/>
  </r>
  <r>
    <x v="15"/>
    <s v="29W01"/>
    <n v="3.1731380382288697E-2"/>
    <n v="0.96826861961771138"/>
    <n v="0"/>
    <n v="1"/>
    <n v="0"/>
    <n v="0"/>
    <n v="0"/>
    <n v="0"/>
    <n v="0"/>
    <n v="0"/>
    <n v="0"/>
    <n v="0"/>
  </r>
  <r>
    <x v="16"/>
    <s v="30P01"/>
    <n v="0"/>
    <n v="5.8698999332614374E-3"/>
    <n v="0.99413010006673852"/>
    <n v="1"/>
    <n v="0"/>
    <n v="0"/>
    <n v="0"/>
    <n v="0"/>
    <n v="0"/>
    <n v="0"/>
    <n v="0"/>
    <n v="0"/>
  </r>
  <r>
    <x v="17"/>
    <s v="31W01"/>
    <n v="0"/>
    <n v="1"/>
    <n v="0"/>
    <n v="1"/>
    <n v="0"/>
    <n v="0"/>
    <n v="0"/>
    <n v="0"/>
    <n v="0"/>
    <n v="0"/>
    <n v="0"/>
    <n v="0"/>
  </r>
  <r>
    <x v="18"/>
    <s v="32P01"/>
    <n v="0.27389444592769868"/>
    <n v="0.68254574193104955"/>
    <n v="4.3559812141251805E-2"/>
    <n v="1"/>
    <n v="0"/>
    <n v="0"/>
    <n v="0"/>
    <n v="0"/>
    <n v="0"/>
    <n v="0"/>
    <n v="0"/>
    <n v="0"/>
  </r>
  <r>
    <x v="19"/>
    <s v="33C09"/>
    <n v="0.12491351443720938"/>
    <n v="1.8882291216410607E-2"/>
    <n v="0.85620419434638007"/>
    <n v="1"/>
    <n v="0"/>
    <n v="0"/>
    <n v="0"/>
    <n v="0"/>
    <n v="0"/>
    <n v="0"/>
    <n v="0"/>
    <n v="0"/>
  </r>
  <r>
    <x v="20"/>
    <s v="35N09"/>
    <n v="0.60083688388049039"/>
    <n v="0"/>
    <n v="0.39916311611950955"/>
    <n v="1"/>
    <n v="491276.45399675932"/>
    <n v="295177.01374326996"/>
    <n v="0"/>
    <n v="196099.44025348933"/>
    <n v="306088.76673267229"/>
    <n v="183909.42079448112"/>
    <n v="0"/>
    <n v="122179.34593819114"/>
  </r>
  <r>
    <x v="21"/>
    <s v="38X09"/>
    <n v="7.8362728700244241E-3"/>
    <n v="0.99216372712997558"/>
    <n v="0"/>
    <n v="1"/>
    <n v="0"/>
    <n v="0"/>
    <n v="0"/>
    <n v="0"/>
    <n v="0"/>
    <n v="0"/>
    <n v="0"/>
    <n v="0"/>
  </r>
  <r>
    <x v="22"/>
    <s v="39E29"/>
    <n v="0.7303183972067504"/>
    <n v="7.6897497713858176E-2"/>
    <n v="0.1927841050793915"/>
    <n v="1"/>
    <n v="0"/>
    <n v="0"/>
    <n v="0"/>
    <n v="0"/>
    <n v="0"/>
    <n v="0"/>
    <n v="0"/>
    <n v="0"/>
  </r>
  <r>
    <x v="23"/>
    <s v="42P09"/>
    <n v="0"/>
    <n v="0"/>
    <n v="1"/>
    <n v="1"/>
    <n v="0"/>
    <n v="0"/>
    <n v="0"/>
    <n v="0"/>
    <n v="0"/>
    <n v="0"/>
    <n v="0"/>
    <n v="0"/>
  </r>
  <r>
    <x v="24"/>
    <s v="47C08"/>
    <n v="0"/>
    <n v="1"/>
    <n v="0"/>
    <n v="1"/>
    <n v="0"/>
    <n v="0"/>
    <n v="0"/>
    <n v="0"/>
    <n v="0"/>
    <n v="0"/>
    <n v="0"/>
    <n v="0"/>
  </r>
  <r>
    <x v="25"/>
    <s v="51N09"/>
    <n v="2.6064659419429764E-3"/>
    <n v="0.99739353405805709"/>
    <n v="0"/>
    <n v="1"/>
    <n v="0"/>
    <n v="0"/>
    <n v="0"/>
    <n v="0"/>
    <n v="0"/>
    <n v="0"/>
    <n v="0"/>
    <n v="0"/>
  </r>
  <r>
    <x v="26"/>
    <s v="52N09"/>
    <n v="0.8666666537030574"/>
    <n v="0.13333334629694257"/>
    <n v="0"/>
    <n v="1"/>
    <n v="0"/>
    <n v="0"/>
    <n v="0"/>
    <n v="0"/>
    <n v="0"/>
    <n v="0"/>
    <n v="0"/>
    <n v="0"/>
  </r>
  <r>
    <x v="27"/>
    <s v="53N09"/>
    <n v="0"/>
    <n v="0"/>
    <n v="1"/>
    <n v="1"/>
    <n v="0"/>
    <n v="0"/>
    <n v="0"/>
    <n v="0"/>
    <n v="0"/>
    <n v="0"/>
    <n v="0"/>
    <n v="0"/>
  </r>
  <r>
    <x v="28"/>
    <s v="55N09"/>
    <n v="0.61759515682512789"/>
    <n v="0.38240484317487222"/>
    <n v="0"/>
    <n v="1"/>
    <n v="0"/>
    <n v="0"/>
    <n v="0"/>
    <n v="0"/>
    <n v="0"/>
    <n v="0"/>
    <n v="0"/>
    <n v="0"/>
  </r>
  <r>
    <x v="29"/>
    <s v="56N09"/>
    <n v="0"/>
    <n v="0.82680497384938201"/>
    <n v="0.17319502615061805"/>
    <n v="1"/>
    <n v="0"/>
    <n v="0"/>
    <n v="0"/>
    <n v="0"/>
    <n v="0"/>
    <n v="0"/>
    <n v="0"/>
    <n v="0"/>
  </r>
  <r>
    <x v="30"/>
    <s v="XD101"/>
    <n v="0"/>
    <n v="0"/>
    <n v="1"/>
    <n v="1"/>
    <n v="0"/>
    <n v="0"/>
    <n v="0"/>
    <n v="0"/>
    <n v="0"/>
    <n v="0"/>
    <n v="0"/>
    <n v="0"/>
  </r>
  <r>
    <x v="31"/>
    <s v="19W09"/>
    <n v="0"/>
    <n v="1"/>
    <n v="0"/>
    <n v="1"/>
    <n v="0"/>
    <n v="0"/>
    <n v="0"/>
    <n v="0"/>
    <n v="0"/>
    <n v="0"/>
    <n v="0"/>
    <n v="0"/>
  </r>
  <r>
    <x v="32"/>
    <s v="85J51"/>
    <n v="0"/>
    <n v="0"/>
    <n v="1"/>
    <n v="1"/>
    <n v="0"/>
    <n v="0"/>
    <n v="0"/>
    <n v="0"/>
    <n v="0"/>
    <n v="0"/>
    <n v="0"/>
    <n v="0"/>
  </r>
  <r>
    <x v="33"/>
    <s v="86J51"/>
    <n v="0"/>
    <n v="0"/>
    <n v="1"/>
    <n v="1"/>
    <n v="458912.2263467742"/>
    <n v="0"/>
    <n v="0"/>
    <n v="458912.2263467742"/>
    <n v="179029.72073194446"/>
    <n v="0"/>
    <n v="0"/>
    <n v="179029.72073194446"/>
  </r>
  <r>
    <x v="34"/>
    <s v="LC903"/>
    <n v="0"/>
    <n v="0"/>
    <n v="1"/>
    <n v="1"/>
    <n v="0"/>
    <n v="0"/>
    <n v="0"/>
    <n v="0"/>
    <n v="0"/>
    <n v="0"/>
    <n v="0"/>
    <n v="0"/>
  </r>
  <r>
    <x v="1"/>
    <s v="EG202"/>
    <n v="0"/>
    <n v="0"/>
    <n v="1"/>
    <n v="1"/>
    <n v="0"/>
    <n v="0"/>
    <n v="0"/>
    <n v="0"/>
    <n v="0"/>
    <n v="0"/>
    <n v="0"/>
    <n v="0"/>
  </r>
  <r>
    <x v="35"/>
    <s v="27P01"/>
    <n v="0"/>
    <n v="0"/>
    <n v="1"/>
    <n v="1"/>
    <n v="509161.94822438271"/>
    <n v="0"/>
    <n v="0"/>
    <n v="509161.94822438271"/>
    <n v="53771.257156492349"/>
    <n v="0"/>
    <n v="0"/>
    <n v="53771.257156492349"/>
  </r>
  <r>
    <x v="36"/>
    <s v="34C09"/>
    <n v="0"/>
    <n v="0"/>
    <n v="1"/>
    <n v="1"/>
    <n v="0"/>
    <n v="0"/>
    <n v="0"/>
    <n v="0"/>
    <n v="0"/>
    <n v="0"/>
    <n v="0"/>
    <n v="0"/>
  </r>
  <r>
    <x v="37"/>
    <s v="35C09"/>
    <n v="0"/>
    <n v="0"/>
    <n v="1"/>
    <n v="1"/>
    <n v="0"/>
    <n v="0"/>
    <n v="0"/>
    <n v="0"/>
    <n v="0"/>
    <n v="0"/>
    <n v="0"/>
    <n v="0"/>
  </r>
  <r>
    <x v="38"/>
    <s v="YI303"/>
    <n v="0"/>
    <n v="0"/>
    <n v="1"/>
    <n v="1"/>
    <n v="0"/>
    <n v="0"/>
    <n v="0"/>
    <n v="0"/>
    <n v="0"/>
    <n v="0"/>
    <n v="0"/>
    <n v="0"/>
  </r>
  <r>
    <x v="39"/>
    <s v="19N09"/>
    <n v="0"/>
    <n v="1"/>
    <n v="0"/>
    <n v="1"/>
    <n v="0"/>
    <n v="0"/>
    <n v="0"/>
    <n v="0"/>
    <n v="0"/>
    <n v="0"/>
    <n v="0"/>
    <n v="0"/>
  </r>
  <r>
    <x v="39"/>
    <s v="20N09"/>
    <n v="0"/>
    <n v="1"/>
    <n v="0"/>
    <n v="1"/>
    <n v="0"/>
    <n v="0"/>
    <n v="0"/>
    <n v="0"/>
    <n v="0"/>
    <n v="0"/>
    <n v="0"/>
    <n v="0"/>
  </r>
  <r>
    <x v="39"/>
    <s v="41E55"/>
    <n v="0"/>
    <n v="1"/>
    <n v="0"/>
    <n v="1"/>
    <n v="0"/>
    <n v="0"/>
    <n v="0"/>
    <n v="0"/>
    <n v="0"/>
    <n v="0"/>
    <n v="0"/>
    <n v="0"/>
  </r>
  <r>
    <x v="18"/>
    <s v="32P02"/>
    <n v="0"/>
    <n v="1"/>
    <n v="0"/>
    <n v="1"/>
    <n v="0"/>
    <n v="0"/>
    <n v="0"/>
    <n v="0"/>
    <n v="0"/>
    <n v="0"/>
    <n v="0"/>
    <n v="0"/>
  </r>
  <r>
    <x v="40"/>
    <s v="01C11"/>
    <n v="0"/>
    <n v="1"/>
    <n v="0"/>
    <n v="1"/>
    <n v="0"/>
    <n v="0"/>
    <n v="0"/>
    <n v="0"/>
    <n v="0"/>
    <n v="0"/>
    <n v="0"/>
    <n v="0"/>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9">
  <r>
    <s v="Y"/>
    <s v="ED"/>
    <s v="AN"/>
    <x v="0"/>
    <s v="Asset Condition"/>
    <x v="0"/>
    <s v="2000"/>
    <x v="0"/>
    <s v="XS026"/>
    <s v="BI_XS026 - System- Distribution Power Transformers"/>
    <s v="T&amp;D"/>
    <x v="0"/>
    <s v="ED.AN"/>
    <n v="0.65639999999999998"/>
    <n v="0"/>
    <n v="738227.4804"/>
    <n v="0"/>
    <n v="0"/>
    <n v="0"/>
    <n v="0"/>
    <n v="0"/>
    <n v="0"/>
    <n v="0"/>
    <n v="1124661"/>
    <n v="0"/>
    <n v="0"/>
    <n v="0"/>
    <n v="0"/>
    <n v="0"/>
    <n v="1124661"/>
    <m/>
    <n v="0"/>
    <n v="0"/>
    <n v="0"/>
    <n v="0"/>
    <n v="0"/>
    <n v="0"/>
    <n v="1124661"/>
    <n v="1124661"/>
    <n v="1124661"/>
    <n v="1124661"/>
    <n v="1124661"/>
    <n v="1124661"/>
    <n v="515469.625"/>
    <m/>
    <n v="0"/>
    <n v="0"/>
    <n v="0"/>
    <n v="0"/>
    <n v="0"/>
    <n v="0"/>
    <n v="738227.4804"/>
    <n v="0"/>
    <n v="0"/>
    <n v="0"/>
    <n v="0"/>
    <n v="0"/>
    <n v="738227.4804"/>
    <m/>
    <n v="0"/>
    <n v="0"/>
    <n v="0"/>
    <n v="0"/>
    <n v="0"/>
    <n v="0"/>
    <n v="738227.4804"/>
    <n v="738227.4804"/>
    <n v="738227.4804"/>
    <n v="738227.4804"/>
    <n v="738227.4804"/>
    <n v="738227.4804"/>
    <n v="338354.26184999995"/>
    <m/>
    <n v="0"/>
    <n v="0"/>
    <n v="0"/>
    <n v="0"/>
    <n v="0"/>
    <n v="0"/>
    <n v="0"/>
    <n v="0"/>
    <n v="0"/>
    <n v="0"/>
    <n v="0"/>
    <n v="0"/>
    <n v="0"/>
    <m/>
    <n v="0"/>
    <n v="0"/>
    <n v="0"/>
    <n v="0"/>
    <n v="0"/>
    <n v="0"/>
    <n v="0"/>
    <n v="0"/>
    <n v="0"/>
    <n v="0"/>
    <n v="0"/>
    <n v="0"/>
    <n v="0"/>
  </r>
  <r>
    <s v="Y"/>
    <s v="ED"/>
    <s v="AN"/>
    <x v="0"/>
    <s v="Failed Plant &amp; Operations"/>
    <x v="1"/>
    <s v="2051"/>
    <x v="1"/>
    <s v="ZLL05"/>
    <s v="BI_ZLL05 - Electric Transmission Plant-Storm Lew/Clark"/>
    <s v="T&amp;D"/>
    <x v="0"/>
    <s v="ED.AN"/>
    <n v="0.65639999999999998"/>
    <n v="0"/>
    <n v="0"/>
    <n v="0"/>
    <n v="0"/>
    <n v="0"/>
    <n v="165"/>
    <n v="0"/>
    <n v="-165"/>
    <n v="0"/>
    <n v="0"/>
    <n v="0"/>
    <n v="0"/>
    <n v="0"/>
    <n v="0"/>
    <n v="0"/>
    <n v="0"/>
    <m/>
    <n v="0"/>
    <n v="0"/>
    <n v="165"/>
    <n v="165"/>
    <n v="0"/>
    <n v="0"/>
    <n v="0"/>
    <n v="0"/>
    <n v="0"/>
    <n v="0"/>
    <n v="0"/>
    <n v="0"/>
    <n v="27.5"/>
    <m/>
    <n v="0"/>
    <n v="0"/>
    <n v="108.306"/>
    <n v="0"/>
    <n v="-108.306"/>
    <n v="0"/>
    <n v="0"/>
    <n v="0"/>
    <n v="0"/>
    <n v="0"/>
    <n v="0"/>
    <n v="0"/>
    <n v="0"/>
    <m/>
    <n v="0"/>
    <n v="0"/>
    <n v="108.306"/>
    <n v="108.306"/>
    <n v="0"/>
    <n v="0"/>
    <n v="0"/>
    <n v="0"/>
    <n v="0"/>
    <n v="0"/>
    <n v="0"/>
    <n v="0"/>
    <n v="18.050999999999998"/>
    <m/>
    <n v="0"/>
    <n v="0"/>
    <n v="0"/>
    <n v="0"/>
    <n v="0"/>
    <n v="0"/>
    <n v="0"/>
    <n v="0"/>
    <n v="0"/>
    <n v="0"/>
    <n v="0"/>
    <n v="0"/>
    <n v="0"/>
    <m/>
    <n v="0"/>
    <n v="0"/>
    <n v="0"/>
    <n v="0"/>
    <n v="0"/>
    <n v="0"/>
    <n v="0"/>
    <n v="0"/>
    <n v="0"/>
    <n v="0"/>
    <n v="0"/>
    <n v="0"/>
    <n v="0"/>
  </r>
  <r>
    <s v="Y"/>
    <s v="ED"/>
    <s v="ID"/>
    <x v="0"/>
    <s v="Failed Plant &amp; Operations"/>
    <x v="1"/>
    <s v="2051"/>
    <x v="1"/>
    <s v="ZCJ05"/>
    <s v="BI_ZCJ05 - Electric Transmission Plant-Storm CDA"/>
    <s v="T&amp;D"/>
    <x v="0"/>
    <s v="ED.ID"/>
    <n v="0.65639999999999998"/>
    <n v="0"/>
    <n v="0"/>
    <n v="0"/>
    <n v="0"/>
    <n v="10169"/>
    <n v="-6984"/>
    <n v="0"/>
    <n v="-3185"/>
    <n v="0"/>
    <n v="0"/>
    <n v="0"/>
    <n v="0"/>
    <n v="0"/>
    <n v="0"/>
    <n v="0"/>
    <n v="0"/>
    <m/>
    <n v="0"/>
    <n v="10169"/>
    <n v="3185"/>
    <n v="3185"/>
    <n v="0"/>
    <n v="0"/>
    <n v="0"/>
    <n v="0"/>
    <n v="0"/>
    <n v="0"/>
    <n v="0"/>
    <n v="0"/>
    <n v="1378.25"/>
    <m/>
    <n v="0"/>
    <n v="6674.9315999999999"/>
    <n v="-4584.2975999999999"/>
    <n v="0"/>
    <n v="-2090.634"/>
    <n v="0"/>
    <n v="0"/>
    <n v="0"/>
    <n v="0"/>
    <n v="0"/>
    <n v="0"/>
    <n v="0"/>
    <n v="0"/>
    <m/>
    <n v="0"/>
    <n v="6674.9315999999999"/>
    <n v="2090.634"/>
    <n v="2090.634"/>
    <n v="0"/>
    <n v="0"/>
    <n v="0"/>
    <n v="0"/>
    <n v="0"/>
    <n v="0"/>
    <n v="0"/>
    <n v="0"/>
    <n v="904.68330000000003"/>
    <m/>
    <n v="0"/>
    <n v="0"/>
    <n v="0"/>
    <n v="0"/>
    <n v="0"/>
    <n v="0"/>
    <n v="0"/>
    <n v="0"/>
    <n v="0"/>
    <n v="0"/>
    <n v="0"/>
    <n v="0"/>
    <n v="0"/>
    <m/>
    <n v="0"/>
    <n v="0"/>
    <n v="0"/>
    <n v="0"/>
    <n v="0"/>
    <n v="0"/>
    <n v="0"/>
    <n v="0"/>
    <n v="0"/>
    <n v="0"/>
    <n v="0"/>
    <n v="0"/>
    <n v="0"/>
  </r>
  <r>
    <s v="Y"/>
    <s v="ED"/>
    <s v="AN"/>
    <x v="0"/>
    <s v="Failed Plant &amp; Operations"/>
    <x v="1"/>
    <s v="2051"/>
    <x v="1"/>
    <s v="XT704"/>
    <s v="BI_XT704 - TX Unplanned Failure Prevention"/>
    <s v="T&amp;D"/>
    <x v="0"/>
    <s v="ED.AN"/>
    <n v="0.65639999999999998"/>
    <n v="0"/>
    <n v="96703.473599999998"/>
    <n v="0"/>
    <n v="3179"/>
    <n v="991"/>
    <n v="0"/>
    <n v="0"/>
    <n v="57"/>
    <n v="0"/>
    <n v="0"/>
    <n v="0"/>
    <n v="0"/>
    <n v="143097"/>
    <n v="0"/>
    <n v="0"/>
    <n v="147324"/>
    <m/>
    <n v="3179"/>
    <n v="4170"/>
    <n v="4170"/>
    <n v="4170"/>
    <n v="4227"/>
    <n v="4227"/>
    <n v="4227"/>
    <n v="4227"/>
    <n v="4227"/>
    <n v="147324"/>
    <n v="147324"/>
    <n v="147324"/>
    <n v="33761.166666666664"/>
    <m/>
    <n v="2086.6956"/>
    <n v="650.49239999999998"/>
    <n v="0"/>
    <n v="0"/>
    <n v="37.4148"/>
    <n v="0"/>
    <n v="0"/>
    <n v="0"/>
    <n v="0"/>
    <n v="93928.870800000004"/>
    <n v="0"/>
    <n v="0"/>
    <n v="96703.473599999998"/>
    <m/>
    <n v="2086.6956"/>
    <n v="2737.1880000000001"/>
    <n v="2737.1880000000001"/>
    <n v="2737.1880000000001"/>
    <n v="2774.6028000000001"/>
    <n v="2774.6028000000001"/>
    <n v="2774.6028000000001"/>
    <n v="2774.6028000000001"/>
    <n v="2774.6028000000001"/>
    <n v="96703.473599999998"/>
    <n v="96703.473599999998"/>
    <n v="96703.473599999998"/>
    <n v="22160.829800000003"/>
    <m/>
    <n v="0"/>
    <n v="0"/>
    <n v="0"/>
    <n v="0"/>
    <n v="0"/>
    <n v="0"/>
    <n v="0"/>
    <n v="0"/>
    <n v="0"/>
    <n v="0"/>
    <n v="0"/>
    <n v="0"/>
    <n v="0"/>
    <m/>
    <n v="0"/>
    <n v="0"/>
    <n v="0"/>
    <n v="0"/>
    <n v="0"/>
    <n v="0"/>
    <n v="0"/>
    <n v="0"/>
    <n v="0"/>
    <n v="0"/>
    <n v="0"/>
    <n v="0"/>
    <n v="0"/>
  </r>
  <r>
    <s v="Y"/>
    <s v="ED"/>
    <s v="AN"/>
    <x v="0"/>
    <s v="Failed Plant &amp; Operations"/>
    <x v="1"/>
    <s v="2051"/>
    <x v="1"/>
    <s v="LS005"/>
    <s v="BI_LS005 - Electric Transmission Plant-Storm System"/>
    <s v="T&amp;D"/>
    <x v="0"/>
    <s v="ED.AN"/>
    <n v="0.65639999999999998"/>
    <n v="0"/>
    <n v="568577.61840000004"/>
    <n v="0"/>
    <n v="122030"/>
    <n v="55512"/>
    <n v="194214"/>
    <n v="17371"/>
    <n v="62219"/>
    <n v="283664"/>
    <n v="19322"/>
    <n v="20865"/>
    <n v="20417"/>
    <n v="21506"/>
    <n v="29972"/>
    <n v="19114"/>
    <n v="866206"/>
    <m/>
    <n v="122030"/>
    <n v="177542"/>
    <n v="371756"/>
    <n v="389127"/>
    <n v="451346"/>
    <n v="735010"/>
    <n v="754332"/>
    <n v="775197"/>
    <n v="795614"/>
    <n v="817120"/>
    <n v="847092"/>
    <n v="866206"/>
    <n v="555772.41666666663"/>
    <m/>
    <n v="80100.491999999998"/>
    <n v="36438.076800000003"/>
    <n v="127482.0696"/>
    <n v="11402.3244"/>
    <n v="40840.551599999999"/>
    <n v="186197.0496"/>
    <n v="12682.960799999999"/>
    <n v="13695.786"/>
    <n v="13401.718800000001"/>
    <n v="14116.538399999999"/>
    <n v="19673.620800000001"/>
    <n v="12546.429599999999"/>
    <n v="568577.61840000004"/>
    <m/>
    <n v="80100.491999999998"/>
    <n v="116538.56880000001"/>
    <n v="244020.6384"/>
    <n v="255422.96280000001"/>
    <n v="296263.51439999999"/>
    <n v="482460.56400000001"/>
    <n v="495143.52480000001"/>
    <n v="508839.31080000004"/>
    <n v="522241.02960000001"/>
    <n v="536357.56799999997"/>
    <n v="556031.1888"/>
    <n v="568577.61840000004"/>
    <n v="364809.01429999998"/>
    <m/>
    <n v="0"/>
    <n v="0"/>
    <n v="0"/>
    <n v="0"/>
    <n v="0"/>
    <n v="0"/>
    <n v="0"/>
    <n v="0"/>
    <n v="0"/>
    <n v="0"/>
    <n v="0"/>
    <n v="0"/>
    <n v="0"/>
    <m/>
    <n v="0"/>
    <n v="0"/>
    <n v="0"/>
    <n v="0"/>
    <n v="0"/>
    <n v="0"/>
    <n v="0"/>
    <n v="0"/>
    <n v="0"/>
    <n v="0"/>
    <n v="0"/>
    <n v="0"/>
    <n v="0"/>
  </r>
  <r>
    <s v="Y"/>
    <s v="ED"/>
    <s v="WA"/>
    <x v="0"/>
    <s v="Asset Condition"/>
    <x v="2"/>
    <s v="2055"/>
    <x v="2"/>
    <s v="ZBR60"/>
    <s v="BI_ZBR60 - Deteriorated Pole Replacement Davenport"/>
    <s v="T&amp;D"/>
    <x v="1"/>
    <s v="ED.WA"/>
    <n v="1"/>
    <n v="0"/>
    <n v="2495"/>
    <n v="0"/>
    <n v="0"/>
    <n v="1196"/>
    <n v="318"/>
    <n v="0"/>
    <n v="0"/>
    <n v="981"/>
    <n v="0"/>
    <n v="0"/>
    <n v="0"/>
    <n v="0"/>
    <n v="0"/>
    <n v="0"/>
    <n v="2495"/>
    <m/>
    <n v="0"/>
    <n v="1196"/>
    <n v="1514"/>
    <n v="1514"/>
    <n v="1514"/>
    <n v="2495"/>
    <n v="2495"/>
    <n v="2495"/>
    <n v="2495"/>
    <n v="2495"/>
    <n v="2495"/>
    <n v="2495"/>
    <n v="1829.625"/>
    <m/>
    <n v="0"/>
    <n v="1196"/>
    <n v="318"/>
    <n v="0"/>
    <n v="0"/>
    <n v="981"/>
    <n v="0"/>
    <n v="0"/>
    <n v="0"/>
    <n v="0"/>
    <n v="0"/>
    <n v="0"/>
    <n v="2495"/>
    <m/>
    <n v="0"/>
    <n v="1196"/>
    <n v="1514"/>
    <n v="1514"/>
    <n v="1514"/>
    <n v="2495"/>
    <n v="2495"/>
    <n v="2495"/>
    <n v="2495"/>
    <n v="2495"/>
    <n v="2495"/>
    <n v="2495"/>
    <n v="1829.625"/>
    <m/>
    <n v="0"/>
    <n v="0"/>
    <n v="0"/>
    <n v="0"/>
    <n v="0"/>
    <n v="0"/>
    <n v="0"/>
    <n v="0"/>
    <n v="0"/>
    <n v="0"/>
    <n v="0"/>
    <n v="0"/>
    <n v="0"/>
    <m/>
    <n v="0"/>
    <n v="0"/>
    <n v="0"/>
    <n v="0"/>
    <n v="0"/>
    <n v="0"/>
    <n v="0"/>
    <n v="0"/>
    <n v="0"/>
    <n v="0"/>
    <n v="0"/>
    <n v="0"/>
    <n v="0"/>
  </r>
  <r>
    <s v="Y"/>
    <s v="ED"/>
    <s v="AN"/>
    <x v="0"/>
    <s v="Asset Condition"/>
    <x v="2"/>
    <s v="2055"/>
    <x v="2"/>
    <s v="ZBW60"/>
    <s v="BI_ZBW60 - Deteriorated Pole Replacement Colville"/>
    <s v="T&amp;D"/>
    <x v="1"/>
    <s v="ED.AN"/>
    <n v="0.69094"/>
    <n v="0"/>
    <n v="4679.0456800000002"/>
    <n v="0"/>
    <n v="0"/>
    <n v="1283"/>
    <n v="0"/>
    <n v="1272"/>
    <n v="2364"/>
    <n v="1853"/>
    <n v="0"/>
    <n v="0"/>
    <n v="0"/>
    <n v="0"/>
    <n v="0"/>
    <n v="0"/>
    <n v="6772"/>
    <m/>
    <n v="0"/>
    <n v="1283"/>
    <n v="1283"/>
    <n v="2555"/>
    <n v="4919"/>
    <n v="6772"/>
    <n v="6772"/>
    <n v="6772"/>
    <n v="6772"/>
    <n v="6772"/>
    <n v="6772"/>
    <n v="6772"/>
    <n v="4504.833333333333"/>
    <m/>
    <n v="0"/>
    <n v="886.47601999999995"/>
    <n v="0"/>
    <n v="878.87567999999999"/>
    <n v="1633.3821599999999"/>
    <n v="1280.3118199999999"/>
    <n v="0"/>
    <n v="0"/>
    <n v="0"/>
    <n v="0"/>
    <n v="0"/>
    <n v="0"/>
    <n v="4679.0456799999993"/>
    <m/>
    <n v="0"/>
    <n v="886.47601999999995"/>
    <n v="886.47601999999995"/>
    <n v="1765.3516999999999"/>
    <n v="3398.7338599999998"/>
    <n v="4679.0456799999993"/>
    <n v="4679.0456799999993"/>
    <n v="4679.0456799999993"/>
    <n v="4679.0456799999993"/>
    <n v="4679.0456799999993"/>
    <n v="4679.0456799999993"/>
    <n v="4679.0456799999993"/>
    <n v="3112.5695433333331"/>
    <m/>
    <n v="0"/>
    <n v="0"/>
    <n v="0"/>
    <n v="0"/>
    <n v="0"/>
    <n v="0"/>
    <n v="0"/>
    <n v="0"/>
    <n v="0"/>
    <n v="0"/>
    <n v="0"/>
    <n v="0"/>
    <n v="0"/>
    <m/>
    <n v="0"/>
    <n v="0"/>
    <n v="0"/>
    <n v="0"/>
    <n v="0"/>
    <n v="0"/>
    <n v="0"/>
    <n v="0"/>
    <n v="0"/>
    <n v="0"/>
    <n v="0"/>
    <n v="0"/>
    <n v="0"/>
  </r>
  <r>
    <s v="Y"/>
    <s v="ED"/>
    <s v="WA"/>
    <x v="0"/>
    <s v="Asset Condition"/>
    <x v="2"/>
    <s v="2055"/>
    <x v="2"/>
    <s v="ZDP60"/>
    <s v="BI_ZDP60 - Deteriorated Pole Replacement Deer Park"/>
    <s v="T&amp;D"/>
    <x v="1"/>
    <s v="ED.WA"/>
    <n v="1"/>
    <n v="0"/>
    <n v="9196"/>
    <n v="0"/>
    <n v="0"/>
    <n v="8825"/>
    <n v="371"/>
    <n v="0"/>
    <n v="0"/>
    <n v="0"/>
    <n v="0"/>
    <n v="0"/>
    <n v="0"/>
    <n v="0"/>
    <n v="0"/>
    <n v="0"/>
    <n v="9196"/>
    <m/>
    <n v="0"/>
    <n v="8825"/>
    <n v="9196"/>
    <n v="9196"/>
    <n v="9196"/>
    <n v="9196"/>
    <n v="9196"/>
    <n v="9196"/>
    <n v="9196"/>
    <n v="9196"/>
    <n v="9196"/>
    <n v="9196"/>
    <n v="8015.583333333333"/>
    <m/>
    <n v="0"/>
    <n v="8825"/>
    <n v="371"/>
    <n v="0"/>
    <n v="0"/>
    <n v="0"/>
    <n v="0"/>
    <n v="0"/>
    <n v="0"/>
    <n v="0"/>
    <n v="0"/>
    <n v="0"/>
    <n v="9196"/>
    <m/>
    <n v="0"/>
    <n v="8825"/>
    <n v="9196"/>
    <n v="9196"/>
    <n v="9196"/>
    <n v="9196"/>
    <n v="9196"/>
    <n v="9196"/>
    <n v="9196"/>
    <n v="9196"/>
    <n v="9196"/>
    <n v="9196"/>
    <n v="8015.583333333333"/>
    <m/>
    <n v="0"/>
    <n v="0"/>
    <n v="0"/>
    <n v="0"/>
    <n v="0"/>
    <n v="0"/>
    <n v="0"/>
    <n v="0"/>
    <n v="0"/>
    <n v="0"/>
    <n v="0"/>
    <n v="0"/>
    <n v="0"/>
    <m/>
    <n v="0"/>
    <n v="0"/>
    <n v="0"/>
    <n v="0"/>
    <n v="0"/>
    <n v="0"/>
    <n v="0"/>
    <n v="0"/>
    <n v="0"/>
    <n v="0"/>
    <n v="0"/>
    <n v="0"/>
    <n v="0"/>
  </r>
  <r>
    <s v="Y"/>
    <s v="ED"/>
    <s v="AN"/>
    <x v="0"/>
    <s v="Asset Condition"/>
    <x v="2"/>
    <s v="2055"/>
    <x v="2"/>
    <s v="ZPJ60"/>
    <s v="BI_ZPJ60 - Deteriorated Pole Replacement Pullman"/>
    <s v="T&amp;D"/>
    <x v="1"/>
    <s v="ED.AN"/>
    <n v="0.69094"/>
    <n v="0"/>
    <n v="16856.17224"/>
    <n v="0"/>
    <n v="939"/>
    <n v="3"/>
    <n v="1105"/>
    <n v="2817"/>
    <n v="7573"/>
    <n v="11959"/>
    <n v="0"/>
    <n v="0"/>
    <n v="0"/>
    <n v="0"/>
    <n v="0"/>
    <n v="0"/>
    <n v="24396"/>
    <m/>
    <n v="939"/>
    <n v="942"/>
    <n v="2047"/>
    <n v="4864"/>
    <n v="12437"/>
    <n v="24396"/>
    <n v="24396"/>
    <n v="24396"/>
    <n v="24396"/>
    <n v="24396"/>
    <n v="24396"/>
    <n v="24396"/>
    <n v="14983.583333333334"/>
    <m/>
    <n v="648.79265999999996"/>
    <n v="2.0728200000000001"/>
    <n v="763.48869999999999"/>
    <n v="1946.37798"/>
    <n v="5232.4886200000001"/>
    <n v="8262.9514600000002"/>
    <n v="0"/>
    <n v="0"/>
    <n v="0"/>
    <n v="0"/>
    <n v="0"/>
    <n v="0"/>
    <n v="16856.17224"/>
    <m/>
    <n v="648.79265999999996"/>
    <n v="650.86547999999993"/>
    <n v="1414.3541799999998"/>
    <n v="3360.7321599999996"/>
    <n v="8593.2207799999996"/>
    <n v="16856.17224"/>
    <n v="16856.17224"/>
    <n v="16856.17224"/>
    <n v="16856.17224"/>
    <n v="16856.17224"/>
    <n v="16856.17224"/>
    <n v="16856.17224"/>
    <n v="10352.757068333332"/>
    <m/>
    <n v="0"/>
    <n v="0"/>
    <n v="0"/>
    <n v="0"/>
    <n v="0"/>
    <n v="0"/>
    <n v="0"/>
    <n v="0"/>
    <n v="0"/>
    <n v="0"/>
    <n v="0"/>
    <n v="0"/>
    <n v="0"/>
    <m/>
    <n v="0"/>
    <n v="0"/>
    <n v="0"/>
    <n v="0"/>
    <n v="0"/>
    <n v="0"/>
    <n v="0"/>
    <n v="0"/>
    <n v="0"/>
    <n v="0"/>
    <n v="0"/>
    <n v="0"/>
    <n v="0"/>
  </r>
  <r>
    <s v="Y"/>
    <s v="ED"/>
    <s v="WA"/>
    <x v="0"/>
    <s v="Asset Condition"/>
    <x v="2"/>
    <s v="2055"/>
    <x v="2"/>
    <s v="ZDP34"/>
    <s v="BI_ZDP34 - Electric Distr Blanket - Deer Park"/>
    <s v="T&amp;D"/>
    <x v="1"/>
    <s v="ED.WA"/>
    <n v="1"/>
    <n v="0"/>
    <n v="40768"/>
    <n v="0"/>
    <n v="200"/>
    <n v="5124"/>
    <n v="4609"/>
    <n v="3762"/>
    <n v="9817"/>
    <n v="17256"/>
    <n v="0"/>
    <n v="0"/>
    <n v="0"/>
    <n v="0"/>
    <n v="0"/>
    <n v="0"/>
    <n v="40768"/>
    <m/>
    <n v="200"/>
    <n v="5324"/>
    <n v="9933"/>
    <n v="13695"/>
    <n v="23512"/>
    <n v="40768"/>
    <n v="40768"/>
    <n v="40768"/>
    <n v="40768"/>
    <n v="40768"/>
    <n v="40768"/>
    <n v="40768"/>
    <n v="26471.333333333332"/>
    <m/>
    <n v="200"/>
    <n v="5124"/>
    <n v="4609"/>
    <n v="3762"/>
    <n v="9817"/>
    <n v="17256"/>
    <n v="0"/>
    <n v="0"/>
    <n v="0"/>
    <n v="0"/>
    <n v="0"/>
    <n v="0"/>
    <n v="40768"/>
    <m/>
    <n v="200"/>
    <n v="5324"/>
    <n v="9933"/>
    <n v="13695"/>
    <n v="23512"/>
    <n v="40768"/>
    <n v="40768"/>
    <n v="40768"/>
    <n v="40768"/>
    <n v="40768"/>
    <n v="40768"/>
    <n v="40768"/>
    <n v="26471.333333333332"/>
    <m/>
    <n v="0"/>
    <n v="0"/>
    <n v="0"/>
    <n v="0"/>
    <n v="0"/>
    <n v="0"/>
    <n v="0"/>
    <n v="0"/>
    <n v="0"/>
    <n v="0"/>
    <n v="0"/>
    <n v="0"/>
    <n v="0"/>
    <m/>
    <n v="0"/>
    <n v="0"/>
    <n v="0"/>
    <n v="0"/>
    <n v="0"/>
    <n v="0"/>
    <n v="0"/>
    <n v="0"/>
    <n v="0"/>
    <n v="0"/>
    <n v="0"/>
    <n v="0"/>
    <n v="0"/>
  </r>
  <r>
    <s v="Y"/>
    <s v="ED"/>
    <s v="AN"/>
    <x v="0"/>
    <s v="Asset Condition"/>
    <x v="2"/>
    <s v="2055"/>
    <x v="2"/>
    <s v="ZLL60"/>
    <s v="BI_ZLL60 - Deteriorated Pole Replacement Lewiston"/>
    <s v="T&amp;D"/>
    <x v="1"/>
    <s v="ED.AN"/>
    <n v="0.69094"/>
    <n v="0"/>
    <n v="41508.220500000003"/>
    <n v="0"/>
    <n v="4828"/>
    <n v="1943"/>
    <n v="17869"/>
    <n v="6242"/>
    <n v="8508"/>
    <n v="20685"/>
    <n v="0"/>
    <n v="0"/>
    <n v="0"/>
    <n v="0"/>
    <n v="0"/>
    <n v="0"/>
    <n v="60075"/>
    <m/>
    <n v="4828"/>
    <n v="6771"/>
    <n v="24640"/>
    <n v="30882"/>
    <n v="39390"/>
    <n v="60075"/>
    <n v="60075"/>
    <n v="60075"/>
    <n v="60075"/>
    <n v="60075"/>
    <n v="60075"/>
    <n v="60075"/>
    <n v="41416.541666666664"/>
    <m/>
    <n v="3335.8583199999998"/>
    <n v="1342.4964199999999"/>
    <n v="12346.406859999999"/>
    <n v="4312.8474800000004"/>
    <n v="5878.5175200000003"/>
    <n v="14292.0939"/>
    <n v="0"/>
    <n v="0"/>
    <n v="0"/>
    <n v="0"/>
    <n v="0"/>
    <n v="0"/>
    <n v="41508.220499999996"/>
    <m/>
    <n v="3335.8583199999998"/>
    <n v="4678.3547399999998"/>
    <n v="17024.761599999998"/>
    <n v="21337.609079999998"/>
    <n v="27216.1266"/>
    <n v="41508.220499999996"/>
    <n v="41508.220499999996"/>
    <n v="41508.220499999996"/>
    <n v="41508.220499999996"/>
    <n v="41508.220499999996"/>
    <n v="41508.220499999996"/>
    <n v="41508.220499999996"/>
    <n v="28616.345299166667"/>
    <m/>
    <n v="0"/>
    <n v="0"/>
    <n v="0"/>
    <n v="0"/>
    <n v="0"/>
    <n v="0"/>
    <n v="0"/>
    <n v="0"/>
    <n v="0"/>
    <n v="0"/>
    <n v="0"/>
    <n v="0"/>
    <n v="0"/>
    <m/>
    <n v="0"/>
    <n v="0"/>
    <n v="0"/>
    <n v="0"/>
    <n v="0"/>
    <n v="0"/>
    <n v="0"/>
    <n v="0"/>
    <n v="0"/>
    <n v="0"/>
    <n v="0"/>
    <n v="0"/>
    <n v="0"/>
  </r>
  <r>
    <s v="Y"/>
    <s v="ED"/>
    <s v="WA"/>
    <x v="0"/>
    <s v="Asset Condition"/>
    <x v="2"/>
    <s v="2055"/>
    <x v="2"/>
    <s v="ZBR34"/>
    <s v="BI_ZBR34 - Elect Distr Blanket - Davenport"/>
    <s v="T&amp;D"/>
    <x v="1"/>
    <s v="ED.WA"/>
    <n v="1"/>
    <n v="0"/>
    <n v="55192"/>
    <n v="0"/>
    <n v="46319"/>
    <n v="-5769"/>
    <n v="-4640"/>
    <n v="11465"/>
    <n v="-688"/>
    <n v="7198"/>
    <n v="1307"/>
    <n v="0"/>
    <n v="0"/>
    <n v="0"/>
    <n v="0"/>
    <n v="0"/>
    <n v="55192"/>
    <m/>
    <n v="46319"/>
    <n v="40550"/>
    <n v="35910"/>
    <n v="47375"/>
    <n v="46687"/>
    <n v="53885"/>
    <n v="55192"/>
    <n v="55192"/>
    <n v="55192"/>
    <n v="55192"/>
    <n v="55192"/>
    <n v="55192"/>
    <n v="47856.833333333336"/>
    <m/>
    <n v="46319"/>
    <n v="-5769"/>
    <n v="-4640"/>
    <n v="11465"/>
    <n v="-688"/>
    <n v="7198"/>
    <n v="1307"/>
    <n v="0"/>
    <n v="0"/>
    <n v="0"/>
    <n v="0"/>
    <n v="0"/>
    <n v="55192"/>
    <m/>
    <n v="46319"/>
    <n v="40550"/>
    <n v="35910"/>
    <n v="47375"/>
    <n v="46687"/>
    <n v="53885"/>
    <n v="55192"/>
    <n v="55192"/>
    <n v="55192"/>
    <n v="55192"/>
    <n v="55192"/>
    <n v="55192"/>
    <n v="47856.833333333336"/>
    <m/>
    <n v="0"/>
    <n v="0"/>
    <n v="0"/>
    <n v="0"/>
    <n v="0"/>
    <n v="0"/>
    <n v="0"/>
    <n v="0"/>
    <n v="0"/>
    <n v="0"/>
    <n v="0"/>
    <n v="0"/>
    <n v="0"/>
    <m/>
    <n v="0"/>
    <n v="0"/>
    <n v="0"/>
    <n v="0"/>
    <n v="0"/>
    <n v="0"/>
    <n v="0"/>
    <n v="0"/>
    <n v="0"/>
    <n v="0"/>
    <n v="0"/>
    <n v="0"/>
    <n v="0"/>
  </r>
  <r>
    <s v="Y"/>
    <s v="ED"/>
    <s v="WA"/>
    <x v="0"/>
    <s v="Asset Condition"/>
    <x v="2"/>
    <s v="2055"/>
    <x v="2"/>
    <s v="ZBO60"/>
    <s v="BI_ZBO60 - Deteriorated Pole Replacement Othello"/>
    <s v="T&amp;D"/>
    <x v="1"/>
    <s v="ED.WA"/>
    <n v="1"/>
    <n v="0"/>
    <n v="72100"/>
    <n v="0"/>
    <n v="0"/>
    <n v="4670"/>
    <n v="6187"/>
    <n v="4560"/>
    <n v="4379"/>
    <n v="0"/>
    <n v="52304"/>
    <n v="0"/>
    <n v="0"/>
    <n v="0"/>
    <n v="0"/>
    <n v="0"/>
    <n v="72100"/>
    <m/>
    <n v="0"/>
    <n v="4670"/>
    <n v="10857"/>
    <n v="15417"/>
    <n v="19796"/>
    <n v="19796"/>
    <n v="72100"/>
    <n v="72100"/>
    <n v="72100"/>
    <n v="72100"/>
    <n v="72100"/>
    <n v="72100"/>
    <n v="38923.833333333336"/>
    <m/>
    <n v="0"/>
    <n v="4670"/>
    <n v="6187"/>
    <n v="4560"/>
    <n v="4379"/>
    <n v="0"/>
    <n v="52304"/>
    <n v="0"/>
    <n v="0"/>
    <n v="0"/>
    <n v="0"/>
    <n v="0"/>
    <n v="72100"/>
    <m/>
    <n v="0"/>
    <n v="4670"/>
    <n v="10857"/>
    <n v="15417"/>
    <n v="19796"/>
    <n v="19796"/>
    <n v="72100"/>
    <n v="72100"/>
    <n v="72100"/>
    <n v="72100"/>
    <n v="72100"/>
    <n v="72100"/>
    <n v="38923.833333333336"/>
    <m/>
    <n v="0"/>
    <n v="0"/>
    <n v="0"/>
    <n v="0"/>
    <n v="0"/>
    <n v="0"/>
    <n v="0"/>
    <n v="0"/>
    <n v="0"/>
    <n v="0"/>
    <n v="0"/>
    <n v="0"/>
    <n v="0"/>
    <m/>
    <n v="0"/>
    <n v="0"/>
    <n v="0"/>
    <n v="0"/>
    <n v="0"/>
    <n v="0"/>
    <n v="0"/>
    <n v="0"/>
    <n v="0"/>
    <n v="0"/>
    <n v="0"/>
    <n v="0"/>
    <n v="0"/>
  </r>
  <r>
    <s v="Y"/>
    <s v="ED"/>
    <s v="WA"/>
    <x v="0"/>
    <s v="Asset Condition"/>
    <x v="2"/>
    <s v="2055"/>
    <x v="2"/>
    <s v="ZD001"/>
    <s v="BI_ZD001 - WA Customer Requested/Caused"/>
    <s v="T&amp;D"/>
    <x v="1"/>
    <s v="ED.WA"/>
    <n v="1"/>
    <n v="0"/>
    <n v="140536"/>
    <n v="0"/>
    <n v="0"/>
    <n v="0"/>
    <n v="0"/>
    <n v="0"/>
    <n v="0"/>
    <n v="0"/>
    <n v="21369"/>
    <n v="22393"/>
    <n v="21880"/>
    <n v="30962"/>
    <n v="21876"/>
    <n v="22056"/>
    <n v="140536"/>
    <m/>
    <n v="0"/>
    <n v="0"/>
    <n v="0"/>
    <n v="0"/>
    <n v="0"/>
    <n v="0"/>
    <n v="21369"/>
    <n v="43762"/>
    <n v="65642"/>
    <n v="96604"/>
    <n v="118480"/>
    <n v="140536"/>
    <n v="34677.083333333336"/>
    <m/>
    <n v="0"/>
    <n v="0"/>
    <n v="0"/>
    <n v="0"/>
    <n v="0"/>
    <n v="0"/>
    <n v="21369"/>
    <n v="22393"/>
    <n v="21880"/>
    <n v="30962"/>
    <n v="21876"/>
    <n v="22056"/>
    <n v="140536"/>
    <m/>
    <n v="0"/>
    <n v="0"/>
    <n v="0"/>
    <n v="0"/>
    <n v="0"/>
    <n v="0"/>
    <n v="21369"/>
    <n v="43762"/>
    <n v="65642"/>
    <n v="96604"/>
    <n v="118480"/>
    <n v="140536"/>
    <n v="34677.083333333336"/>
    <m/>
    <n v="0"/>
    <n v="0"/>
    <n v="0"/>
    <n v="0"/>
    <n v="0"/>
    <n v="0"/>
    <n v="0"/>
    <n v="0"/>
    <n v="0"/>
    <n v="0"/>
    <n v="0"/>
    <n v="0"/>
    <n v="0"/>
    <m/>
    <n v="0"/>
    <n v="0"/>
    <n v="0"/>
    <n v="0"/>
    <n v="0"/>
    <n v="0"/>
    <n v="0"/>
    <n v="0"/>
    <n v="0"/>
    <n v="0"/>
    <n v="0"/>
    <n v="0"/>
    <n v="0"/>
  </r>
  <r>
    <s v="Y"/>
    <s v="ED"/>
    <s v="AN"/>
    <x v="0"/>
    <s v="Asset Condition"/>
    <x v="2"/>
    <s v="2055"/>
    <x v="2"/>
    <s v="ZLL34"/>
    <s v="BI_ZLL34 - Elect Distr Blanket - Lewis/Clark"/>
    <s v="T&amp;D"/>
    <x v="1"/>
    <s v="ED.AN"/>
    <n v="0.69094"/>
    <n v="0"/>
    <n v="179293.40247999999"/>
    <n v="0"/>
    <n v="31787"/>
    <n v="46078"/>
    <n v="75081"/>
    <n v="46941"/>
    <n v="33021"/>
    <n v="26584"/>
    <n v="0"/>
    <n v="0"/>
    <n v="0"/>
    <n v="0"/>
    <n v="0"/>
    <n v="0"/>
    <n v="259492"/>
    <m/>
    <n v="31787"/>
    <n v="77865"/>
    <n v="152946"/>
    <n v="199887"/>
    <n v="232908"/>
    <n v="259492"/>
    <n v="259492"/>
    <n v="259492"/>
    <n v="259492"/>
    <n v="259492"/>
    <n v="259492"/>
    <n v="259492"/>
    <n v="198507.58333333334"/>
    <m/>
    <n v="21962.909780000002"/>
    <n v="31837.133320000001"/>
    <n v="51876.466139999997"/>
    <n v="32433.414540000002"/>
    <n v="22815.529740000002"/>
    <n v="18367.948960000002"/>
    <n v="0"/>
    <n v="0"/>
    <n v="0"/>
    <n v="0"/>
    <n v="0"/>
    <n v="0"/>
    <n v="179293.40248000002"/>
    <m/>
    <n v="21962.909780000002"/>
    <n v="53800.043100000003"/>
    <n v="105676.50924"/>
    <n v="138109.92378000001"/>
    <n v="160925.45352000001"/>
    <n v="179293.40248000002"/>
    <n v="179293.40248000002"/>
    <n v="179293.40248000002"/>
    <n v="179293.40248000002"/>
    <n v="179293.40248000002"/>
    <n v="179293.40248000002"/>
    <n v="179293.40248000002"/>
    <n v="137156.82962833333"/>
    <m/>
    <n v="0"/>
    <n v="0"/>
    <n v="0"/>
    <n v="0"/>
    <n v="0"/>
    <n v="0"/>
    <n v="0"/>
    <n v="0"/>
    <n v="0"/>
    <n v="0"/>
    <n v="0"/>
    <n v="0"/>
    <n v="0"/>
    <m/>
    <n v="0"/>
    <n v="0"/>
    <n v="0"/>
    <n v="0"/>
    <n v="0"/>
    <n v="0"/>
    <n v="0"/>
    <n v="0"/>
    <n v="0"/>
    <n v="0"/>
    <n v="0"/>
    <n v="0"/>
    <n v="0"/>
  </r>
  <r>
    <s v="Y"/>
    <s v="ED"/>
    <s v="WA"/>
    <x v="0"/>
    <s v="Asset Condition"/>
    <x v="2"/>
    <s v="2055"/>
    <x v="2"/>
    <s v="ZD013"/>
    <s v="BI_ZD013 - WA Elec DX Facility Upgrades &amp; Efficiency Imprvmts"/>
    <s v="T&amp;D"/>
    <x v="1"/>
    <s v="ED.WA"/>
    <n v="1"/>
    <n v="0"/>
    <n v="183842"/>
    <n v="0"/>
    <n v="10251"/>
    <n v="26760"/>
    <n v="19266"/>
    <n v="6877"/>
    <n v="16490"/>
    <n v="56234"/>
    <n v="7994"/>
    <n v="7994"/>
    <n v="7994"/>
    <n v="7994"/>
    <n v="7994"/>
    <n v="7994"/>
    <n v="183842"/>
    <m/>
    <n v="10251"/>
    <n v="37011"/>
    <n v="56277"/>
    <n v="63154"/>
    <n v="79644"/>
    <n v="135878"/>
    <n v="143872"/>
    <n v="151866"/>
    <n v="159860"/>
    <n v="167854"/>
    <n v="175848"/>
    <n v="183842"/>
    <n v="106119.66666666667"/>
    <m/>
    <n v="10251"/>
    <n v="26760"/>
    <n v="19266"/>
    <n v="6877"/>
    <n v="16490"/>
    <n v="56234"/>
    <n v="7994"/>
    <n v="7994"/>
    <n v="7994"/>
    <n v="7994"/>
    <n v="7994"/>
    <n v="7994"/>
    <n v="183842"/>
    <m/>
    <n v="10251"/>
    <n v="37011"/>
    <n v="56277"/>
    <n v="63154"/>
    <n v="79644"/>
    <n v="135878"/>
    <n v="143872"/>
    <n v="151866"/>
    <n v="159860"/>
    <n v="167854"/>
    <n v="175848"/>
    <n v="183842"/>
    <n v="106119.66666666667"/>
    <m/>
    <n v="0"/>
    <n v="0"/>
    <n v="0"/>
    <n v="0"/>
    <n v="0"/>
    <n v="0"/>
    <n v="0"/>
    <n v="0"/>
    <n v="0"/>
    <n v="0"/>
    <n v="0"/>
    <n v="0"/>
    <n v="0"/>
    <m/>
    <n v="0"/>
    <n v="0"/>
    <n v="0"/>
    <n v="0"/>
    <n v="0"/>
    <n v="0"/>
    <n v="0"/>
    <n v="0"/>
    <n v="0"/>
    <n v="0"/>
    <n v="0"/>
    <n v="0"/>
    <n v="0"/>
  </r>
  <r>
    <s v="Y"/>
    <s v="ED"/>
    <s v="WA"/>
    <x v="0"/>
    <s v="Asset Condition"/>
    <x v="2"/>
    <s v="2055"/>
    <x v="2"/>
    <s v="ZD007"/>
    <s v="BI_ZD007 - WA NESC/Operating Standard Violations"/>
    <s v="T&amp;D"/>
    <x v="1"/>
    <s v="ED.WA"/>
    <n v="1"/>
    <n v="0"/>
    <n v="220665"/>
    <n v="0"/>
    <n v="9919"/>
    <n v="24642"/>
    <n v="26831"/>
    <n v="12549"/>
    <n v="47639"/>
    <n v="51121"/>
    <n v="7994"/>
    <n v="7994"/>
    <n v="7994"/>
    <n v="7994"/>
    <n v="7994"/>
    <n v="7994"/>
    <n v="220665"/>
    <m/>
    <n v="9919"/>
    <n v="34561"/>
    <n v="61392"/>
    <n v="73941"/>
    <n v="121580"/>
    <n v="172701"/>
    <n v="180695"/>
    <n v="188689"/>
    <n v="196683"/>
    <n v="204677"/>
    <n v="212671"/>
    <n v="220665"/>
    <n v="130653.45833333333"/>
    <m/>
    <n v="9919"/>
    <n v="24642"/>
    <n v="26831"/>
    <n v="12549"/>
    <n v="47639"/>
    <n v="51121"/>
    <n v="7994"/>
    <n v="7994"/>
    <n v="7994"/>
    <n v="7994"/>
    <n v="7994"/>
    <n v="7994"/>
    <n v="220665"/>
    <m/>
    <n v="9919"/>
    <n v="34561"/>
    <n v="61392"/>
    <n v="73941"/>
    <n v="121580"/>
    <n v="172701"/>
    <n v="180695"/>
    <n v="188689"/>
    <n v="196683"/>
    <n v="204677"/>
    <n v="212671"/>
    <n v="220665"/>
    <n v="130653.45833333333"/>
    <m/>
    <n v="0"/>
    <n v="0"/>
    <n v="0"/>
    <n v="0"/>
    <n v="0"/>
    <n v="0"/>
    <n v="0"/>
    <n v="0"/>
    <n v="0"/>
    <n v="0"/>
    <n v="0"/>
    <n v="0"/>
    <n v="0"/>
    <m/>
    <n v="0"/>
    <n v="0"/>
    <n v="0"/>
    <n v="0"/>
    <n v="0"/>
    <n v="0"/>
    <n v="0"/>
    <n v="0"/>
    <n v="0"/>
    <n v="0"/>
    <n v="0"/>
    <n v="0"/>
    <n v="0"/>
  </r>
  <r>
    <s v="Y"/>
    <s v="ED"/>
    <s v="WA"/>
    <x v="0"/>
    <s v="Asset Condition"/>
    <x v="2"/>
    <s v="2055"/>
    <x v="2"/>
    <s v="ZBW34"/>
    <s v="BI_ZBW34 - Elect Distr Blanket - Colville Area"/>
    <s v="T&amp;D"/>
    <x v="1"/>
    <s v="ED.WA"/>
    <n v="1"/>
    <n v="0"/>
    <n v="355076"/>
    <n v="0"/>
    <n v="94017"/>
    <n v="48643"/>
    <n v="40200"/>
    <n v="37518"/>
    <n v="70923"/>
    <n v="63775"/>
    <n v="0"/>
    <n v="0"/>
    <n v="0"/>
    <n v="0"/>
    <n v="0"/>
    <n v="0"/>
    <n v="355076"/>
    <m/>
    <n v="94017"/>
    <n v="142660"/>
    <n v="182860"/>
    <n v="220378"/>
    <n v="291301"/>
    <n v="355076"/>
    <n v="355076"/>
    <n v="355076"/>
    <n v="355076"/>
    <n v="355076"/>
    <n v="355076"/>
    <n v="355076"/>
    <n v="269934.16666666669"/>
    <m/>
    <n v="94017"/>
    <n v="48643"/>
    <n v="40200"/>
    <n v="37518"/>
    <n v="70923"/>
    <n v="63775"/>
    <n v="0"/>
    <n v="0"/>
    <n v="0"/>
    <n v="0"/>
    <n v="0"/>
    <n v="0"/>
    <n v="355076"/>
    <m/>
    <n v="94017"/>
    <n v="142660"/>
    <n v="182860"/>
    <n v="220378"/>
    <n v="291301"/>
    <n v="355076"/>
    <n v="355076"/>
    <n v="355076"/>
    <n v="355076"/>
    <n v="355076"/>
    <n v="355076"/>
    <n v="355076"/>
    <n v="269934.16666666669"/>
    <m/>
    <n v="0"/>
    <n v="0"/>
    <n v="0"/>
    <n v="0"/>
    <n v="0"/>
    <n v="0"/>
    <n v="0"/>
    <n v="0"/>
    <n v="0"/>
    <n v="0"/>
    <n v="0"/>
    <n v="0"/>
    <n v="0"/>
    <m/>
    <n v="0"/>
    <n v="0"/>
    <n v="0"/>
    <n v="0"/>
    <n v="0"/>
    <n v="0"/>
    <n v="0"/>
    <n v="0"/>
    <n v="0"/>
    <n v="0"/>
    <n v="0"/>
    <n v="0"/>
    <n v="0"/>
  </r>
  <r>
    <s v="Y"/>
    <s v="ED"/>
    <s v="WA"/>
    <x v="0"/>
    <s v="Asset Condition"/>
    <x v="2"/>
    <s v="2055"/>
    <x v="2"/>
    <s v="ZBO34"/>
    <s v="BI_ZBO34 - Elect Distr Blanket - Othello"/>
    <s v="T&amp;D"/>
    <x v="1"/>
    <s v="ED.WA"/>
    <n v="1"/>
    <n v="0"/>
    <n v="401258"/>
    <n v="0"/>
    <n v="75985"/>
    <n v="34467"/>
    <n v="86726"/>
    <n v="62224"/>
    <n v="93046"/>
    <n v="48810"/>
    <n v="0"/>
    <n v="0"/>
    <n v="0"/>
    <n v="0"/>
    <n v="0"/>
    <n v="0"/>
    <n v="401258"/>
    <m/>
    <n v="75985"/>
    <n v="110452"/>
    <n v="197178"/>
    <n v="259402"/>
    <n v="352448"/>
    <n v="401258"/>
    <n v="401258"/>
    <n v="401258"/>
    <n v="401258"/>
    <n v="401258"/>
    <n v="401258"/>
    <n v="401258"/>
    <n v="300303.5"/>
    <m/>
    <n v="75985"/>
    <n v="34467"/>
    <n v="86726"/>
    <n v="62224"/>
    <n v="93046"/>
    <n v="48810"/>
    <n v="0"/>
    <n v="0"/>
    <n v="0"/>
    <n v="0"/>
    <n v="0"/>
    <n v="0"/>
    <n v="401258"/>
    <m/>
    <n v="75985"/>
    <n v="110452"/>
    <n v="197178"/>
    <n v="259402"/>
    <n v="352448"/>
    <n v="401258"/>
    <n v="401258"/>
    <n v="401258"/>
    <n v="401258"/>
    <n v="401258"/>
    <n v="401258"/>
    <n v="401258"/>
    <n v="300303.5"/>
    <m/>
    <n v="0"/>
    <n v="0"/>
    <n v="0"/>
    <n v="0"/>
    <n v="0"/>
    <n v="0"/>
    <n v="0"/>
    <n v="0"/>
    <n v="0"/>
    <n v="0"/>
    <n v="0"/>
    <n v="0"/>
    <n v="0"/>
    <m/>
    <n v="0"/>
    <n v="0"/>
    <n v="0"/>
    <n v="0"/>
    <n v="0"/>
    <n v="0"/>
    <n v="0"/>
    <n v="0"/>
    <n v="0"/>
    <n v="0"/>
    <n v="0"/>
    <n v="0"/>
    <n v="0"/>
  </r>
  <r>
    <s v="Y"/>
    <s v="ED"/>
    <s v="WA"/>
    <x v="0"/>
    <s v="Asset Condition"/>
    <x v="2"/>
    <s v="2055"/>
    <x v="2"/>
    <s v="ZBC60"/>
    <s v="BI_ZBC60 - Deteriorated Pole Replacement Spokane"/>
    <s v="T&amp;D"/>
    <x v="1"/>
    <s v="ED.WA"/>
    <n v="1"/>
    <n v="0"/>
    <n v="416298"/>
    <n v="0"/>
    <n v="96576"/>
    <n v="86400"/>
    <n v="57898"/>
    <n v="21046"/>
    <n v="91440"/>
    <n v="62938"/>
    <n v="0"/>
    <n v="0"/>
    <n v="0"/>
    <n v="0"/>
    <n v="0"/>
    <n v="0"/>
    <n v="416298"/>
    <m/>
    <n v="96576"/>
    <n v="182976"/>
    <n v="240874"/>
    <n v="261920"/>
    <n v="353360"/>
    <n v="416298"/>
    <n v="416298"/>
    <n v="416298"/>
    <n v="416298"/>
    <n v="416298"/>
    <n v="416298"/>
    <n v="416298"/>
    <n v="320136.91666666669"/>
    <m/>
    <n v="96576"/>
    <n v="86400"/>
    <n v="57898"/>
    <n v="21046"/>
    <n v="91440"/>
    <n v="62938"/>
    <n v="0"/>
    <n v="0"/>
    <n v="0"/>
    <n v="0"/>
    <n v="0"/>
    <n v="0"/>
    <n v="416298"/>
    <m/>
    <n v="96576"/>
    <n v="182976"/>
    <n v="240874"/>
    <n v="261920"/>
    <n v="353360"/>
    <n v="416298"/>
    <n v="416298"/>
    <n v="416298"/>
    <n v="416298"/>
    <n v="416298"/>
    <n v="416298"/>
    <n v="416298"/>
    <n v="320136.91666666669"/>
    <m/>
    <n v="0"/>
    <n v="0"/>
    <n v="0"/>
    <n v="0"/>
    <n v="0"/>
    <n v="0"/>
    <n v="0"/>
    <n v="0"/>
    <n v="0"/>
    <n v="0"/>
    <n v="0"/>
    <n v="0"/>
    <n v="0"/>
    <m/>
    <n v="0"/>
    <n v="0"/>
    <n v="0"/>
    <n v="0"/>
    <n v="0"/>
    <n v="0"/>
    <n v="0"/>
    <n v="0"/>
    <n v="0"/>
    <n v="0"/>
    <n v="0"/>
    <n v="0"/>
    <n v="0"/>
  </r>
  <r>
    <s v="Y"/>
    <s v="ED"/>
    <s v="AN"/>
    <x v="0"/>
    <s v="Asset Condition"/>
    <x v="2"/>
    <s v="2055"/>
    <x v="2"/>
    <s v="ZPJ34"/>
    <s v="BI_ZPJ34 - Electr Distr Blanket - Palouse Area"/>
    <s v="T&amp;D"/>
    <x v="1"/>
    <s v="ED.AN"/>
    <n v="0.69094"/>
    <n v="0"/>
    <n v="417808.65424"/>
    <n v="0"/>
    <n v="103543"/>
    <n v="113884"/>
    <n v="75542"/>
    <n v="98430"/>
    <n v="80837"/>
    <n v="97421"/>
    <n v="35039"/>
    <n v="0"/>
    <n v="0"/>
    <n v="0"/>
    <n v="0"/>
    <n v="0"/>
    <n v="604696"/>
    <m/>
    <n v="103543"/>
    <n v="217427"/>
    <n v="292969"/>
    <n v="391399"/>
    <n v="472236"/>
    <n v="569657"/>
    <n v="604696"/>
    <n v="604696"/>
    <n v="604696"/>
    <n v="604696"/>
    <n v="604696"/>
    <n v="604696"/>
    <n v="447754.91666666669"/>
    <m/>
    <n v="71542.000419999997"/>
    <n v="78687.01096"/>
    <n v="52194.989479999997"/>
    <n v="68009.224199999997"/>
    <n v="55853.516779999998"/>
    <n v="67312.065740000005"/>
    <n v="24209.846659999999"/>
    <n v="0"/>
    <n v="0"/>
    <n v="0"/>
    <n v="0"/>
    <n v="0"/>
    <n v="417808.65423999995"/>
    <m/>
    <n v="71542.000419999997"/>
    <n v="150229.01137999998"/>
    <n v="202424.00085999997"/>
    <n v="270433.22505999997"/>
    <n v="326286.74183999997"/>
    <n v="393598.80757999996"/>
    <n v="417808.65423999995"/>
    <n v="417808.65423999995"/>
    <n v="417808.65423999995"/>
    <n v="417808.65423999995"/>
    <n v="417808.65423999995"/>
    <n v="417808.65423999995"/>
    <n v="309371.78212166665"/>
    <m/>
    <n v="0"/>
    <n v="0"/>
    <n v="0"/>
    <n v="0"/>
    <n v="0"/>
    <n v="0"/>
    <n v="0"/>
    <n v="0"/>
    <n v="0"/>
    <n v="0"/>
    <n v="0"/>
    <n v="0"/>
    <n v="0"/>
    <m/>
    <n v="0"/>
    <n v="0"/>
    <n v="0"/>
    <n v="0"/>
    <n v="0"/>
    <n v="0"/>
    <n v="0"/>
    <n v="0"/>
    <n v="0"/>
    <n v="0"/>
    <n v="0"/>
    <n v="0"/>
    <n v="0"/>
  </r>
  <r>
    <s v="Y"/>
    <s v="ED"/>
    <s v="WA"/>
    <x v="0"/>
    <s v="Asset Condition"/>
    <x v="2"/>
    <s v="2055"/>
    <x v="2"/>
    <s v="ZD016"/>
    <s v="BI_ZD016 - WA Elec DX Facility Route &amp; Location Modifications"/>
    <s v="T&amp;D"/>
    <x v="1"/>
    <s v="ED.WA"/>
    <n v="1"/>
    <n v="0"/>
    <n v="541711"/>
    <n v="0"/>
    <n v="298"/>
    <n v="3023"/>
    <n v="6185"/>
    <n v="0"/>
    <n v="1195"/>
    <n v="-13135"/>
    <n v="90690"/>
    <n v="90690"/>
    <n v="90690"/>
    <n v="90690"/>
    <n v="90690"/>
    <n v="90695"/>
    <n v="541711"/>
    <m/>
    <n v="298"/>
    <n v="3321"/>
    <n v="9506"/>
    <n v="9506"/>
    <n v="10701"/>
    <n v="-2434"/>
    <n v="88256"/>
    <n v="178946"/>
    <n v="269636"/>
    <n v="360326"/>
    <n v="451016"/>
    <n v="541711"/>
    <n v="137494.45833333334"/>
    <m/>
    <n v="298"/>
    <n v="3023"/>
    <n v="6185"/>
    <n v="0"/>
    <n v="1195"/>
    <n v="-13135"/>
    <n v="90690"/>
    <n v="90690"/>
    <n v="90690"/>
    <n v="90690"/>
    <n v="90690"/>
    <n v="90695"/>
    <n v="541711"/>
    <m/>
    <n v="298"/>
    <n v="3321"/>
    <n v="9506"/>
    <n v="9506"/>
    <n v="10701"/>
    <n v="-2434"/>
    <n v="88256"/>
    <n v="178946"/>
    <n v="269636"/>
    <n v="360326"/>
    <n v="451016"/>
    <n v="541711"/>
    <n v="137494.45833333334"/>
    <m/>
    <n v="0"/>
    <n v="0"/>
    <n v="0"/>
    <n v="0"/>
    <n v="0"/>
    <n v="0"/>
    <n v="0"/>
    <n v="0"/>
    <n v="0"/>
    <n v="0"/>
    <n v="0"/>
    <n v="0"/>
    <n v="0"/>
    <m/>
    <n v="0"/>
    <n v="0"/>
    <n v="0"/>
    <n v="0"/>
    <n v="0"/>
    <n v="0"/>
    <n v="0"/>
    <n v="0"/>
    <n v="0"/>
    <n v="0"/>
    <n v="0"/>
    <n v="0"/>
    <n v="0"/>
  </r>
  <r>
    <s v="Y"/>
    <s v="ED"/>
    <s v="WA"/>
    <x v="0"/>
    <s v="Asset Condition"/>
    <x v="2"/>
    <s v="2055"/>
    <x v="2"/>
    <s v="ZD010"/>
    <s v="BI_ZD010 - WA Asset Condition"/>
    <s v="T&amp;D"/>
    <x v="1"/>
    <s v="ED.WA"/>
    <n v="1"/>
    <n v="0"/>
    <n v="888035"/>
    <n v="0"/>
    <n v="5270"/>
    <n v="50278"/>
    <n v="36940"/>
    <n v="142950"/>
    <n v="92803"/>
    <n v="140272"/>
    <n v="107444"/>
    <n v="74675"/>
    <n v="74675"/>
    <n v="70844"/>
    <n v="45942"/>
    <n v="45942"/>
    <n v="888035"/>
    <m/>
    <n v="5270"/>
    <n v="55548"/>
    <n v="92488"/>
    <n v="235438"/>
    <n v="328241"/>
    <n v="468513"/>
    <n v="575957"/>
    <n v="650632"/>
    <n v="725307"/>
    <n v="796151"/>
    <n v="842093"/>
    <n v="888035"/>
    <n v="434971.29166666669"/>
    <m/>
    <n v="5270"/>
    <n v="50278"/>
    <n v="36940"/>
    <n v="142950"/>
    <n v="92803"/>
    <n v="140272"/>
    <n v="107444"/>
    <n v="74675"/>
    <n v="74675"/>
    <n v="70844"/>
    <n v="45942"/>
    <n v="45942"/>
    <n v="888035"/>
    <m/>
    <n v="5270"/>
    <n v="55548"/>
    <n v="92488"/>
    <n v="235438"/>
    <n v="328241"/>
    <n v="468513"/>
    <n v="575957"/>
    <n v="650632"/>
    <n v="725307"/>
    <n v="796151"/>
    <n v="842093"/>
    <n v="888035"/>
    <n v="434971.29166666669"/>
    <m/>
    <n v="0"/>
    <n v="0"/>
    <n v="0"/>
    <n v="0"/>
    <n v="0"/>
    <n v="0"/>
    <n v="0"/>
    <n v="0"/>
    <n v="0"/>
    <n v="0"/>
    <n v="0"/>
    <n v="0"/>
    <n v="0"/>
    <m/>
    <n v="0"/>
    <n v="0"/>
    <n v="0"/>
    <n v="0"/>
    <n v="0"/>
    <n v="0"/>
    <n v="0"/>
    <n v="0"/>
    <n v="0"/>
    <n v="0"/>
    <n v="0"/>
    <n v="0"/>
    <n v="0"/>
  </r>
  <r>
    <s v="Y"/>
    <s v="ED"/>
    <s v="WA"/>
    <x v="0"/>
    <s v="Asset Condition"/>
    <x v="2"/>
    <s v="2055"/>
    <x v="2"/>
    <s v="ZBC34"/>
    <s v="BI_ZBC34 - Elect Distr Minor Blanket-Spokane"/>
    <s v="T&amp;D"/>
    <x v="1"/>
    <s v="ED.WA"/>
    <n v="1"/>
    <n v="0"/>
    <n v="1770578"/>
    <n v="0"/>
    <n v="601529"/>
    <n v="-236162"/>
    <n v="543629"/>
    <n v="309254"/>
    <n v="182464"/>
    <n v="369722"/>
    <n v="142"/>
    <n v="0"/>
    <n v="0"/>
    <n v="0"/>
    <n v="0"/>
    <n v="0"/>
    <n v="1770578"/>
    <m/>
    <n v="601529"/>
    <n v="365367"/>
    <n v="908996"/>
    <n v="1218250"/>
    <n v="1400714"/>
    <n v="1770436"/>
    <n v="1770578"/>
    <n v="1770578"/>
    <n v="1770578"/>
    <n v="1770578"/>
    <n v="1770578"/>
    <n v="1770578"/>
    <n v="1333622.5833333333"/>
    <m/>
    <n v="601529"/>
    <n v="-236162"/>
    <n v="543629"/>
    <n v="309254"/>
    <n v="182464"/>
    <n v="369722"/>
    <n v="142"/>
    <n v="0"/>
    <n v="0"/>
    <n v="0"/>
    <n v="0"/>
    <n v="0"/>
    <n v="1770578"/>
    <m/>
    <n v="601529"/>
    <n v="365367"/>
    <n v="908996"/>
    <n v="1218250"/>
    <n v="1400714"/>
    <n v="1770436"/>
    <n v="1770578"/>
    <n v="1770578"/>
    <n v="1770578"/>
    <n v="1770578"/>
    <n v="1770578"/>
    <n v="1770578"/>
    <n v="1333622.5833333333"/>
    <m/>
    <n v="0"/>
    <n v="0"/>
    <n v="0"/>
    <n v="0"/>
    <n v="0"/>
    <n v="0"/>
    <n v="0"/>
    <n v="0"/>
    <n v="0"/>
    <n v="0"/>
    <n v="0"/>
    <n v="0"/>
    <n v="0"/>
    <m/>
    <n v="0"/>
    <n v="0"/>
    <n v="0"/>
    <n v="0"/>
    <n v="0"/>
    <n v="0"/>
    <n v="0"/>
    <n v="0"/>
    <n v="0"/>
    <n v="0"/>
    <n v="0"/>
    <n v="0"/>
    <n v="0"/>
  </r>
  <r>
    <s v="N"/>
    <s v="ED"/>
    <s v="AN"/>
    <x v="1"/>
    <s v="Mandatory &amp; Compliance"/>
    <x v="3"/>
    <s v="2056"/>
    <x v="3"/>
    <s v="56L08"/>
    <s v="BI_56L08 - Transmission Line  Road Move"/>
    <s v="T&amp;D"/>
    <x v="1"/>
    <s v="ED.AN"/>
    <n v="0.69094"/>
    <n v="0"/>
    <n v="21466.123919999998"/>
    <n v="0"/>
    <n v="0"/>
    <n v="0"/>
    <n v="0"/>
    <n v="0"/>
    <n v="0"/>
    <n v="0"/>
    <n v="5178"/>
    <n v="5178"/>
    <n v="5178"/>
    <n v="5178"/>
    <n v="5178"/>
    <n v="5178"/>
    <n v="31068"/>
    <m/>
    <n v="0"/>
    <n v="0"/>
    <n v="0"/>
    <n v="0"/>
    <n v="0"/>
    <n v="0"/>
    <n v="5178"/>
    <n v="10356"/>
    <n v="15534"/>
    <n v="20712"/>
    <n v="25890"/>
    <n v="31068"/>
    <n v="7767"/>
    <m/>
    <n v="0"/>
    <n v="0"/>
    <n v="0"/>
    <n v="0"/>
    <n v="0"/>
    <n v="0"/>
    <n v="3577.68732"/>
    <n v="3577.68732"/>
    <n v="3577.68732"/>
    <n v="3577.68732"/>
    <n v="3577.68732"/>
    <n v="3577.68732"/>
    <n v="21466.123920000002"/>
    <m/>
    <n v="0"/>
    <n v="0"/>
    <n v="0"/>
    <n v="0"/>
    <n v="0"/>
    <n v="0"/>
    <n v="3577.68732"/>
    <n v="7155.37464"/>
    <n v="10733.061959999999"/>
    <n v="14310.74928"/>
    <n v="17888.436600000001"/>
    <n v="21466.123920000002"/>
    <n v="5366.5309800000005"/>
    <m/>
    <n v="0"/>
    <n v="0"/>
    <n v="0"/>
    <n v="0"/>
    <n v="0"/>
    <n v="0"/>
    <n v="0"/>
    <n v="0"/>
    <n v="0"/>
    <n v="0"/>
    <n v="0"/>
    <n v="0"/>
    <n v="0"/>
    <m/>
    <n v="0"/>
    <n v="0"/>
    <n v="0"/>
    <n v="0"/>
    <n v="0"/>
    <n v="0"/>
    <n v="0"/>
    <n v="0"/>
    <n v="0"/>
    <n v="0"/>
    <n v="0"/>
    <n v="0"/>
    <n v="0"/>
  </r>
  <r>
    <s v="N"/>
    <s v="ED"/>
    <s v="WA"/>
    <x v="1"/>
    <s v="Mandatory &amp; Compliance"/>
    <x v="3"/>
    <s v="2056"/>
    <x v="3"/>
    <s v="ZBO35"/>
    <s v="BI_ZBO35 - Distr Line Reloc - Othello"/>
    <s v="T&amp;D"/>
    <x v="1"/>
    <s v="ED.WA"/>
    <n v="1"/>
    <n v="0"/>
    <n v="41069"/>
    <n v="0"/>
    <n v="39289"/>
    <n v="1780"/>
    <n v="0"/>
    <n v="0"/>
    <n v="0"/>
    <n v="0"/>
    <n v="0"/>
    <n v="0"/>
    <n v="0"/>
    <n v="0"/>
    <n v="0"/>
    <n v="0"/>
    <n v="41069"/>
    <m/>
    <n v="39289"/>
    <n v="41069"/>
    <n v="41069"/>
    <n v="41069"/>
    <n v="41069"/>
    <n v="41069"/>
    <n v="41069"/>
    <n v="41069"/>
    <n v="41069"/>
    <n v="41069"/>
    <n v="41069"/>
    <n v="41069"/>
    <n v="39209.458333333336"/>
    <m/>
    <n v="39289"/>
    <n v="1780"/>
    <n v="0"/>
    <n v="0"/>
    <n v="0"/>
    <n v="0"/>
    <n v="0"/>
    <n v="0"/>
    <n v="0"/>
    <n v="0"/>
    <n v="0"/>
    <n v="0"/>
    <n v="41069"/>
    <m/>
    <n v="39289"/>
    <n v="41069"/>
    <n v="41069"/>
    <n v="41069"/>
    <n v="41069"/>
    <n v="41069"/>
    <n v="41069"/>
    <n v="41069"/>
    <n v="41069"/>
    <n v="41069"/>
    <n v="41069"/>
    <n v="41069"/>
    <n v="39209.458333333336"/>
    <m/>
    <n v="0"/>
    <n v="0"/>
    <n v="0"/>
    <n v="0"/>
    <n v="0"/>
    <n v="0"/>
    <n v="0"/>
    <n v="0"/>
    <n v="0"/>
    <n v="0"/>
    <n v="0"/>
    <n v="0"/>
    <n v="0"/>
    <m/>
    <n v="0"/>
    <n v="0"/>
    <n v="0"/>
    <n v="0"/>
    <n v="0"/>
    <n v="0"/>
    <n v="0"/>
    <n v="0"/>
    <n v="0"/>
    <n v="0"/>
    <n v="0"/>
    <n v="0"/>
    <n v="0"/>
  </r>
  <r>
    <s v="N"/>
    <s v="ED"/>
    <s v="WA"/>
    <x v="1"/>
    <s v="Mandatory &amp; Compliance"/>
    <x v="3"/>
    <s v="2056"/>
    <x v="3"/>
    <s v="ZDP35"/>
    <s v="BI_ZDP35 - Distr Line Reloc - Deer Park"/>
    <s v="T&amp;D"/>
    <x v="1"/>
    <s v="ED.WA"/>
    <n v="1"/>
    <n v="0"/>
    <n v="41588"/>
    <n v="0"/>
    <n v="0"/>
    <n v="0"/>
    <n v="1843"/>
    <n v="11416"/>
    <n v="19900"/>
    <n v="8429"/>
    <n v="0"/>
    <n v="0"/>
    <n v="0"/>
    <n v="0"/>
    <n v="0"/>
    <n v="0"/>
    <n v="41588"/>
    <m/>
    <n v="0"/>
    <n v="0"/>
    <n v="1843"/>
    <n v="13259"/>
    <n v="33159"/>
    <n v="41588"/>
    <n v="41588"/>
    <n v="41588"/>
    <n v="41588"/>
    <n v="41588"/>
    <n v="41588"/>
    <n v="41588"/>
    <n v="26548.583333333332"/>
    <m/>
    <n v="0"/>
    <n v="0"/>
    <n v="1843"/>
    <n v="11416"/>
    <n v="19900"/>
    <n v="8429"/>
    <n v="0"/>
    <n v="0"/>
    <n v="0"/>
    <n v="0"/>
    <n v="0"/>
    <n v="0"/>
    <n v="41588"/>
    <m/>
    <n v="0"/>
    <n v="0"/>
    <n v="1843"/>
    <n v="13259"/>
    <n v="33159"/>
    <n v="41588"/>
    <n v="41588"/>
    <n v="41588"/>
    <n v="41588"/>
    <n v="41588"/>
    <n v="41588"/>
    <n v="41588"/>
    <n v="26548.583333333332"/>
    <m/>
    <n v="0"/>
    <n v="0"/>
    <n v="0"/>
    <n v="0"/>
    <n v="0"/>
    <n v="0"/>
    <n v="0"/>
    <n v="0"/>
    <n v="0"/>
    <n v="0"/>
    <n v="0"/>
    <n v="0"/>
    <n v="0"/>
    <m/>
    <n v="0"/>
    <n v="0"/>
    <n v="0"/>
    <n v="0"/>
    <n v="0"/>
    <n v="0"/>
    <n v="0"/>
    <n v="0"/>
    <n v="0"/>
    <n v="0"/>
    <n v="0"/>
    <n v="0"/>
    <n v="0"/>
  </r>
  <r>
    <s v="N"/>
    <s v="ED"/>
    <s v="AN"/>
    <x v="1"/>
    <s v="Mandatory &amp; Compliance"/>
    <x v="3"/>
    <s v="2056"/>
    <x v="3"/>
    <s v="ZLL35"/>
    <s v="BI_ZLL35 - Distr Line Relocates-L/C"/>
    <s v="T&amp;D"/>
    <x v="1"/>
    <s v="ED.AN"/>
    <n v="0.69094"/>
    <n v="0"/>
    <n v="43865.016839999997"/>
    <n v="0"/>
    <n v="126"/>
    <n v="2715"/>
    <n v="7424"/>
    <n v="4140"/>
    <n v="7059"/>
    <n v="4863"/>
    <n v="37159"/>
    <n v="0"/>
    <n v="0"/>
    <n v="0"/>
    <n v="0"/>
    <n v="0"/>
    <n v="63486"/>
    <m/>
    <n v="126"/>
    <n v="2841"/>
    <n v="10265"/>
    <n v="14405"/>
    <n v="21464"/>
    <n v="26327"/>
    <n v="63486"/>
    <n v="63486"/>
    <n v="63486"/>
    <n v="63486"/>
    <n v="63486"/>
    <n v="63486"/>
    <n v="35383.416666666664"/>
    <m/>
    <n v="87.058440000000004"/>
    <n v="1875.9021"/>
    <n v="5129.53856"/>
    <n v="2860.4915999999998"/>
    <n v="4877.3454599999995"/>
    <n v="3360.0412200000001"/>
    <n v="25674.639459999999"/>
    <n v="0"/>
    <n v="0"/>
    <n v="0"/>
    <n v="0"/>
    <n v="0"/>
    <n v="43865.016839999997"/>
    <m/>
    <n v="87.058440000000004"/>
    <n v="1962.96054"/>
    <n v="7092.4991"/>
    <n v="9952.9907000000003"/>
    <n v="14830.336159999999"/>
    <n v="18190.377379999998"/>
    <n v="43865.016839999997"/>
    <n v="43865.016839999997"/>
    <n v="43865.016839999997"/>
    <n v="43865.016839999997"/>
    <n v="43865.016839999997"/>
    <n v="43865.016839999997"/>
    <n v="24447.817911666662"/>
    <m/>
    <n v="0"/>
    <n v="0"/>
    <n v="0"/>
    <n v="0"/>
    <n v="0"/>
    <n v="0"/>
    <n v="0"/>
    <n v="0"/>
    <n v="0"/>
    <n v="0"/>
    <n v="0"/>
    <n v="0"/>
    <n v="0"/>
    <m/>
    <n v="0"/>
    <n v="0"/>
    <n v="0"/>
    <n v="0"/>
    <n v="0"/>
    <n v="0"/>
    <n v="0"/>
    <n v="0"/>
    <n v="0"/>
    <n v="0"/>
    <n v="0"/>
    <n v="0"/>
    <n v="0"/>
  </r>
  <r>
    <s v="N"/>
    <s v="ED"/>
    <s v="WA"/>
    <x v="1"/>
    <s v="Mandatory &amp; Compliance"/>
    <x v="3"/>
    <s v="2056"/>
    <x v="3"/>
    <s v="ZBW35"/>
    <s v="BI_ZBW35 - Distr Line Relocate-Colvill"/>
    <s v="T&amp;D"/>
    <x v="1"/>
    <s v="ED.WA"/>
    <n v="1"/>
    <n v="0"/>
    <n v="147297"/>
    <n v="0"/>
    <n v="9804"/>
    <n v="7991"/>
    <n v="10899"/>
    <n v="10552"/>
    <n v="30205"/>
    <n v="55706"/>
    <n v="4428"/>
    <n v="4428"/>
    <n v="4428"/>
    <n v="4428"/>
    <n v="4428"/>
    <n v="0"/>
    <n v="147297"/>
    <m/>
    <n v="9804"/>
    <n v="17795"/>
    <n v="28694"/>
    <n v="39246"/>
    <n v="69451"/>
    <n v="125157"/>
    <n v="129585"/>
    <n v="134013"/>
    <n v="138441"/>
    <n v="142869"/>
    <n v="147297"/>
    <n v="147297"/>
    <n v="88000.041666666672"/>
    <m/>
    <n v="9804"/>
    <n v="7991"/>
    <n v="10899"/>
    <n v="10552"/>
    <n v="30205"/>
    <n v="55706"/>
    <n v="4428"/>
    <n v="4428"/>
    <n v="4428"/>
    <n v="4428"/>
    <n v="4428"/>
    <n v="0"/>
    <n v="147297"/>
    <m/>
    <n v="9804"/>
    <n v="17795"/>
    <n v="28694"/>
    <n v="39246"/>
    <n v="69451"/>
    <n v="125157"/>
    <n v="129585"/>
    <n v="134013"/>
    <n v="138441"/>
    <n v="142869"/>
    <n v="147297"/>
    <n v="147297"/>
    <n v="88000.041666666672"/>
    <m/>
    <n v="0"/>
    <n v="0"/>
    <n v="0"/>
    <n v="0"/>
    <n v="0"/>
    <n v="0"/>
    <n v="0"/>
    <n v="0"/>
    <n v="0"/>
    <n v="0"/>
    <n v="0"/>
    <n v="0"/>
    <n v="0"/>
    <m/>
    <n v="0"/>
    <n v="0"/>
    <n v="0"/>
    <n v="0"/>
    <n v="0"/>
    <n v="0"/>
    <n v="0"/>
    <n v="0"/>
    <n v="0"/>
    <n v="0"/>
    <n v="0"/>
    <n v="0"/>
    <n v="0"/>
  </r>
  <r>
    <s v="N"/>
    <s v="ED"/>
    <s v="AN"/>
    <x v="1"/>
    <s v="Mandatory &amp; Compliance"/>
    <x v="3"/>
    <s v="2056"/>
    <x v="3"/>
    <s v="ZPJ35"/>
    <s v="BI_ZPJ35 - Distr Relocation-Palouse"/>
    <s v="T&amp;D"/>
    <x v="1"/>
    <s v="ED.AN"/>
    <n v="0.69094"/>
    <n v="0"/>
    <n v="160648.38657999999"/>
    <n v="0"/>
    <n v="-36909"/>
    <n v="21377"/>
    <n v="965"/>
    <n v="145579"/>
    <n v="40126"/>
    <n v="15583"/>
    <n v="45786"/>
    <n v="0"/>
    <n v="0"/>
    <n v="0"/>
    <n v="0"/>
    <n v="0"/>
    <n v="232507"/>
    <m/>
    <n v="-36909"/>
    <n v="-15532"/>
    <n v="-14567"/>
    <n v="131012"/>
    <n v="171138"/>
    <n v="186721"/>
    <n v="232507"/>
    <n v="232507"/>
    <n v="232507"/>
    <n v="232507"/>
    <n v="232507"/>
    <n v="232507"/>
    <n v="141720.95833333334"/>
    <m/>
    <n v="-25501.904460000002"/>
    <n v="14770.22438"/>
    <n v="666.75710000000004"/>
    <n v="100586.35425999999"/>
    <n v="27724.658439999999"/>
    <n v="10766.918019999999"/>
    <n v="31635.378840000001"/>
    <n v="0"/>
    <n v="0"/>
    <n v="0"/>
    <n v="0"/>
    <n v="0"/>
    <n v="160648.38657999999"/>
    <m/>
    <n v="-25501.904460000002"/>
    <n v="-10731.680080000002"/>
    <n v="-10064.922980000001"/>
    <n v="90521.43127999999"/>
    <n v="118246.08971999999"/>
    <n v="129013.00773999999"/>
    <n v="160648.38657999999"/>
    <n v="160648.38657999999"/>
    <n v="160648.38657999999"/>
    <n v="160648.38657999999"/>
    <n v="160648.38657999999"/>
    <n v="160648.38657999999"/>
    <n v="97920.678950833317"/>
    <m/>
    <n v="0"/>
    <n v="0"/>
    <n v="0"/>
    <n v="0"/>
    <n v="0"/>
    <n v="0"/>
    <n v="0"/>
    <n v="0"/>
    <n v="0"/>
    <n v="0"/>
    <n v="0"/>
    <n v="0"/>
    <n v="0"/>
    <m/>
    <n v="0"/>
    <n v="0"/>
    <n v="0"/>
    <n v="0"/>
    <n v="0"/>
    <n v="0"/>
    <n v="0"/>
    <n v="0"/>
    <n v="0"/>
    <n v="0"/>
    <n v="0"/>
    <n v="0"/>
    <n v="0"/>
  </r>
  <r>
    <s v="N"/>
    <s v="ED"/>
    <s v="WA"/>
    <x v="1"/>
    <s v="Mandatory &amp; Compliance"/>
    <x v="3"/>
    <s v="2056"/>
    <x v="3"/>
    <s v="ZNT35"/>
    <s v="BI_ZNT35 - Distr Line Relocation - Network Spokane"/>
    <s v="T&amp;D"/>
    <x v="1"/>
    <s v="ED.WA"/>
    <n v="1"/>
    <n v="0"/>
    <n v="462167"/>
    <n v="0"/>
    <n v="0"/>
    <n v="0"/>
    <n v="0"/>
    <n v="0"/>
    <n v="0"/>
    <n v="0"/>
    <n v="71053"/>
    <n v="74676"/>
    <n v="73624"/>
    <n v="76181"/>
    <n v="96061"/>
    <n v="70572"/>
    <n v="462167"/>
    <m/>
    <n v="0"/>
    <n v="0"/>
    <n v="0"/>
    <n v="0"/>
    <n v="0"/>
    <n v="0"/>
    <n v="71053"/>
    <n v="145729"/>
    <n v="219353"/>
    <n v="295534"/>
    <n v="391595"/>
    <n v="462167"/>
    <n v="112862.29166666667"/>
    <m/>
    <n v="0"/>
    <n v="0"/>
    <n v="0"/>
    <n v="0"/>
    <n v="0"/>
    <n v="0"/>
    <n v="71053"/>
    <n v="74676"/>
    <n v="73624"/>
    <n v="76181"/>
    <n v="96061"/>
    <n v="70572"/>
    <n v="462167"/>
    <m/>
    <n v="0"/>
    <n v="0"/>
    <n v="0"/>
    <n v="0"/>
    <n v="0"/>
    <n v="0"/>
    <n v="71053"/>
    <n v="145729"/>
    <n v="219353"/>
    <n v="295534"/>
    <n v="391595"/>
    <n v="462167"/>
    <n v="112862.29166666667"/>
    <m/>
    <n v="0"/>
    <n v="0"/>
    <n v="0"/>
    <n v="0"/>
    <n v="0"/>
    <n v="0"/>
    <n v="0"/>
    <n v="0"/>
    <n v="0"/>
    <n v="0"/>
    <n v="0"/>
    <n v="0"/>
    <n v="0"/>
    <m/>
    <n v="0"/>
    <n v="0"/>
    <n v="0"/>
    <n v="0"/>
    <n v="0"/>
    <n v="0"/>
    <n v="0"/>
    <n v="0"/>
    <n v="0"/>
    <n v="0"/>
    <n v="0"/>
    <n v="0"/>
    <n v="0"/>
  </r>
  <r>
    <s v="N"/>
    <s v="ED"/>
    <s v="WA"/>
    <x v="1"/>
    <s v="Mandatory &amp; Compliance"/>
    <x v="3"/>
    <s v="2056"/>
    <x v="3"/>
    <s v="ZBC35"/>
    <s v="BI_ZBC35 - Distr Line Relocation-Spokane"/>
    <s v="T&amp;D"/>
    <x v="1"/>
    <s v="ED.WA"/>
    <n v="1"/>
    <n v="0"/>
    <n v="952470"/>
    <n v="0"/>
    <n v="47056"/>
    <n v="21472"/>
    <n v="66539"/>
    <n v="89764"/>
    <n v="320863"/>
    <n v="190175"/>
    <n v="46655"/>
    <n v="34706"/>
    <n v="34706"/>
    <n v="34706"/>
    <n v="34706"/>
    <n v="31122"/>
    <n v="952470"/>
    <m/>
    <n v="47056"/>
    <n v="68528"/>
    <n v="135067"/>
    <n v="224831"/>
    <n v="545694"/>
    <n v="735869"/>
    <n v="782524"/>
    <n v="817230"/>
    <n v="851936"/>
    <n v="886642"/>
    <n v="921348"/>
    <n v="952470"/>
    <n v="541080"/>
    <m/>
    <n v="47056"/>
    <n v="21472"/>
    <n v="66539"/>
    <n v="89764"/>
    <n v="320863"/>
    <n v="190175"/>
    <n v="46655"/>
    <n v="34706"/>
    <n v="34706"/>
    <n v="34706"/>
    <n v="34706"/>
    <n v="31122"/>
    <n v="952470"/>
    <m/>
    <n v="47056"/>
    <n v="68528"/>
    <n v="135067"/>
    <n v="224831"/>
    <n v="545694"/>
    <n v="735869"/>
    <n v="782524"/>
    <n v="817230"/>
    <n v="851936"/>
    <n v="886642"/>
    <n v="921348"/>
    <n v="952470"/>
    <n v="541080"/>
    <m/>
    <n v="0"/>
    <n v="0"/>
    <n v="0"/>
    <n v="0"/>
    <n v="0"/>
    <n v="0"/>
    <n v="0"/>
    <n v="0"/>
    <n v="0"/>
    <n v="0"/>
    <n v="0"/>
    <n v="0"/>
    <n v="0"/>
    <m/>
    <n v="0"/>
    <n v="0"/>
    <n v="0"/>
    <n v="0"/>
    <n v="0"/>
    <n v="0"/>
    <n v="0"/>
    <n v="0"/>
    <n v="0"/>
    <n v="0"/>
    <n v="0"/>
    <n v="0"/>
    <n v="0"/>
  </r>
  <r>
    <s v="Y"/>
    <s v="ED"/>
    <s v="AN"/>
    <x v="0"/>
    <s v="Asset Condition"/>
    <x v="4"/>
    <s v="2057"/>
    <x v="4"/>
    <s v="XT902"/>
    <s v="BI_XT902 - Patrol Inspection Mitigation Pre-Failure Projects"/>
    <s v="T&amp;D"/>
    <x v="0"/>
    <s v="ED.AN"/>
    <n v="0.65639999999999998"/>
    <n v="0"/>
    <n v="4430.0436"/>
    <n v="0"/>
    <n v="0"/>
    <n v="0"/>
    <n v="0"/>
    <n v="0"/>
    <n v="6749"/>
    <n v="0"/>
    <n v="0"/>
    <n v="0"/>
    <n v="0"/>
    <n v="0"/>
    <n v="0"/>
    <n v="0"/>
    <n v="6749"/>
    <m/>
    <n v="0"/>
    <n v="0"/>
    <n v="0"/>
    <n v="0"/>
    <n v="6749"/>
    <n v="6749"/>
    <n v="6749"/>
    <n v="6749"/>
    <n v="6749"/>
    <n v="6749"/>
    <n v="6749"/>
    <n v="6749"/>
    <n v="4218.125"/>
    <m/>
    <n v="0"/>
    <n v="0"/>
    <n v="0"/>
    <n v="0"/>
    <n v="4430.0436"/>
    <n v="0"/>
    <n v="0"/>
    <n v="0"/>
    <n v="0"/>
    <n v="0"/>
    <n v="0"/>
    <n v="0"/>
    <n v="4430.0436"/>
    <m/>
    <n v="0"/>
    <n v="0"/>
    <n v="0"/>
    <n v="0"/>
    <n v="4430.0436"/>
    <n v="4430.0436"/>
    <n v="4430.0436"/>
    <n v="4430.0436"/>
    <n v="4430.0436"/>
    <n v="4430.0436"/>
    <n v="4430.0436"/>
    <n v="4430.0436"/>
    <n v="2768.7772500000005"/>
    <m/>
    <n v="0"/>
    <n v="0"/>
    <n v="0"/>
    <n v="0"/>
    <n v="0"/>
    <n v="0"/>
    <n v="0"/>
    <n v="0"/>
    <n v="0"/>
    <n v="0"/>
    <n v="0"/>
    <n v="0"/>
    <n v="0"/>
    <m/>
    <n v="0"/>
    <n v="0"/>
    <n v="0"/>
    <n v="0"/>
    <n v="0"/>
    <n v="0"/>
    <n v="0"/>
    <n v="0"/>
    <n v="0"/>
    <n v="0"/>
    <n v="0"/>
    <n v="0"/>
    <n v="0"/>
  </r>
  <r>
    <s v="Y"/>
    <s v="ED"/>
    <s v="ID"/>
    <x v="0"/>
    <s v="Asset Condition"/>
    <x v="4"/>
    <s v="2057"/>
    <x v="4"/>
    <s v="AMT13"/>
    <s v="BI_AMT13 - Asset Mgmt Trans Minor Rebuilds ID"/>
    <s v="T&amp;D"/>
    <x v="0"/>
    <s v="ED.ID"/>
    <n v="0.65639999999999998"/>
    <n v="0"/>
    <n v="420825.91680000001"/>
    <n v="0"/>
    <n v="633"/>
    <n v="0"/>
    <n v="0"/>
    <n v="0"/>
    <n v="10479"/>
    <n v="0"/>
    <n v="0"/>
    <n v="0"/>
    <n v="0"/>
    <n v="0"/>
    <n v="0"/>
    <n v="630000"/>
    <n v="641112"/>
    <m/>
    <n v="633"/>
    <n v="633"/>
    <n v="633"/>
    <n v="633"/>
    <n v="11112"/>
    <n v="11112"/>
    <n v="11112"/>
    <n v="11112"/>
    <n v="11112"/>
    <n v="11112"/>
    <n v="11112"/>
    <n v="641112"/>
    <n v="33406"/>
    <m/>
    <n v="415.50119999999998"/>
    <n v="0"/>
    <n v="0"/>
    <n v="0"/>
    <n v="6878.4156000000003"/>
    <n v="0"/>
    <n v="0"/>
    <n v="0"/>
    <n v="0"/>
    <n v="0"/>
    <n v="0"/>
    <n v="413532"/>
    <n v="420825.91680000001"/>
    <m/>
    <n v="415.50119999999998"/>
    <n v="415.50119999999998"/>
    <n v="415.50119999999998"/>
    <n v="415.50119999999998"/>
    <n v="7293.9168"/>
    <n v="7293.9168"/>
    <n v="7293.9168"/>
    <n v="7293.9168"/>
    <n v="7293.9168"/>
    <n v="7293.9168"/>
    <n v="7293.9168"/>
    <n v="420825.91680000001"/>
    <n v="21927.698399999997"/>
    <m/>
    <n v="0"/>
    <n v="0"/>
    <n v="0"/>
    <n v="0"/>
    <n v="0"/>
    <n v="0"/>
    <n v="0"/>
    <n v="0"/>
    <n v="0"/>
    <n v="0"/>
    <n v="0"/>
    <n v="0"/>
    <n v="0"/>
    <m/>
    <n v="0"/>
    <n v="0"/>
    <n v="0"/>
    <n v="0"/>
    <n v="0"/>
    <n v="0"/>
    <n v="0"/>
    <n v="0"/>
    <n v="0"/>
    <n v="0"/>
    <n v="0"/>
    <n v="0"/>
    <n v="0"/>
  </r>
  <r>
    <s v="Y"/>
    <s v="ED"/>
    <s v="WA"/>
    <x v="0"/>
    <s v="Asset Condition"/>
    <x v="4"/>
    <s v="2057"/>
    <x v="4"/>
    <s v="AMT12"/>
    <s v="BI_AMT12 - Asset Mgmt Trans Minor Rebuilds WA"/>
    <s v="T&amp;D"/>
    <x v="0"/>
    <s v="ED.WA"/>
    <n v="0.65639999999999998"/>
    <n v="0"/>
    <n v="566023.56599999999"/>
    <n v="0"/>
    <n v="770"/>
    <n v="84625"/>
    <n v="11863"/>
    <n v="-3785"/>
    <n v="145459"/>
    <n v="-44268"/>
    <n v="0"/>
    <n v="0"/>
    <n v="0"/>
    <n v="0"/>
    <n v="0"/>
    <n v="667651"/>
    <n v="862315"/>
    <m/>
    <n v="770"/>
    <n v="85395"/>
    <n v="97258"/>
    <n v="93473"/>
    <n v="238932"/>
    <n v="194664"/>
    <n v="194664"/>
    <n v="194664"/>
    <n v="194664"/>
    <n v="194664"/>
    <n v="194664"/>
    <n v="862315"/>
    <n v="176247.45833333334"/>
    <m/>
    <n v="505.428"/>
    <n v="55547.85"/>
    <n v="7786.8732"/>
    <n v="-2484.4740000000002"/>
    <n v="95479.287599999996"/>
    <n v="-29057.515199999998"/>
    <n v="0"/>
    <n v="0"/>
    <n v="0"/>
    <n v="0"/>
    <n v="0"/>
    <n v="438246.1164"/>
    <n v="566023.56599999999"/>
    <m/>
    <n v="505.428"/>
    <n v="56053.277999999998"/>
    <n v="63840.1512"/>
    <n v="61355.677199999998"/>
    <n v="156834.96479999999"/>
    <n v="127777.44959999999"/>
    <n v="127777.44959999999"/>
    <n v="127777.44959999999"/>
    <n v="127777.44959999999"/>
    <n v="127777.44959999999"/>
    <n v="127777.44959999999"/>
    <n v="566023.56599999999"/>
    <n v="115688.83164999999"/>
    <m/>
    <n v="0"/>
    <n v="0"/>
    <n v="0"/>
    <n v="0"/>
    <n v="0"/>
    <n v="0"/>
    <n v="0"/>
    <n v="0"/>
    <n v="0"/>
    <n v="0"/>
    <n v="0"/>
    <n v="0"/>
    <n v="0"/>
    <m/>
    <n v="0"/>
    <n v="0"/>
    <n v="0"/>
    <n v="0"/>
    <n v="0"/>
    <n v="0"/>
    <n v="0"/>
    <n v="0"/>
    <n v="0"/>
    <n v="0"/>
    <n v="0"/>
    <n v="0"/>
    <n v="0"/>
  </r>
  <r>
    <s v="Y"/>
    <s v="ED"/>
    <s v="AN"/>
    <x v="0"/>
    <s v="Failed Plant &amp; Operations"/>
    <x v="1"/>
    <s v="2059"/>
    <x v="5"/>
    <s v="ZLL52"/>
    <s v="BI_ZLL52 - Failed Electric Dist Plant-Storm Lewis/Clark"/>
    <s v="T&amp;D"/>
    <x v="1"/>
    <s v="ED.AN"/>
    <n v="0.69094"/>
    <n v="0"/>
    <n v="20983.8478"/>
    <n v="0"/>
    <n v="0"/>
    <n v="5467"/>
    <n v="391"/>
    <n v="3484"/>
    <n v="2408"/>
    <n v="177"/>
    <n v="2661"/>
    <n v="2911"/>
    <n v="2839"/>
    <n v="3015"/>
    <n v="4389"/>
    <n v="2628"/>
    <n v="30370"/>
    <m/>
    <n v="0"/>
    <n v="5467"/>
    <n v="5858"/>
    <n v="9342"/>
    <n v="11750"/>
    <n v="11927"/>
    <n v="14588"/>
    <n v="17499"/>
    <n v="20338"/>
    <n v="23353"/>
    <n v="27742"/>
    <n v="30370"/>
    <n v="13587.416666666666"/>
    <m/>
    <n v="0"/>
    <n v="3777.3689800000002"/>
    <n v="270.15753999999998"/>
    <n v="2407.2349599999998"/>
    <n v="1663.78352"/>
    <n v="122.29638"/>
    <n v="1838.5913399999999"/>
    <n v="2011.3263400000001"/>
    <n v="1961.5786599999999"/>
    <n v="2083.1840999999999"/>
    <n v="3032.53566"/>
    <n v="1815.7903200000001"/>
    <n v="20983.8478"/>
    <m/>
    <n v="0"/>
    <n v="3777.3689800000002"/>
    <n v="4047.5265200000003"/>
    <n v="6454.7614800000001"/>
    <n v="8118.5450000000001"/>
    <n v="8240.8413799999998"/>
    <n v="10079.432720000001"/>
    <n v="12090.75906"/>
    <n v="14052.33772"/>
    <n v="16135.52182"/>
    <n v="19168.057479999999"/>
    <n v="20983.8478"/>
    <n v="9388.0896716666648"/>
    <m/>
    <n v="0"/>
    <n v="0"/>
    <n v="0"/>
    <n v="0"/>
    <n v="0"/>
    <n v="0"/>
    <n v="0"/>
    <n v="0"/>
    <n v="0"/>
    <n v="0"/>
    <n v="0"/>
    <n v="0"/>
    <n v="0"/>
    <m/>
    <n v="0"/>
    <n v="0"/>
    <n v="0"/>
    <n v="0"/>
    <n v="0"/>
    <n v="0"/>
    <n v="0"/>
    <n v="0"/>
    <n v="0"/>
    <n v="0"/>
    <n v="0"/>
    <n v="0"/>
    <n v="0"/>
  </r>
  <r>
    <s v="Y"/>
    <s v="ED"/>
    <s v="WA"/>
    <x v="0"/>
    <s v="Failed Plant &amp; Operations"/>
    <x v="1"/>
    <s v="2059"/>
    <x v="5"/>
    <s v="ZBR52"/>
    <s v="BI_ZBR52 - Failed Electric Dist Plant-Storm Davenport"/>
    <s v="T&amp;D"/>
    <x v="1"/>
    <s v="ED.WA"/>
    <n v="1"/>
    <n v="0"/>
    <n v="27811"/>
    <n v="0"/>
    <n v="181"/>
    <n v="6947"/>
    <n v="316"/>
    <n v="316"/>
    <n v="316"/>
    <n v="9047"/>
    <n v="1616"/>
    <n v="1716"/>
    <n v="1687"/>
    <n v="1758"/>
    <n v="2307"/>
    <n v="1604"/>
    <n v="27811"/>
    <m/>
    <n v="181"/>
    <n v="7128"/>
    <n v="7444"/>
    <n v="7760"/>
    <n v="8076"/>
    <n v="17123"/>
    <n v="18739"/>
    <n v="20455"/>
    <n v="22142"/>
    <n v="23900"/>
    <n v="26207"/>
    <n v="27811"/>
    <n v="14421.708333333334"/>
    <m/>
    <n v="181"/>
    <n v="6947"/>
    <n v="316"/>
    <n v="316"/>
    <n v="316"/>
    <n v="9047"/>
    <n v="1616"/>
    <n v="1716"/>
    <n v="1687"/>
    <n v="1758"/>
    <n v="2307"/>
    <n v="1604"/>
    <n v="27811"/>
    <m/>
    <n v="181"/>
    <n v="7128"/>
    <n v="7444"/>
    <n v="7760"/>
    <n v="8076"/>
    <n v="17123"/>
    <n v="18739"/>
    <n v="20455"/>
    <n v="22142"/>
    <n v="23900"/>
    <n v="26207"/>
    <n v="27811"/>
    <n v="14421.708333333334"/>
    <m/>
    <n v="0"/>
    <n v="0"/>
    <n v="0"/>
    <n v="0"/>
    <n v="0"/>
    <n v="0"/>
    <n v="0"/>
    <n v="0"/>
    <n v="0"/>
    <n v="0"/>
    <n v="0"/>
    <n v="0"/>
    <n v="0"/>
    <m/>
    <n v="0"/>
    <n v="0"/>
    <n v="0"/>
    <n v="0"/>
    <n v="0"/>
    <n v="0"/>
    <n v="0"/>
    <n v="0"/>
    <n v="0"/>
    <n v="0"/>
    <n v="0"/>
    <n v="0"/>
    <n v="0"/>
  </r>
  <r>
    <s v="Y"/>
    <s v="ED"/>
    <s v="WA"/>
    <x v="0"/>
    <s v="Failed Plant &amp; Operations"/>
    <x v="1"/>
    <s v="2059"/>
    <x v="5"/>
    <s v="ZDP52"/>
    <s v="BI_ZDP52 - Failed Electric Dist Plant-Storm Deer Park"/>
    <s v="T&amp;D"/>
    <x v="1"/>
    <s v="ED.WA"/>
    <n v="1"/>
    <n v="0"/>
    <n v="34026"/>
    <n v="0"/>
    <n v="16192"/>
    <n v="243"/>
    <n v="818"/>
    <n v="38"/>
    <n v="0"/>
    <n v="2475"/>
    <n v="2067"/>
    <n v="2255"/>
    <n v="2200"/>
    <n v="2333"/>
    <n v="3363"/>
    <n v="2042"/>
    <n v="34026"/>
    <m/>
    <n v="16192"/>
    <n v="16435"/>
    <n v="17253"/>
    <n v="17291"/>
    <n v="17291"/>
    <n v="19766"/>
    <n v="21833"/>
    <n v="24088"/>
    <n v="26288"/>
    <n v="28621"/>
    <n v="31984"/>
    <n v="34026"/>
    <n v="21171.25"/>
    <m/>
    <n v="16192"/>
    <n v="243"/>
    <n v="818"/>
    <n v="38"/>
    <n v="0"/>
    <n v="2475"/>
    <n v="2067"/>
    <n v="2255"/>
    <n v="2200"/>
    <n v="2333"/>
    <n v="3363"/>
    <n v="2042"/>
    <n v="34026"/>
    <m/>
    <n v="16192"/>
    <n v="16435"/>
    <n v="17253"/>
    <n v="17291"/>
    <n v="17291"/>
    <n v="19766"/>
    <n v="21833"/>
    <n v="24088"/>
    <n v="26288"/>
    <n v="28621"/>
    <n v="31984"/>
    <n v="34026"/>
    <n v="21171.25"/>
    <m/>
    <n v="0"/>
    <n v="0"/>
    <n v="0"/>
    <n v="0"/>
    <n v="0"/>
    <n v="0"/>
    <n v="0"/>
    <n v="0"/>
    <n v="0"/>
    <n v="0"/>
    <n v="0"/>
    <n v="0"/>
    <n v="0"/>
    <m/>
    <n v="0"/>
    <n v="0"/>
    <n v="0"/>
    <n v="0"/>
    <n v="0"/>
    <n v="0"/>
    <n v="0"/>
    <n v="0"/>
    <n v="0"/>
    <n v="0"/>
    <n v="0"/>
    <n v="0"/>
    <n v="0"/>
  </r>
  <r>
    <s v="Y"/>
    <s v="ED"/>
    <s v="AN"/>
    <x v="0"/>
    <s v="Failed Plant &amp; Operations"/>
    <x v="1"/>
    <s v="2059"/>
    <x v="5"/>
    <s v="ZPJ52"/>
    <s v="BI_ZPJ52 - Failed Electric Dist Plant-Storm Palouse"/>
    <s v="T&amp;D"/>
    <x v="1"/>
    <s v="ED.AN"/>
    <n v="0.69094"/>
    <n v="0"/>
    <n v="59500.2981"/>
    <n v="0"/>
    <n v="167"/>
    <n v="4790"/>
    <n v="9129"/>
    <n v="2327"/>
    <n v="2310"/>
    <n v="7872"/>
    <n v="8733"/>
    <n v="9453"/>
    <n v="9244"/>
    <n v="9752"/>
    <n v="13704"/>
    <n v="8634"/>
    <n v="86115"/>
    <m/>
    <n v="167"/>
    <n v="4957"/>
    <n v="14086"/>
    <n v="16413"/>
    <n v="18723"/>
    <n v="26595"/>
    <n v="35328"/>
    <n v="44781"/>
    <n v="54025"/>
    <n v="63777"/>
    <n v="77481"/>
    <n v="86115"/>
    <n v="33282.541666666664"/>
    <m/>
    <n v="115.38697999999999"/>
    <n v="3309.6026000000002"/>
    <n v="6307.5912600000001"/>
    <n v="1607.81738"/>
    <n v="1596.0714"/>
    <n v="5439.0796799999998"/>
    <n v="6033.9790199999998"/>
    <n v="6531.4558200000001"/>
    <n v="6387.04936"/>
    <n v="6738.0468799999999"/>
    <n v="9468.6417600000004"/>
    <n v="5965.5759600000001"/>
    <n v="59500.2981"/>
    <m/>
    <n v="115.38697999999999"/>
    <n v="3424.9895800000004"/>
    <n v="9732.5808400000005"/>
    <n v="11340.398220000001"/>
    <n v="12936.469620000002"/>
    <n v="18375.549300000002"/>
    <n v="24409.528320000001"/>
    <n v="30940.98414"/>
    <n v="37328.033499999998"/>
    <n v="44066.080379999999"/>
    <n v="53534.722139999998"/>
    <n v="59500.2981"/>
    <n v="22996.239339166666"/>
    <m/>
    <n v="0"/>
    <n v="0"/>
    <n v="0"/>
    <n v="0"/>
    <n v="0"/>
    <n v="0"/>
    <n v="0"/>
    <n v="0"/>
    <n v="0"/>
    <n v="0"/>
    <n v="0"/>
    <n v="0"/>
    <n v="0"/>
    <m/>
    <n v="0"/>
    <n v="0"/>
    <n v="0"/>
    <n v="0"/>
    <n v="0"/>
    <n v="0"/>
    <n v="0"/>
    <n v="0"/>
    <n v="0"/>
    <n v="0"/>
    <n v="0"/>
    <n v="0"/>
    <n v="0"/>
  </r>
  <r>
    <s v="Y"/>
    <s v="ED"/>
    <s v="WA"/>
    <x v="0"/>
    <s v="Failed Plant &amp; Operations"/>
    <x v="1"/>
    <s v="2059"/>
    <x v="5"/>
    <s v="ZBO52"/>
    <s v="BI_ZBO52 - Failed Electric Dist Plant-Storm Othello"/>
    <s v="T&amp;D"/>
    <x v="1"/>
    <s v="ED.WA"/>
    <n v="1"/>
    <n v="0"/>
    <n v="291537"/>
    <n v="0"/>
    <n v="0"/>
    <n v="75229"/>
    <n v="187559"/>
    <n v="6802"/>
    <n v="702"/>
    <n v="2184"/>
    <n v="2888"/>
    <n v="3063"/>
    <n v="3012"/>
    <n v="3136"/>
    <n v="4098"/>
    <n v="2864"/>
    <n v="291537"/>
    <m/>
    <n v="0"/>
    <n v="75229"/>
    <n v="262788"/>
    <n v="269590"/>
    <n v="270292"/>
    <n v="272476"/>
    <n v="275364"/>
    <n v="278427"/>
    <n v="281439"/>
    <n v="284575"/>
    <n v="288673"/>
    <n v="291537"/>
    <n v="225385.125"/>
    <m/>
    <n v="0"/>
    <n v="75229"/>
    <n v="187559"/>
    <n v="6802"/>
    <n v="702"/>
    <n v="2184"/>
    <n v="2888"/>
    <n v="3063"/>
    <n v="3012"/>
    <n v="3136"/>
    <n v="4098"/>
    <n v="2864"/>
    <n v="291537"/>
    <m/>
    <n v="0"/>
    <n v="75229"/>
    <n v="262788"/>
    <n v="269590"/>
    <n v="270292"/>
    <n v="272476"/>
    <n v="275364"/>
    <n v="278427"/>
    <n v="281439"/>
    <n v="284575"/>
    <n v="288673"/>
    <n v="291537"/>
    <n v="225385.125"/>
    <m/>
    <n v="0"/>
    <n v="0"/>
    <n v="0"/>
    <n v="0"/>
    <n v="0"/>
    <n v="0"/>
    <n v="0"/>
    <n v="0"/>
    <n v="0"/>
    <n v="0"/>
    <n v="0"/>
    <n v="0"/>
    <n v="0"/>
    <m/>
    <n v="0"/>
    <n v="0"/>
    <n v="0"/>
    <n v="0"/>
    <n v="0"/>
    <n v="0"/>
    <n v="0"/>
    <n v="0"/>
    <n v="0"/>
    <n v="0"/>
    <n v="0"/>
    <n v="0"/>
    <n v="0"/>
  </r>
  <r>
    <s v="Y"/>
    <s v="ED"/>
    <s v="WA"/>
    <x v="0"/>
    <s v="Failed Plant &amp; Operations"/>
    <x v="1"/>
    <s v="2059"/>
    <x v="5"/>
    <s v="ZBC52"/>
    <s v="BI_ZBC52 - Failed Electric Dist Plant-Storm Spokane"/>
    <s v="T&amp;D"/>
    <x v="1"/>
    <s v="ED.WA"/>
    <n v="1"/>
    <n v="0"/>
    <n v="374732"/>
    <n v="0"/>
    <n v="33100"/>
    <n v="23279"/>
    <n v="33971"/>
    <n v="6870"/>
    <n v="15099"/>
    <n v="10696"/>
    <n v="11148"/>
    <n v="11148"/>
    <n v="27047"/>
    <n v="61406"/>
    <n v="86703"/>
    <n v="54265"/>
    <n v="374732"/>
    <m/>
    <n v="33100"/>
    <n v="56379"/>
    <n v="90350"/>
    <n v="97220"/>
    <n v="112319"/>
    <n v="123015"/>
    <n v="134163"/>
    <n v="145311"/>
    <n v="172358"/>
    <n v="233764"/>
    <n v="320467"/>
    <n v="374732"/>
    <n v="142151"/>
    <m/>
    <n v="33100"/>
    <n v="23279"/>
    <n v="33971"/>
    <n v="6870"/>
    <n v="15099"/>
    <n v="10696"/>
    <n v="11148"/>
    <n v="11148"/>
    <n v="27047"/>
    <n v="61406"/>
    <n v="86703"/>
    <n v="54265"/>
    <n v="374732"/>
    <m/>
    <n v="33100"/>
    <n v="56379"/>
    <n v="90350"/>
    <n v="97220"/>
    <n v="112319"/>
    <n v="123015"/>
    <n v="134163"/>
    <n v="145311"/>
    <n v="172358"/>
    <n v="233764"/>
    <n v="320467"/>
    <n v="374732"/>
    <n v="142151"/>
    <m/>
    <n v="0"/>
    <n v="0"/>
    <n v="0"/>
    <n v="0"/>
    <n v="0"/>
    <n v="0"/>
    <n v="0"/>
    <n v="0"/>
    <n v="0"/>
    <n v="0"/>
    <n v="0"/>
    <n v="0"/>
    <n v="0"/>
    <m/>
    <n v="0"/>
    <n v="0"/>
    <n v="0"/>
    <n v="0"/>
    <n v="0"/>
    <n v="0"/>
    <n v="0"/>
    <n v="0"/>
    <n v="0"/>
    <n v="0"/>
    <n v="0"/>
    <n v="0"/>
    <n v="0"/>
  </r>
  <r>
    <s v="Y"/>
    <s v="ED"/>
    <s v="WA"/>
    <x v="0"/>
    <s v="Failed Plant &amp; Operations"/>
    <x v="1"/>
    <s v="2059"/>
    <x v="5"/>
    <s v="ZBW52"/>
    <s v="BI_ZBW52 - Failed Electric Dist Plant-Storm Colville"/>
    <s v="T&amp;D"/>
    <x v="1"/>
    <s v="ED.WA"/>
    <n v="1"/>
    <n v="0"/>
    <n v="531484"/>
    <n v="0"/>
    <n v="240378"/>
    <n v="90106"/>
    <n v="16745"/>
    <n v="2983"/>
    <n v="9444"/>
    <n v="12106"/>
    <n v="23523"/>
    <n v="25400"/>
    <n v="24855"/>
    <n v="26181"/>
    <n v="36487"/>
    <n v="23276"/>
    <n v="531484"/>
    <m/>
    <n v="240378"/>
    <n v="330484"/>
    <n v="347229"/>
    <n v="350212"/>
    <n v="359656"/>
    <n v="371762"/>
    <n v="395285"/>
    <n v="420685"/>
    <n v="445540"/>
    <n v="471721"/>
    <n v="508208"/>
    <n v="531484"/>
    <n v="375575.16666666669"/>
    <m/>
    <n v="240378"/>
    <n v="90106"/>
    <n v="16745"/>
    <n v="2983"/>
    <n v="9444"/>
    <n v="12106"/>
    <n v="23523"/>
    <n v="25400"/>
    <n v="24855"/>
    <n v="26181"/>
    <n v="36487"/>
    <n v="23276"/>
    <n v="531484"/>
    <m/>
    <n v="240378"/>
    <n v="330484"/>
    <n v="347229"/>
    <n v="350212"/>
    <n v="359656"/>
    <n v="371762"/>
    <n v="395285"/>
    <n v="420685"/>
    <n v="445540"/>
    <n v="471721"/>
    <n v="508208"/>
    <n v="531484"/>
    <n v="375575.16666666669"/>
    <m/>
    <n v="0"/>
    <n v="0"/>
    <n v="0"/>
    <n v="0"/>
    <n v="0"/>
    <n v="0"/>
    <n v="0"/>
    <n v="0"/>
    <n v="0"/>
    <n v="0"/>
    <n v="0"/>
    <n v="0"/>
    <n v="0"/>
    <m/>
    <n v="0"/>
    <n v="0"/>
    <n v="0"/>
    <n v="0"/>
    <n v="0"/>
    <n v="0"/>
    <n v="0"/>
    <n v="0"/>
    <n v="0"/>
    <n v="0"/>
    <n v="0"/>
    <n v="0"/>
    <n v="0"/>
  </r>
  <r>
    <s v="Y"/>
    <s v="ED"/>
    <s v="AN"/>
    <x v="0"/>
    <s v="Asset Condition"/>
    <x v="5"/>
    <s v="2060"/>
    <x v="6"/>
    <s v="YV001"/>
    <s v="BI_YV001 - Pole Test and Treat Replacement Blanket"/>
    <s v="T&amp;D"/>
    <x v="1"/>
    <s v="ED.AN"/>
    <n v="0.69094"/>
    <n v="0"/>
    <n v="7140380.5510600004"/>
    <n v="0"/>
    <n v="853389"/>
    <n v="1076143"/>
    <n v="1960700"/>
    <n v="584837"/>
    <n v="1058050"/>
    <n v="2157904"/>
    <n v="607403"/>
    <n v="598031"/>
    <n v="598031"/>
    <n v="291428"/>
    <n v="282056"/>
    <n v="266327"/>
    <n v="10334299"/>
    <m/>
    <n v="853389"/>
    <n v="1929532"/>
    <n v="3890232"/>
    <n v="4475069"/>
    <n v="5533119"/>
    <n v="7691023"/>
    <n v="8298426"/>
    <n v="8896457"/>
    <n v="9494488"/>
    <n v="9785916"/>
    <n v="10067972"/>
    <n v="10334299"/>
    <n v="6340231.041666667"/>
    <m/>
    <n v="589640.59565999999"/>
    <n v="743550.24442"/>
    <n v="1354726.058"/>
    <n v="404087.27678000001"/>
    <n v="731049.06700000004"/>
    <n v="1490982.18976"/>
    <n v="419679.02882000001"/>
    <n v="413203.53914000001"/>
    <n v="413203.53914000001"/>
    <n v="201359.26232000001"/>
    <n v="194883.77264000001"/>
    <n v="184015.97738"/>
    <n v="7140380.5510599995"/>
    <m/>
    <n v="589640.59565999999"/>
    <n v="1333190.84008"/>
    <n v="2687916.8980799997"/>
    <n v="3092004.1748599997"/>
    <n v="3823053.2418599995"/>
    <n v="5314035.4316199999"/>
    <n v="5733714.4604399996"/>
    <n v="6146917.9995799996"/>
    <n v="6560121.5387199996"/>
    <n v="6761480.8010399994"/>
    <n v="6956364.5736799994"/>
    <n v="7140380.5510599995"/>
    <n v="4380719.235929166"/>
    <m/>
    <n v="0"/>
    <n v="0"/>
    <n v="0"/>
    <n v="0"/>
    <n v="0"/>
    <n v="0"/>
    <n v="0"/>
    <n v="0"/>
    <n v="0"/>
    <n v="0"/>
    <n v="0"/>
    <n v="0"/>
    <n v="0"/>
    <m/>
    <n v="0"/>
    <n v="0"/>
    <n v="0"/>
    <n v="0"/>
    <n v="0"/>
    <n v="0"/>
    <n v="0"/>
    <n v="0"/>
    <n v="0"/>
    <n v="0"/>
    <n v="0"/>
    <n v="0"/>
    <n v="0"/>
  </r>
  <r>
    <s v="Y"/>
    <s v="ED"/>
    <s v="WA"/>
    <x v="0"/>
    <s v="Asset Condition"/>
    <x v="6"/>
    <s v="2062"/>
    <x v="7"/>
    <s v="ZBC63"/>
    <s v="BI_ZBC63 - Downtown Network Asset Condition URD Cable"/>
    <s v="T&amp;D"/>
    <x v="1"/>
    <s v="ED.WA"/>
    <n v="1"/>
    <n v="0"/>
    <n v="2000"/>
    <n v="0"/>
    <n v="0"/>
    <n v="0"/>
    <n v="0"/>
    <n v="0"/>
    <n v="0"/>
    <n v="0"/>
    <n v="2000"/>
    <n v="0"/>
    <n v="0"/>
    <n v="0"/>
    <n v="0"/>
    <n v="0"/>
    <n v="2000"/>
    <m/>
    <n v="0"/>
    <n v="0"/>
    <n v="0"/>
    <n v="0"/>
    <n v="0"/>
    <n v="0"/>
    <n v="2000"/>
    <n v="2000"/>
    <n v="2000"/>
    <n v="2000"/>
    <n v="2000"/>
    <n v="2000"/>
    <n v="916.66666666666663"/>
    <m/>
    <n v="0"/>
    <n v="0"/>
    <n v="0"/>
    <n v="0"/>
    <n v="0"/>
    <n v="0"/>
    <n v="2000"/>
    <n v="0"/>
    <n v="0"/>
    <n v="0"/>
    <n v="0"/>
    <n v="0"/>
    <n v="2000"/>
    <m/>
    <n v="0"/>
    <n v="0"/>
    <n v="0"/>
    <n v="0"/>
    <n v="0"/>
    <n v="0"/>
    <n v="2000"/>
    <n v="2000"/>
    <n v="2000"/>
    <n v="2000"/>
    <n v="2000"/>
    <n v="2000"/>
    <n v="916.66666666666663"/>
    <m/>
    <n v="0"/>
    <n v="0"/>
    <n v="0"/>
    <n v="0"/>
    <n v="0"/>
    <n v="0"/>
    <n v="0"/>
    <n v="0"/>
    <n v="0"/>
    <n v="0"/>
    <n v="0"/>
    <n v="0"/>
    <n v="0"/>
    <m/>
    <n v="0"/>
    <n v="0"/>
    <n v="0"/>
    <n v="0"/>
    <n v="0"/>
    <n v="0"/>
    <n v="0"/>
    <n v="0"/>
    <n v="0"/>
    <n v="0"/>
    <n v="0"/>
    <n v="0"/>
    <n v="0"/>
  </r>
  <r>
    <s v="Y"/>
    <s v="ED"/>
    <s v="WA"/>
    <x v="0"/>
    <s v="Asset Condition"/>
    <x v="6"/>
    <s v="2062"/>
    <x v="7"/>
    <s v="ZBC65"/>
    <s v="BI_ZBC65 - Downtown Network Asset Condition Failed Plant"/>
    <s v="T&amp;D"/>
    <x v="1"/>
    <s v="ED.WA"/>
    <n v="1"/>
    <n v="0"/>
    <n v="2938"/>
    <n v="0"/>
    <n v="0"/>
    <n v="0"/>
    <n v="2938"/>
    <n v="0"/>
    <n v="0"/>
    <n v="0"/>
    <n v="0"/>
    <n v="0"/>
    <n v="0"/>
    <n v="0"/>
    <n v="0"/>
    <n v="0"/>
    <n v="2938"/>
    <m/>
    <n v="0"/>
    <n v="0"/>
    <n v="2938"/>
    <n v="2938"/>
    <n v="2938"/>
    <n v="2938"/>
    <n v="2938"/>
    <n v="2938"/>
    <n v="2938"/>
    <n v="2938"/>
    <n v="2938"/>
    <n v="2938"/>
    <n v="2325.9166666666665"/>
    <m/>
    <n v="0"/>
    <n v="0"/>
    <n v="2938"/>
    <n v="0"/>
    <n v="0"/>
    <n v="0"/>
    <n v="0"/>
    <n v="0"/>
    <n v="0"/>
    <n v="0"/>
    <n v="0"/>
    <n v="0"/>
    <n v="2938"/>
    <m/>
    <n v="0"/>
    <n v="0"/>
    <n v="2938"/>
    <n v="2938"/>
    <n v="2938"/>
    <n v="2938"/>
    <n v="2938"/>
    <n v="2938"/>
    <n v="2938"/>
    <n v="2938"/>
    <n v="2938"/>
    <n v="2938"/>
    <n v="2325.9166666666665"/>
    <m/>
    <n v="0"/>
    <n v="0"/>
    <n v="0"/>
    <n v="0"/>
    <n v="0"/>
    <n v="0"/>
    <n v="0"/>
    <n v="0"/>
    <n v="0"/>
    <n v="0"/>
    <n v="0"/>
    <n v="0"/>
    <n v="0"/>
    <m/>
    <n v="0"/>
    <n v="0"/>
    <n v="0"/>
    <n v="0"/>
    <n v="0"/>
    <n v="0"/>
    <n v="0"/>
    <n v="0"/>
    <n v="0"/>
    <n v="0"/>
    <n v="0"/>
    <n v="0"/>
    <n v="0"/>
  </r>
  <r>
    <s v="Y"/>
    <s v="ED"/>
    <s v="WA"/>
    <x v="0"/>
    <s v="Asset Condition"/>
    <x v="6"/>
    <s v="2062"/>
    <x v="7"/>
    <s v="ZBC61"/>
    <s v="BI_ZBC61 - Downtown Network Asset Condition Lighting"/>
    <s v="T&amp;D"/>
    <x v="1"/>
    <s v="ED.WA"/>
    <n v="1"/>
    <n v="0"/>
    <n v="19140"/>
    <n v="0"/>
    <n v="0"/>
    <n v="2839"/>
    <n v="13328"/>
    <n v="0"/>
    <n v="0"/>
    <n v="973"/>
    <n v="2000"/>
    <n v="0"/>
    <n v="0"/>
    <n v="0"/>
    <n v="0"/>
    <n v="0"/>
    <n v="19140"/>
    <m/>
    <n v="0"/>
    <n v="2839"/>
    <n v="16167"/>
    <n v="16167"/>
    <n v="16167"/>
    <n v="17140"/>
    <n v="19140"/>
    <n v="19140"/>
    <n v="19140"/>
    <n v="19140"/>
    <n v="19140"/>
    <n v="19140"/>
    <n v="14479.166666666666"/>
    <m/>
    <n v="0"/>
    <n v="2839"/>
    <n v="13328"/>
    <n v="0"/>
    <n v="0"/>
    <n v="973"/>
    <n v="2000"/>
    <n v="0"/>
    <n v="0"/>
    <n v="0"/>
    <n v="0"/>
    <n v="0"/>
    <n v="19140"/>
    <m/>
    <n v="0"/>
    <n v="2839"/>
    <n v="16167"/>
    <n v="16167"/>
    <n v="16167"/>
    <n v="17140"/>
    <n v="19140"/>
    <n v="19140"/>
    <n v="19140"/>
    <n v="19140"/>
    <n v="19140"/>
    <n v="19140"/>
    <n v="14479.166666666666"/>
    <m/>
    <n v="0"/>
    <n v="0"/>
    <n v="0"/>
    <n v="0"/>
    <n v="0"/>
    <n v="0"/>
    <n v="0"/>
    <n v="0"/>
    <n v="0"/>
    <n v="0"/>
    <n v="0"/>
    <n v="0"/>
    <n v="0"/>
    <m/>
    <n v="0"/>
    <n v="0"/>
    <n v="0"/>
    <n v="0"/>
    <n v="0"/>
    <n v="0"/>
    <n v="0"/>
    <n v="0"/>
    <n v="0"/>
    <n v="0"/>
    <n v="0"/>
    <n v="0"/>
    <n v="0"/>
  </r>
  <r>
    <s v="Y"/>
    <s v="ED"/>
    <s v="WA"/>
    <x v="0"/>
    <s v="Asset Condition"/>
    <x v="6"/>
    <s v="2062"/>
    <x v="7"/>
    <s v="ZBC62"/>
    <s v="BI_ZBC62 - Downtown Network Asset Condition Mechanical Equip"/>
    <s v="T&amp;D"/>
    <x v="1"/>
    <s v="ED.WA"/>
    <n v="1"/>
    <n v="0"/>
    <n v="267805"/>
    <n v="0"/>
    <n v="35377"/>
    <n v="19534"/>
    <n v="44051"/>
    <n v="34385"/>
    <n v="1526"/>
    <n v="7932"/>
    <n v="3000"/>
    <n v="5000"/>
    <n v="5000"/>
    <n v="102000"/>
    <n v="5000"/>
    <n v="5000"/>
    <n v="267805"/>
    <m/>
    <n v="35377"/>
    <n v="54911"/>
    <n v="98962"/>
    <n v="133347"/>
    <n v="134873"/>
    <n v="142805"/>
    <n v="145805"/>
    <n v="150805"/>
    <n v="155805"/>
    <n v="257805"/>
    <n v="262805"/>
    <n v="267805"/>
    <n v="142266.875"/>
    <m/>
    <n v="35377"/>
    <n v="19534"/>
    <n v="44051"/>
    <n v="34385"/>
    <n v="1526"/>
    <n v="7932"/>
    <n v="3000"/>
    <n v="5000"/>
    <n v="5000"/>
    <n v="102000"/>
    <n v="5000"/>
    <n v="5000"/>
    <n v="267805"/>
    <m/>
    <n v="35377"/>
    <n v="54911"/>
    <n v="98962"/>
    <n v="133347"/>
    <n v="134873"/>
    <n v="142805"/>
    <n v="145805"/>
    <n v="150805"/>
    <n v="155805"/>
    <n v="257805"/>
    <n v="262805"/>
    <n v="267805"/>
    <n v="142266.875"/>
    <m/>
    <n v="0"/>
    <n v="0"/>
    <n v="0"/>
    <n v="0"/>
    <n v="0"/>
    <n v="0"/>
    <n v="0"/>
    <n v="0"/>
    <n v="0"/>
    <n v="0"/>
    <n v="0"/>
    <n v="0"/>
    <n v="0"/>
    <m/>
    <n v="0"/>
    <n v="0"/>
    <n v="0"/>
    <n v="0"/>
    <n v="0"/>
    <n v="0"/>
    <n v="0"/>
    <n v="0"/>
    <n v="0"/>
    <n v="0"/>
    <n v="0"/>
    <n v="0"/>
    <n v="0"/>
  </r>
  <r>
    <s v="Y"/>
    <s v="ED"/>
    <s v="WA"/>
    <x v="0"/>
    <s v="Asset Condition"/>
    <x v="6"/>
    <s v="2062"/>
    <x v="7"/>
    <s v="ZBC64"/>
    <s v="BI_ZBC64 - Downtown Network Asset Condition Elec Equip"/>
    <s v="T&amp;D"/>
    <x v="1"/>
    <s v="ED.WA"/>
    <n v="1"/>
    <n v="0"/>
    <n v="1424659"/>
    <n v="0"/>
    <n v="34581"/>
    <n v="49326"/>
    <n v="16838"/>
    <n v="13037"/>
    <n v="51847"/>
    <n v="63439"/>
    <n v="80000"/>
    <n v="300000"/>
    <n v="200000"/>
    <n v="250000"/>
    <n v="215591"/>
    <n v="150000"/>
    <n v="1424659"/>
    <m/>
    <n v="34581"/>
    <n v="83907"/>
    <n v="100745"/>
    <n v="113782"/>
    <n v="165629"/>
    <n v="229068"/>
    <n v="309068"/>
    <n v="609068"/>
    <n v="809068"/>
    <n v="1059068"/>
    <n v="1274659"/>
    <n v="1424659"/>
    <n v="458414.375"/>
    <m/>
    <n v="34581"/>
    <n v="49326"/>
    <n v="16838"/>
    <n v="13037"/>
    <n v="51847"/>
    <n v="63439"/>
    <n v="80000"/>
    <n v="300000"/>
    <n v="200000"/>
    <n v="250000"/>
    <n v="215591"/>
    <n v="150000"/>
    <n v="1424659"/>
    <m/>
    <n v="34581"/>
    <n v="83907"/>
    <n v="100745"/>
    <n v="113782"/>
    <n v="165629"/>
    <n v="229068"/>
    <n v="309068"/>
    <n v="609068"/>
    <n v="809068"/>
    <n v="1059068"/>
    <n v="1274659"/>
    <n v="1424659"/>
    <n v="458414.375"/>
    <m/>
    <n v="0"/>
    <n v="0"/>
    <n v="0"/>
    <n v="0"/>
    <n v="0"/>
    <n v="0"/>
    <n v="0"/>
    <n v="0"/>
    <n v="0"/>
    <n v="0"/>
    <n v="0"/>
    <n v="0"/>
    <n v="0"/>
    <m/>
    <n v="0"/>
    <n v="0"/>
    <n v="0"/>
    <n v="0"/>
    <n v="0"/>
    <n v="0"/>
    <n v="0"/>
    <n v="0"/>
    <n v="0"/>
    <n v="0"/>
    <n v="0"/>
    <n v="0"/>
    <n v="0"/>
  </r>
  <r>
    <s v="Y"/>
    <s v="ED"/>
    <s v="WA"/>
    <x v="0"/>
    <s v="Performance &amp; Capacity"/>
    <x v="7"/>
    <s v="2063"/>
    <x v="8"/>
    <s v="SD826"/>
    <s v="BI_SD826 - Electrical Improvements"/>
    <s v="T&amp;D"/>
    <x v="1"/>
    <s v="ED.WA"/>
    <n v="1"/>
    <n v="0"/>
    <n v="147534"/>
    <n v="0"/>
    <n v="41237"/>
    <n v="45085"/>
    <n v="30651"/>
    <n v="0"/>
    <n v="561"/>
    <n v="0"/>
    <n v="5000"/>
    <n v="5000"/>
    <n v="5000"/>
    <n v="5000"/>
    <n v="5000"/>
    <n v="5000"/>
    <n v="147534"/>
    <m/>
    <n v="41237"/>
    <n v="86322"/>
    <n v="116973"/>
    <n v="116973"/>
    <n v="117534"/>
    <n v="117534"/>
    <n v="122534"/>
    <n v="127534"/>
    <n v="132534"/>
    <n v="137534"/>
    <n v="142534"/>
    <n v="147534"/>
    <n v="111084.16666666667"/>
    <m/>
    <n v="41237"/>
    <n v="45085"/>
    <n v="30651"/>
    <n v="0"/>
    <n v="561"/>
    <n v="0"/>
    <n v="5000"/>
    <n v="5000"/>
    <n v="5000"/>
    <n v="5000"/>
    <n v="5000"/>
    <n v="5000"/>
    <n v="147534"/>
    <m/>
    <n v="41237"/>
    <n v="86322"/>
    <n v="116973"/>
    <n v="116973"/>
    <n v="117534"/>
    <n v="117534"/>
    <n v="122534"/>
    <n v="127534"/>
    <n v="132534"/>
    <n v="137534"/>
    <n v="142534"/>
    <n v="147534"/>
    <n v="111084.16666666667"/>
    <m/>
    <n v="0"/>
    <n v="0"/>
    <n v="0"/>
    <n v="0"/>
    <n v="0"/>
    <n v="0"/>
    <n v="0"/>
    <n v="0"/>
    <n v="0"/>
    <n v="0"/>
    <n v="0"/>
    <n v="0"/>
    <n v="0"/>
    <m/>
    <n v="0"/>
    <n v="0"/>
    <n v="0"/>
    <n v="0"/>
    <n v="0"/>
    <n v="0"/>
    <n v="0"/>
    <n v="0"/>
    <n v="0"/>
    <n v="0"/>
    <n v="0"/>
    <n v="0"/>
    <n v="0"/>
  </r>
  <r>
    <s v="Y"/>
    <s v="ED"/>
    <s v="WA"/>
    <x v="0"/>
    <s v="Performance &amp; Capacity"/>
    <x v="7"/>
    <s v="2063"/>
    <x v="8"/>
    <s v="SD827"/>
    <s v="BI_SD827 - Structural Improvements"/>
    <s v="T&amp;D"/>
    <x v="1"/>
    <s v="ED.WA"/>
    <n v="1"/>
    <n v="0"/>
    <n v="255578"/>
    <n v="0"/>
    <n v="9734"/>
    <n v="12737"/>
    <n v="11713"/>
    <n v="6457"/>
    <n v="0"/>
    <n v="10373"/>
    <n v="0"/>
    <n v="0"/>
    <n v="102282"/>
    <n v="102282"/>
    <n v="0"/>
    <n v="0"/>
    <n v="255578"/>
    <m/>
    <n v="9734"/>
    <n v="22471"/>
    <n v="34184"/>
    <n v="40641"/>
    <n v="40641"/>
    <n v="51014"/>
    <n v="51014"/>
    <n v="51014"/>
    <n v="153296"/>
    <n v="255578"/>
    <n v="255578"/>
    <n v="255578"/>
    <n v="91079.5"/>
    <m/>
    <n v="9734"/>
    <n v="12737"/>
    <n v="11713"/>
    <n v="6457"/>
    <n v="0"/>
    <n v="10373"/>
    <n v="0"/>
    <n v="0"/>
    <n v="102282"/>
    <n v="102282"/>
    <n v="0"/>
    <n v="0"/>
    <n v="255578"/>
    <m/>
    <n v="9734"/>
    <n v="22471"/>
    <n v="34184"/>
    <n v="40641"/>
    <n v="40641"/>
    <n v="51014"/>
    <n v="51014"/>
    <n v="51014"/>
    <n v="153296"/>
    <n v="255578"/>
    <n v="255578"/>
    <n v="255578"/>
    <n v="91079.5"/>
    <m/>
    <n v="0"/>
    <n v="0"/>
    <n v="0"/>
    <n v="0"/>
    <n v="0"/>
    <n v="0"/>
    <n v="0"/>
    <n v="0"/>
    <n v="0"/>
    <n v="0"/>
    <n v="0"/>
    <n v="0"/>
    <n v="0"/>
    <m/>
    <n v="0"/>
    <n v="0"/>
    <n v="0"/>
    <n v="0"/>
    <n v="0"/>
    <n v="0"/>
    <n v="0"/>
    <n v="0"/>
    <n v="0"/>
    <n v="0"/>
    <n v="0"/>
    <n v="0"/>
    <n v="0"/>
  </r>
  <r>
    <s v="Y"/>
    <s v="ED"/>
    <s v="WA"/>
    <x v="0"/>
    <s v="Performance &amp; Capacity"/>
    <x v="7"/>
    <s v="2063"/>
    <x v="8"/>
    <s v="SD822"/>
    <s v="BI_SD822 - Vault Integration"/>
    <s v="T&amp;D"/>
    <x v="1"/>
    <s v="ED.WA"/>
    <n v="1"/>
    <n v="0"/>
    <n v="2264043"/>
    <n v="0"/>
    <n v="1744901"/>
    <n v="-191389"/>
    <n v="15640"/>
    <n v="4802"/>
    <n v="41669"/>
    <n v="40961"/>
    <n v="0"/>
    <n v="0"/>
    <n v="0"/>
    <n v="0"/>
    <n v="0"/>
    <n v="607459"/>
    <n v="2264043"/>
    <m/>
    <n v="1744901"/>
    <n v="1553512"/>
    <n v="1569152"/>
    <n v="1573954"/>
    <n v="1615623"/>
    <n v="1656584"/>
    <n v="1656584"/>
    <n v="1656584"/>
    <n v="1656584"/>
    <n v="1656584"/>
    <n v="1656584"/>
    <n v="2264043"/>
    <n v="1594055.625"/>
    <m/>
    <n v="1744901"/>
    <n v="-191389"/>
    <n v="15640"/>
    <n v="4802"/>
    <n v="41669"/>
    <n v="40961"/>
    <n v="0"/>
    <n v="0"/>
    <n v="0"/>
    <n v="0"/>
    <n v="0"/>
    <n v="607459"/>
    <n v="2264043"/>
    <m/>
    <n v="1744901"/>
    <n v="1553512"/>
    <n v="1569152"/>
    <n v="1573954"/>
    <n v="1615623"/>
    <n v="1656584"/>
    <n v="1656584"/>
    <n v="1656584"/>
    <n v="1656584"/>
    <n v="1656584"/>
    <n v="1656584"/>
    <n v="2264043"/>
    <n v="1594055.625"/>
    <m/>
    <n v="0"/>
    <n v="0"/>
    <n v="0"/>
    <n v="0"/>
    <n v="0"/>
    <n v="0"/>
    <n v="0"/>
    <n v="0"/>
    <n v="0"/>
    <n v="0"/>
    <n v="0"/>
    <n v="0"/>
    <n v="0"/>
    <m/>
    <n v="0"/>
    <n v="0"/>
    <n v="0"/>
    <n v="0"/>
    <n v="0"/>
    <n v="0"/>
    <n v="0"/>
    <n v="0"/>
    <n v="0"/>
    <n v="0"/>
    <n v="0"/>
    <n v="0"/>
    <n v="0"/>
  </r>
  <r>
    <s v="N"/>
    <s v="ED"/>
    <s v="WA"/>
    <x v="1"/>
    <s v="Mandatory &amp; Compliance"/>
    <x v="8"/>
    <s v="2074"/>
    <x v="9"/>
    <s v="ZD019"/>
    <s v="BI_ZD019 - Joint Use WA"/>
    <s v="T&amp;D"/>
    <x v="1"/>
    <s v="ED.WA"/>
    <n v="1"/>
    <n v="0"/>
    <n v="1982462"/>
    <n v="0"/>
    <n v="0"/>
    <n v="706354"/>
    <n v="141878"/>
    <n v="140963"/>
    <n v="241201"/>
    <n v="405320"/>
    <n v="101945"/>
    <n v="65676"/>
    <n v="61361"/>
    <n v="54614"/>
    <n v="38206"/>
    <n v="24944"/>
    <n v="1982462"/>
    <m/>
    <n v="0"/>
    <n v="706354"/>
    <n v="848232"/>
    <n v="989195"/>
    <n v="1230396"/>
    <n v="1635716"/>
    <n v="1737661"/>
    <n v="1803337"/>
    <n v="1864698"/>
    <n v="1919312"/>
    <n v="1957518"/>
    <n v="1982462"/>
    <n v="1306970.8333333333"/>
    <m/>
    <n v="0"/>
    <n v="706354"/>
    <n v="141878"/>
    <n v="140963"/>
    <n v="241201"/>
    <n v="405320"/>
    <n v="101945"/>
    <n v="65676"/>
    <n v="61361"/>
    <n v="54614"/>
    <n v="38206"/>
    <n v="24944"/>
    <n v="1982462"/>
    <m/>
    <n v="0"/>
    <n v="706354"/>
    <n v="848232"/>
    <n v="989195"/>
    <n v="1230396"/>
    <n v="1635716"/>
    <n v="1737661"/>
    <n v="1803337"/>
    <n v="1864698"/>
    <n v="1919312"/>
    <n v="1957518"/>
    <n v="1982462"/>
    <n v="1306970.8333333333"/>
    <m/>
    <n v="0"/>
    <n v="0"/>
    <n v="0"/>
    <n v="0"/>
    <n v="0"/>
    <n v="0"/>
    <n v="0"/>
    <n v="0"/>
    <n v="0"/>
    <n v="0"/>
    <n v="0"/>
    <n v="0"/>
    <n v="0"/>
    <m/>
    <n v="0"/>
    <n v="0"/>
    <n v="0"/>
    <n v="0"/>
    <n v="0"/>
    <n v="0"/>
    <n v="0"/>
    <n v="0"/>
    <n v="0"/>
    <n v="0"/>
    <n v="0"/>
    <n v="0"/>
    <n v="0"/>
  </r>
  <r>
    <s v="Y"/>
    <s v="ED"/>
    <s v="WA"/>
    <x v="0"/>
    <s v="Asset Condition"/>
    <x v="0"/>
    <s v="2204"/>
    <x v="10"/>
    <s v="SS703"/>
    <s v="BI_SS703 - Westside Auto Transformer #2"/>
    <s v="T&amp;D"/>
    <x v="1"/>
    <s v="ED.WA"/>
    <n v="1"/>
    <n v="0"/>
    <n v="89"/>
    <n v="0"/>
    <n v="89"/>
    <n v="0"/>
    <n v="0"/>
    <n v="0"/>
    <n v="0"/>
    <n v="0"/>
    <n v="0"/>
    <n v="0"/>
    <n v="0"/>
    <n v="0"/>
    <n v="0"/>
    <n v="0"/>
    <n v="89"/>
    <m/>
    <n v="89"/>
    <n v="89"/>
    <n v="89"/>
    <n v="89"/>
    <n v="89"/>
    <n v="89"/>
    <n v="89"/>
    <n v="89"/>
    <n v="89"/>
    <n v="89"/>
    <n v="89"/>
    <n v="89"/>
    <n v="85.291666666666671"/>
    <m/>
    <n v="89"/>
    <n v="0"/>
    <n v="0"/>
    <n v="0"/>
    <n v="0"/>
    <n v="0"/>
    <n v="0"/>
    <n v="0"/>
    <n v="0"/>
    <n v="0"/>
    <n v="0"/>
    <n v="0"/>
    <n v="89"/>
    <m/>
    <n v="89"/>
    <n v="89"/>
    <n v="89"/>
    <n v="89"/>
    <n v="89"/>
    <n v="89"/>
    <n v="89"/>
    <n v="89"/>
    <n v="89"/>
    <n v="89"/>
    <n v="89"/>
    <n v="89"/>
    <n v="85.291666666666671"/>
    <m/>
    <n v="0"/>
    <n v="0"/>
    <n v="0"/>
    <n v="0"/>
    <n v="0"/>
    <n v="0"/>
    <n v="0"/>
    <n v="0"/>
    <n v="0"/>
    <n v="0"/>
    <n v="0"/>
    <n v="0"/>
    <n v="0"/>
    <m/>
    <n v="0"/>
    <n v="0"/>
    <n v="0"/>
    <n v="0"/>
    <n v="0"/>
    <n v="0"/>
    <n v="0"/>
    <n v="0"/>
    <n v="0"/>
    <n v="0"/>
    <n v="0"/>
    <n v="0"/>
    <n v="0"/>
  </r>
  <r>
    <s v="Y"/>
    <s v="ED"/>
    <s v="WA"/>
    <x v="0"/>
    <s v="Asset Condition"/>
    <x v="0"/>
    <s v="2204"/>
    <x v="10"/>
    <s v="SS208"/>
    <s v="BI_SS208 - Metro 115 kV - Rebuild Substation"/>
    <s v="T&amp;D"/>
    <x v="1"/>
    <s v="ED.WA"/>
    <n v="1"/>
    <n v="0"/>
    <n v="98"/>
    <n v="0"/>
    <n v="0"/>
    <n v="98"/>
    <n v="0"/>
    <n v="0"/>
    <n v="0"/>
    <n v="0"/>
    <n v="0"/>
    <n v="0"/>
    <n v="0"/>
    <n v="0"/>
    <n v="0"/>
    <n v="0"/>
    <n v="98"/>
    <m/>
    <n v="0"/>
    <n v="98"/>
    <n v="98"/>
    <n v="98"/>
    <n v="98"/>
    <n v="98"/>
    <n v="98"/>
    <n v="98"/>
    <n v="98"/>
    <n v="98"/>
    <n v="98"/>
    <n v="98"/>
    <n v="85.75"/>
    <m/>
    <n v="0"/>
    <n v="98"/>
    <n v="0"/>
    <n v="0"/>
    <n v="0"/>
    <n v="0"/>
    <n v="0"/>
    <n v="0"/>
    <n v="0"/>
    <n v="0"/>
    <n v="0"/>
    <n v="0"/>
    <n v="98"/>
    <m/>
    <n v="0"/>
    <n v="98"/>
    <n v="98"/>
    <n v="98"/>
    <n v="98"/>
    <n v="98"/>
    <n v="98"/>
    <n v="98"/>
    <n v="98"/>
    <n v="98"/>
    <n v="98"/>
    <n v="98"/>
    <n v="85.75"/>
    <m/>
    <n v="0"/>
    <n v="0"/>
    <n v="0"/>
    <n v="0"/>
    <n v="0"/>
    <n v="0"/>
    <n v="0"/>
    <n v="0"/>
    <n v="0"/>
    <n v="0"/>
    <n v="0"/>
    <n v="0"/>
    <n v="0"/>
    <m/>
    <n v="0"/>
    <n v="0"/>
    <n v="0"/>
    <n v="0"/>
    <n v="0"/>
    <n v="0"/>
    <n v="0"/>
    <n v="0"/>
    <n v="0"/>
    <n v="0"/>
    <n v="0"/>
    <n v="0"/>
    <n v="0"/>
  </r>
  <r>
    <s v="Y"/>
    <s v="ED"/>
    <s v="AN"/>
    <x v="0"/>
    <s v="Asset Condition"/>
    <x v="0"/>
    <s v="2204"/>
    <x v="10"/>
    <s v="ST817"/>
    <s v="BI_ST817 - Valleyway Tap Sub Rbld(Metering Add):Trans Intgrtn"/>
    <s v="T&amp;D"/>
    <x v="1"/>
    <s v="ED.AN"/>
    <n v="0.69094"/>
    <n v="0"/>
    <n v="517.51405999999997"/>
    <n v="0"/>
    <n v="140"/>
    <n v="0"/>
    <n v="210"/>
    <n v="0"/>
    <n v="399"/>
    <n v="0"/>
    <n v="0"/>
    <n v="0"/>
    <n v="0"/>
    <n v="0"/>
    <n v="0"/>
    <n v="0"/>
    <n v="749"/>
    <m/>
    <n v="140"/>
    <n v="140"/>
    <n v="350"/>
    <n v="350"/>
    <n v="749"/>
    <n v="749"/>
    <n v="749"/>
    <n v="749"/>
    <n v="749"/>
    <n v="749"/>
    <n v="749"/>
    <n v="749"/>
    <n v="549.79166666666663"/>
    <m/>
    <n v="96.7316"/>
    <n v="0"/>
    <n v="145.09739999999999"/>
    <n v="0"/>
    <n v="275.68506000000002"/>
    <n v="0"/>
    <n v="0"/>
    <n v="0"/>
    <n v="0"/>
    <n v="0"/>
    <n v="0"/>
    <n v="0"/>
    <n v="517.51405999999997"/>
    <m/>
    <n v="96.7316"/>
    <n v="96.7316"/>
    <n v="241.82900000000001"/>
    <n v="241.82900000000001"/>
    <n v="517.51405999999997"/>
    <n v="517.51405999999997"/>
    <n v="517.51405999999997"/>
    <n v="517.51405999999997"/>
    <n v="517.51405999999997"/>
    <n v="517.51405999999997"/>
    <n v="517.51405999999997"/>
    <n v="517.51405999999997"/>
    <n v="379.87305416666663"/>
    <m/>
    <n v="0"/>
    <n v="0"/>
    <n v="0"/>
    <n v="0"/>
    <n v="0"/>
    <n v="0"/>
    <n v="0"/>
    <n v="0"/>
    <n v="0"/>
    <n v="0"/>
    <n v="0"/>
    <n v="0"/>
    <n v="0"/>
    <m/>
    <n v="0"/>
    <n v="0"/>
    <n v="0"/>
    <n v="0"/>
    <n v="0"/>
    <n v="0"/>
    <n v="0"/>
    <n v="0"/>
    <n v="0"/>
    <n v="0"/>
    <n v="0"/>
    <n v="0"/>
    <n v="0"/>
  </r>
  <r>
    <s v="Y"/>
    <s v="ED"/>
    <s v="AN"/>
    <x v="0"/>
    <s v="Asset Condition"/>
    <x v="0"/>
    <s v="2204"/>
    <x v="10"/>
    <s v="FS700"/>
    <s v="BI_FS700 - Lee &amp; Reynolds Sub 115/13V Capacity Increase"/>
    <s v="T&amp;D"/>
    <x v="1"/>
    <s v="ED.AN"/>
    <n v="0.69094"/>
    <n v="0"/>
    <n v="7010.9681799999998"/>
    <n v="0"/>
    <n v="1727"/>
    <n v="11185"/>
    <n v="145"/>
    <n v="-2910"/>
    <n v="0"/>
    <n v="0"/>
    <n v="0"/>
    <n v="0"/>
    <n v="0"/>
    <n v="0"/>
    <n v="0"/>
    <n v="0"/>
    <n v="10147"/>
    <m/>
    <n v="1727"/>
    <n v="12912"/>
    <n v="13057"/>
    <n v="10147"/>
    <n v="10147"/>
    <n v="10147"/>
    <n v="10147"/>
    <n v="10147"/>
    <n v="10147"/>
    <n v="10147"/>
    <n v="10147"/>
    <n v="10147"/>
    <n v="9495.4583333333339"/>
    <m/>
    <n v="1193.2533800000001"/>
    <n v="7728.1638999999996"/>
    <n v="100.1863"/>
    <n v="-2010.6353999999999"/>
    <n v="0"/>
    <n v="0"/>
    <n v="0"/>
    <n v="0"/>
    <n v="0"/>
    <n v="0"/>
    <n v="0"/>
    <n v="0"/>
    <n v="7010.9681799999989"/>
    <m/>
    <n v="1193.2533800000001"/>
    <n v="8921.4172799999997"/>
    <n v="9021.6035799999991"/>
    <n v="7010.9681799999989"/>
    <n v="7010.9681799999989"/>
    <n v="7010.9681799999989"/>
    <n v="7010.9681799999989"/>
    <n v="7010.9681799999989"/>
    <n v="7010.9681799999989"/>
    <n v="7010.9681799999989"/>
    <n v="7010.9681799999989"/>
    <n v="7010.9681799999989"/>
    <n v="6560.7919808333318"/>
    <m/>
    <n v="0"/>
    <n v="0"/>
    <n v="0"/>
    <n v="0"/>
    <n v="0"/>
    <n v="0"/>
    <n v="0"/>
    <n v="0"/>
    <n v="0"/>
    <n v="0"/>
    <n v="0"/>
    <n v="0"/>
    <n v="0"/>
    <m/>
    <n v="0"/>
    <n v="0"/>
    <n v="0"/>
    <n v="0"/>
    <n v="0"/>
    <n v="0"/>
    <n v="0"/>
    <n v="0"/>
    <n v="0"/>
    <n v="0"/>
    <n v="0"/>
    <n v="0"/>
    <n v="0"/>
  </r>
  <r>
    <s v="Y"/>
    <s v="ED"/>
    <s v="AN"/>
    <x v="0"/>
    <s v="Asset Condition"/>
    <x v="0"/>
    <s v="2204"/>
    <x v="10"/>
    <s v="SS811"/>
    <s v="BI_SS811 - Mead Feeder 12F3 Addition"/>
    <s v="T&amp;D"/>
    <x v="1"/>
    <s v="ED.AN"/>
    <n v="0.69094"/>
    <n v="0"/>
    <n v="10644.621639999999"/>
    <n v="0"/>
    <n v="6323"/>
    <n v="9083"/>
    <n v="0"/>
    <n v="0"/>
    <n v="0"/>
    <n v="0"/>
    <n v="0"/>
    <n v="0"/>
    <n v="0"/>
    <n v="0"/>
    <n v="0"/>
    <n v="0"/>
    <n v="15406"/>
    <m/>
    <n v="6323"/>
    <n v="15406"/>
    <n v="15406"/>
    <n v="15406"/>
    <n v="15406"/>
    <n v="15406"/>
    <n v="15406"/>
    <n v="15406"/>
    <n v="15406"/>
    <n v="15406"/>
    <n v="15406"/>
    <n v="15406"/>
    <n v="14007.166666666666"/>
    <m/>
    <n v="4368.8136199999999"/>
    <n v="6275.8080200000004"/>
    <n v="0"/>
    <n v="0"/>
    <n v="0"/>
    <n v="0"/>
    <n v="0"/>
    <n v="0"/>
    <n v="0"/>
    <n v="0"/>
    <n v="0"/>
    <n v="0"/>
    <n v="10644.621640000001"/>
    <m/>
    <n v="4368.8136199999999"/>
    <n v="10644.621640000001"/>
    <n v="10644.621640000001"/>
    <n v="10644.621640000001"/>
    <n v="10644.621640000001"/>
    <n v="10644.621640000001"/>
    <n v="10644.621640000001"/>
    <n v="10644.621640000001"/>
    <n v="10644.621640000001"/>
    <n v="10644.621640000001"/>
    <n v="10644.621640000001"/>
    <n v="10644.621640000001"/>
    <n v="9678.1117366666658"/>
    <m/>
    <n v="0"/>
    <n v="0"/>
    <n v="0"/>
    <n v="0"/>
    <n v="0"/>
    <n v="0"/>
    <n v="0"/>
    <n v="0"/>
    <n v="0"/>
    <n v="0"/>
    <n v="0"/>
    <n v="0"/>
    <n v="0"/>
    <m/>
    <n v="0"/>
    <n v="0"/>
    <n v="0"/>
    <n v="0"/>
    <n v="0"/>
    <n v="0"/>
    <n v="0"/>
    <n v="0"/>
    <n v="0"/>
    <n v="0"/>
    <n v="0"/>
    <n v="0"/>
    <n v="0"/>
  </r>
  <r>
    <s v="Y"/>
    <s v="ED"/>
    <s v="AN"/>
    <x v="0"/>
    <s v="Asset Condition"/>
    <x v="0"/>
    <s v="2204"/>
    <x v="10"/>
    <s v="BT306"/>
    <s v="BI_BT306 - Ford Substation 115-13kV Rebuild - Tx Integration"/>
    <s v="T&amp;D"/>
    <x v="1"/>
    <s v="ED.AN"/>
    <n v="0.69094"/>
    <n v="0"/>
    <n v="81506.046159999998"/>
    <n v="0"/>
    <n v="0"/>
    <n v="0"/>
    <n v="117964"/>
    <n v="0"/>
    <n v="0"/>
    <n v="0"/>
    <n v="0"/>
    <n v="0"/>
    <n v="0"/>
    <n v="0"/>
    <n v="0"/>
    <n v="0"/>
    <n v="117964"/>
    <m/>
    <n v="0"/>
    <n v="0"/>
    <n v="117964"/>
    <n v="117964"/>
    <n v="117964"/>
    <n v="117964"/>
    <n v="117964"/>
    <n v="117964"/>
    <n v="117964"/>
    <n v="117964"/>
    <n v="117964"/>
    <n v="117964"/>
    <n v="93388.166666666672"/>
    <m/>
    <n v="0"/>
    <n v="0"/>
    <n v="81506.046159999998"/>
    <n v="0"/>
    <n v="0"/>
    <n v="0"/>
    <n v="0"/>
    <n v="0"/>
    <n v="0"/>
    <n v="0"/>
    <n v="0"/>
    <n v="0"/>
    <n v="81506.046159999998"/>
    <m/>
    <n v="0"/>
    <n v="0"/>
    <n v="81506.046159999998"/>
    <n v="81506.046159999998"/>
    <n v="81506.046159999998"/>
    <n v="81506.046159999998"/>
    <n v="81506.046159999998"/>
    <n v="81506.046159999998"/>
    <n v="81506.046159999998"/>
    <n v="81506.046159999998"/>
    <n v="81506.046159999998"/>
    <n v="81506.046159999998"/>
    <n v="64525.619876666671"/>
    <m/>
    <n v="0"/>
    <n v="0"/>
    <n v="0"/>
    <n v="0"/>
    <n v="0"/>
    <n v="0"/>
    <n v="0"/>
    <n v="0"/>
    <n v="0"/>
    <n v="0"/>
    <n v="0"/>
    <n v="0"/>
    <n v="0"/>
    <m/>
    <n v="0"/>
    <n v="0"/>
    <n v="0"/>
    <n v="0"/>
    <n v="0"/>
    <n v="0"/>
    <n v="0"/>
    <n v="0"/>
    <n v="0"/>
    <n v="0"/>
    <n v="0"/>
    <n v="0"/>
    <n v="0"/>
  </r>
  <r>
    <s v="Y"/>
    <s v="ED"/>
    <s v="AN"/>
    <x v="0"/>
    <s v="Asset Condition"/>
    <x v="0"/>
    <s v="2204"/>
    <x v="10"/>
    <s v="CS503"/>
    <s v="BI_CS503 - Huetter - Expand Sub - Add Capacity"/>
    <s v="T&amp;D"/>
    <x v="1"/>
    <s v="ED.AN"/>
    <n v="0.69094"/>
    <n v="0"/>
    <n v="85472.732699999993"/>
    <n v="0"/>
    <n v="0"/>
    <n v="0"/>
    <n v="0"/>
    <n v="0"/>
    <n v="0"/>
    <n v="123705"/>
    <n v="0"/>
    <n v="0"/>
    <n v="0"/>
    <n v="0"/>
    <n v="0"/>
    <n v="0"/>
    <n v="123705"/>
    <m/>
    <n v="0"/>
    <n v="0"/>
    <n v="0"/>
    <n v="0"/>
    <n v="0"/>
    <n v="123705"/>
    <n v="123705"/>
    <n v="123705"/>
    <n v="123705"/>
    <n v="123705"/>
    <n v="123705"/>
    <n v="123705"/>
    <n v="67006.875"/>
    <m/>
    <n v="0"/>
    <n v="0"/>
    <n v="0"/>
    <n v="0"/>
    <n v="0"/>
    <n v="85472.732699999993"/>
    <n v="0"/>
    <n v="0"/>
    <n v="0"/>
    <n v="0"/>
    <n v="0"/>
    <n v="0"/>
    <n v="85472.732699999993"/>
    <m/>
    <n v="0"/>
    <n v="0"/>
    <n v="0"/>
    <n v="0"/>
    <n v="0"/>
    <n v="85472.732699999993"/>
    <n v="85472.732699999993"/>
    <n v="85472.732699999993"/>
    <n v="85472.732699999993"/>
    <n v="85472.732699999993"/>
    <n v="85472.732699999993"/>
    <n v="85472.732699999993"/>
    <n v="46297.730212499999"/>
    <m/>
    <n v="0"/>
    <n v="0"/>
    <n v="0"/>
    <n v="0"/>
    <n v="0"/>
    <n v="0"/>
    <n v="0"/>
    <n v="0"/>
    <n v="0"/>
    <n v="0"/>
    <n v="0"/>
    <n v="0"/>
    <n v="0"/>
    <m/>
    <n v="0"/>
    <n v="0"/>
    <n v="0"/>
    <n v="0"/>
    <n v="0"/>
    <n v="0"/>
    <n v="0"/>
    <n v="0"/>
    <n v="0"/>
    <n v="0"/>
    <n v="0"/>
    <n v="0"/>
    <n v="0"/>
  </r>
  <r>
    <s v="Y"/>
    <s v="ED"/>
    <s v="WA"/>
    <x v="0"/>
    <s v="Asset Condition"/>
    <x v="0"/>
    <s v="2204"/>
    <x v="10"/>
    <s v="FD700"/>
    <s v="BI_FD700 - Lee&amp;Reynolds 2nd Xfm:  Integrate Distribution Circuits"/>
    <s v="T&amp;D"/>
    <x v="1"/>
    <s v="ED.WA"/>
    <n v="1"/>
    <n v="0"/>
    <n v="238265"/>
    <n v="0"/>
    <n v="0"/>
    <n v="0"/>
    <n v="0"/>
    <n v="238265"/>
    <n v="0"/>
    <n v="0"/>
    <n v="0"/>
    <n v="0"/>
    <n v="0"/>
    <n v="0"/>
    <n v="0"/>
    <n v="0"/>
    <n v="238265"/>
    <m/>
    <n v="0"/>
    <n v="0"/>
    <n v="0"/>
    <n v="238265"/>
    <n v="238265"/>
    <n v="238265"/>
    <n v="238265"/>
    <n v="238265"/>
    <n v="238265"/>
    <n v="238265"/>
    <n v="238265"/>
    <n v="238265"/>
    <n v="168771.04166666666"/>
    <m/>
    <n v="0"/>
    <n v="0"/>
    <n v="0"/>
    <n v="238265"/>
    <n v="0"/>
    <n v="0"/>
    <n v="0"/>
    <n v="0"/>
    <n v="0"/>
    <n v="0"/>
    <n v="0"/>
    <n v="0"/>
    <n v="238265"/>
    <m/>
    <n v="0"/>
    <n v="0"/>
    <n v="0"/>
    <n v="238265"/>
    <n v="238265"/>
    <n v="238265"/>
    <n v="238265"/>
    <n v="238265"/>
    <n v="238265"/>
    <n v="238265"/>
    <n v="238265"/>
    <n v="238265"/>
    <n v="168771.04166666666"/>
    <m/>
    <n v="0"/>
    <n v="0"/>
    <n v="0"/>
    <n v="0"/>
    <n v="0"/>
    <n v="0"/>
    <n v="0"/>
    <n v="0"/>
    <n v="0"/>
    <n v="0"/>
    <n v="0"/>
    <n v="0"/>
    <n v="0"/>
    <m/>
    <n v="0"/>
    <n v="0"/>
    <n v="0"/>
    <n v="0"/>
    <n v="0"/>
    <n v="0"/>
    <n v="0"/>
    <n v="0"/>
    <n v="0"/>
    <n v="0"/>
    <n v="0"/>
    <n v="0"/>
    <n v="0"/>
  </r>
  <r>
    <s v="Y"/>
    <s v="ED"/>
    <s v="WA"/>
    <x v="0"/>
    <s v="Asset Condition"/>
    <x v="0"/>
    <s v="2204"/>
    <x v="10"/>
    <s v="BS400"/>
    <s v="BI_BS400 - Davenport 115 kV Substation - Minor Rebuild"/>
    <s v="T&amp;D"/>
    <x v="1"/>
    <s v="ED.WA"/>
    <n v="1"/>
    <n v="0"/>
    <n v="640243"/>
    <n v="0"/>
    <n v="638286"/>
    <n v="1957"/>
    <n v="0"/>
    <n v="0"/>
    <n v="0"/>
    <n v="0"/>
    <n v="0"/>
    <n v="0"/>
    <n v="0"/>
    <n v="0"/>
    <n v="0"/>
    <n v="0"/>
    <n v="640243"/>
    <m/>
    <n v="638286"/>
    <n v="640243"/>
    <n v="640243"/>
    <n v="640243"/>
    <n v="640243"/>
    <n v="640243"/>
    <n v="640243"/>
    <n v="640243"/>
    <n v="640243"/>
    <n v="640243"/>
    <n v="640243"/>
    <n v="640243"/>
    <n v="613403.125"/>
    <m/>
    <n v="638286"/>
    <n v="1957"/>
    <n v="0"/>
    <n v="0"/>
    <n v="0"/>
    <n v="0"/>
    <n v="0"/>
    <n v="0"/>
    <n v="0"/>
    <n v="0"/>
    <n v="0"/>
    <n v="0"/>
    <n v="640243"/>
    <m/>
    <n v="638286"/>
    <n v="640243"/>
    <n v="640243"/>
    <n v="640243"/>
    <n v="640243"/>
    <n v="640243"/>
    <n v="640243"/>
    <n v="640243"/>
    <n v="640243"/>
    <n v="640243"/>
    <n v="640243"/>
    <n v="640243"/>
    <n v="613403.125"/>
    <m/>
    <n v="0"/>
    <n v="0"/>
    <n v="0"/>
    <n v="0"/>
    <n v="0"/>
    <n v="0"/>
    <n v="0"/>
    <n v="0"/>
    <n v="0"/>
    <n v="0"/>
    <n v="0"/>
    <n v="0"/>
    <n v="0"/>
    <m/>
    <n v="0"/>
    <n v="0"/>
    <n v="0"/>
    <n v="0"/>
    <n v="0"/>
    <n v="0"/>
    <n v="0"/>
    <n v="0"/>
    <n v="0"/>
    <n v="0"/>
    <n v="0"/>
    <n v="0"/>
    <n v="0"/>
  </r>
  <r>
    <s v="Y"/>
    <s v="ED"/>
    <s v="AN"/>
    <x v="0"/>
    <s v="Asset Condition"/>
    <x v="0"/>
    <s v="2204"/>
    <x v="10"/>
    <s v="SS890"/>
    <s v="BI_SS890 - Sunset Sub - Rebuild"/>
    <s v="T&amp;D"/>
    <x v="1"/>
    <s v="ED.AN"/>
    <n v="0.69094"/>
    <n v="0"/>
    <n v="829128"/>
    <n v="0"/>
    <n v="0"/>
    <n v="0"/>
    <n v="0"/>
    <n v="0"/>
    <n v="0"/>
    <n v="0"/>
    <n v="0"/>
    <n v="0"/>
    <n v="1200000"/>
    <n v="0"/>
    <n v="0"/>
    <n v="0"/>
    <n v="1200000"/>
    <m/>
    <n v="0"/>
    <n v="0"/>
    <n v="0"/>
    <n v="0"/>
    <n v="0"/>
    <n v="0"/>
    <n v="0"/>
    <n v="0"/>
    <n v="1200000"/>
    <n v="1200000"/>
    <n v="1200000"/>
    <n v="1200000"/>
    <n v="350000"/>
    <m/>
    <n v="0"/>
    <n v="0"/>
    <n v="0"/>
    <n v="0"/>
    <n v="0"/>
    <n v="0"/>
    <n v="0"/>
    <n v="0"/>
    <n v="829128"/>
    <n v="0"/>
    <n v="0"/>
    <n v="0"/>
    <n v="829128"/>
    <m/>
    <n v="0"/>
    <n v="0"/>
    <n v="0"/>
    <n v="0"/>
    <n v="0"/>
    <n v="0"/>
    <n v="0"/>
    <n v="0"/>
    <n v="829128"/>
    <n v="829128"/>
    <n v="829128"/>
    <n v="829128"/>
    <n v="241829"/>
    <m/>
    <n v="0"/>
    <n v="0"/>
    <n v="0"/>
    <n v="0"/>
    <n v="0"/>
    <n v="0"/>
    <n v="0"/>
    <n v="0"/>
    <n v="0"/>
    <n v="0"/>
    <n v="0"/>
    <n v="0"/>
    <n v="0"/>
    <m/>
    <n v="0"/>
    <n v="0"/>
    <n v="0"/>
    <n v="0"/>
    <n v="0"/>
    <n v="0"/>
    <n v="0"/>
    <n v="0"/>
    <n v="0"/>
    <n v="0"/>
    <n v="0"/>
    <n v="0"/>
    <n v="0"/>
  </r>
  <r>
    <s v="Y"/>
    <s v="ED"/>
    <s v="WA"/>
    <x v="0"/>
    <s v="Asset Condition"/>
    <x v="0"/>
    <s v="2204"/>
    <x v="10"/>
    <s v="BS202"/>
    <s v="BI_BS202 - Ford 115 kV - Rebuild Substation"/>
    <s v="T&amp;D"/>
    <x v="1"/>
    <s v="ED.WA"/>
    <n v="1"/>
    <n v="0"/>
    <n v="2424843"/>
    <n v="0"/>
    <n v="133273"/>
    <n v="19722"/>
    <n v="6224"/>
    <n v="2262437"/>
    <n v="879"/>
    <n v="2308"/>
    <n v="0"/>
    <n v="0"/>
    <n v="0"/>
    <n v="0"/>
    <n v="0"/>
    <n v="0"/>
    <n v="2424843"/>
    <m/>
    <n v="133273"/>
    <n v="152995"/>
    <n v="159219"/>
    <n v="2421656"/>
    <n v="2422535"/>
    <n v="2424843"/>
    <n v="2424843"/>
    <n v="2424843"/>
    <n v="2424843"/>
    <n v="2424843"/>
    <n v="2424843"/>
    <n v="2424843"/>
    <n v="1754263.125"/>
    <m/>
    <n v="133273"/>
    <n v="19722"/>
    <n v="6224"/>
    <n v="2262437"/>
    <n v="879"/>
    <n v="2308"/>
    <n v="0"/>
    <n v="0"/>
    <n v="0"/>
    <n v="0"/>
    <n v="0"/>
    <n v="0"/>
    <n v="2424843"/>
    <m/>
    <n v="133273"/>
    <n v="152995"/>
    <n v="159219"/>
    <n v="2421656"/>
    <n v="2422535"/>
    <n v="2424843"/>
    <n v="2424843"/>
    <n v="2424843"/>
    <n v="2424843"/>
    <n v="2424843"/>
    <n v="2424843"/>
    <n v="2424843"/>
    <n v="1754263.125"/>
    <m/>
    <n v="0"/>
    <n v="0"/>
    <n v="0"/>
    <n v="0"/>
    <n v="0"/>
    <n v="0"/>
    <n v="0"/>
    <n v="0"/>
    <n v="0"/>
    <n v="0"/>
    <n v="0"/>
    <n v="0"/>
    <n v="0"/>
    <m/>
    <n v="0"/>
    <n v="0"/>
    <n v="0"/>
    <n v="0"/>
    <n v="0"/>
    <n v="0"/>
    <n v="0"/>
    <n v="0"/>
    <n v="0"/>
    <n v="0"/>
    <n v="0"/>
    <n v="0"/>
    <n v="0"/>
  </r>
  <r>
    <s v="Y"/>
    <s v="ED"/>
    <s v="AN"/>
    <x v="0"/>
    <s v="Asset Condition"/>
    <x v="0"/>
    <s v="2204"/>
    <x v="10"/>
    <s v="XS010"/>
    <s v="BI_XS010 - Substation Acquisitions (Dx. Subs)"/>
    <s v="T&amp;D"/>
    <x v="1"/>
    <s v="ED.AN"/>
    <n v="0.69094"/>
    <n v="0"/>
    <n v="3504516.0830600001"/>
    <n v="0"/>
    <n v="0"/>
    <n v="0"/>
    <n v="0"/>
    <n v="0"/>
    <n v="0"/>
    <n v="0"/>
    <n v="5072099"/>
    <n v="0"/>
    <n v="0"/>
    <n v="0"/>
    <n v="0"/>
    <n v="0"/>
    <n v="5072099"/>
    <m/>
    <n v="0"/>
    <n v="0"/>
    <n v="0"/>
    <n v="0"/>
    <n v="0"/>
    <n v="0"/>
    <n v="5072099"/>
    <n v="5072099"/>
    <n v="5072099"/>
    <n v="5072099"/>
    <n v="5072099"/>
    <n v="5072099"/>
    <n v="2324712.0416666665"/>
    <m/>
    <n v="0"/>
    <n v="0"/>
    <n v="0"/>
    <n v="0"/>
    <n v="0"/>
    <n v="0"/>
    <n v="3504516.0830600001"/>
    <n v="0"/>
    <n v="0"/>
    <n v="0"/>
    <n v="0"/>
    <n v="0"/>
    <n v="3504516.0830600001"/>
    <m/>
    <n v="0"/>
    <n v="0"/>
    <n v="0"/>
    <n v="0"/>
    <n v="0"/>
    <n v="0"/>
    <n v="3504516.0830600001"/>
    <n v="3504516.0830600001"/>
    <n v="3504516.0830600001"/>
    <n v="3504516.0830600001"/>
    <n v="3504516.0830600001"/>
    <n v="3504516.0830600001"/>
    <n v="1606236.5380691669"/>
    <m/>
    <n v="0"/>
    <n v="0"/>
    <n v="0"/>
    <n v="0"/>
    <n v="0"/>
    <n v="0"/>
    <n v="0"/>
    <n v="0"/>
    <n v="0"/>
    <n v="0"/>
    <n v="0"/>
    <n v="0"/>
    <n v="0"/>
    <m/>
    <n v="0"/>
    <n v="0"/>
    <n v="0"/>
    <n v="0"/>
    <n v="0"/>
    <n v="0"/>
    <n v="0"/>
    <n v="0"/>
    <n v="0"/>
    <n v="0"/>
    <n v="0"/>
    <n v="0"/>
    <n v="0"/>
  </r>
  <r>
    <s v="Y"/>
    <s v="ED"/>
    <s v="AN"/>
    <x v="0"/>
    <s v="Asset Condition"/>
    <x v="0"/>
    <s v="2215"/>
    <x v="11"/>
    <s v="XS002"/>
    <s v="BI_XS002 - System - Relay Replace / Install"/>
    <s v="T&amp;D"/>
    <x v="0"/>
    <s v="ED.AN"/>
    <n v="0.65639999999999998"/>
    <n v="0"/>
    <n v="3896.3903999999998"/>
    <n v="0"/>
    <n v="5936"/>
    <n v="0"/>
    <n v="0"/>
    <n v="0"/>
    <n v="0"/>
    <n v="0"/>
    <n v="0"/>
    <n v="0"/>
    <n v="0"/>
    <n v="0"/>
    <n v="0"/>
    <n v="0"/>
    <n v="5936"/>
    <m/>
    <n v="5936"/>
    <n v="5936"/>
    <n v="5936"/>
    <n v="5936"/>
    <n v="5936"/>
    <n v="5936"/>
    <n v="5936"/>
    <n v="5936"/>
    <n v="5936"/>
    <n v="5936"/>
    <n v="5936"/>
    <n v="5936"/>
    <n v="5688.666666666667"/>
    <m/>
    <n v="3896.3903999999998"/>
    <n v="0"/>
    <n v="0"/>
    <n v="0"/>
    <n v="0"/>
    <n v="0"/>
    <n v="0"/>
    <n v="0"/>
    <n v="0"/>
    <n v="0"/>
    <n v="0"/>
    <n v="0"/>
    <n v="3896.3903999999998"/>
    <m/>
    <n v="3896.3903999999998"/>
    <n v="3896.3903999999998"/>
    <n v="3896.3903999999998"/>
    <n v="3896.3903999999998"/>
    <n v="3896.3903999999998"/>
    <n v="3896.3903999999998"/>
    <n v="3896.3903999999998"/>
    <n v="3896.3903999999998"/>
    <n v="3896.3903999999998"/>
    <n v="3896.3903999999998"/>
    <n v="3896.3903999999998"/>
    <n v="3896.3903999999998"/>
    <n v="3734.0407999999993"/>
    <m/>
    <n v="0"/>
    <n v="0"/>
    <n v="0"/>
    <n v="0"/>
    <n v="0"/>
    <n v="0"/>
    <n v="0"/>
    <n v="0"/>
    <n v="0"/>
    <n v="0"/>
    <n v="0"/>
    <n v="0"/>
    <n v="0"/>
    <m/>
    <n v="0"/>
    <n v="0"/>
    <n v="0"/>
    <n v="0"/>
    <n v="0"/>
    <n v="0"/>
    <n v="0"/>
    <n v="0"/>
    <n v="0"/>
    <n v="0"/>
    <n v="0"/>
    <n v="0"/>
    <n v="0"/>
  </r>
  <r>
    <s v="Y"/>
    <s v="ED"/>
    <s v="AN"/>
    <x v="0"/>
    <s v="Asset Condition"/>
    <x v="0"/>
    <s v="2215"/>
    <x v="11"/>
    <s v="AMS07"/>
    <s v="BI_AMS07 - System - Relay Replace / Install - AM"/>
    <s v="T&amp;D"/>
    <x v="0"/>
    <s v="ED.AN"/>
    <n v="0.65639999999999998"/>
    <n v="0"/>
    <n v="11866.3992"/>
    <n v="0"/>
    <n v="0"/>
    <n v="0"/>
    <n v="0"/>
    <n v="0"/>
    <n v="18078"/>
    <n v="0"/>
    <n v="0"/>
    <n v="0"/>
    <n v="0"/>
    <n v="0"/>
    <n v="0"/>
    <n v="0"/>
    <n v="18078"/>
    <m/>
    <n v="0"/>
    <n v="0"/>
    <n v="0"/>
    <n v="0"/>
    <n v="18078"/>
    <n v="18078"/>
    <n v="18078"/>
    <n v="18078"/>
    <n v="18078"/>
    <n v="18078"/>
    <n v="18078"/>
    <n v="18078"/>
    <n v="11298.75"/>
    <m/>
    <n v="0"/>
    <n v="0"/>
    <n v="0"/>
    <n v="0"/>
    <n v="11866.3992"/>
    <n v="0"/>
    <n v="0"/>
    <n v="0"/>
    <n v="0"/>
    <n v="0"/>
    <n v="0"/>
    <n v="0"/>
    <n v="11866.3992"/>
    <m/>
    <n v="0"/>
    <n v="0"/>
    <n v="0"/>
    <n v="0"/>
    <n v="11866.3992"/>
    <n v="11866.3992"/>
    <n v="11866.3992"/>
    <n v="11866.3992"/>
    <n v="11866.3992"/>
    <n v="11866.3992"/>
    <n v="11866.3992"/>
    <n v="11866.3992"/>
    <n v="7416.4995000000008"/>
    <m/>
    <n v="0"/>
    <n v="0"/>
    <n v="0"/>
    <n v="0"/>
    <n v="0"/>
    <n v="0"/>
    <n v="0"/>
    <n v="0"/>
    <n v="0"/>
    <n v="0"/>
    <n v="0"/>
    <n v="0"/>
    <n v="0"/>
    <m/>
    <n v="0"/>
    <n v="0"/>
    <n v="0"/>
    <n v="0"/>
    <n v="0"/>
    <n v="0"/>
    <n v="0"/>
    <n v="0"/>
    <n v="0"/>
    <n v="0"/>
    <n v="0"/>
    <n v="0"/>
    <n v="0"/>
  </r>
  <r>
    <s v="Y"/>
    <s v="ED"/>
    <s v="AN"/>
    <x v="0"/>
    <s v="Asset Condition"/>
    <x v="0"/>
    <s v="2215"/>
    <x v="11"/>
    <s v="AMS80"/>
    <s v="BI_AMS80 - System - High Voltage Fuse Upgrades"/>
    <s v="T&amp;D"/>
    <x v="0"/>
    <s v="ED.AN"/>
    <n v="0.65639999999999998"/>
    <n v="0"/>
    <n v="13440.446399999999"/>
    <n v="0"/>
    <n v="0"/>
    <n v="0"/>
    <n v="0"/>
    <n v="0"/>
    <n v="0"/>
    <n v="0"/>
    <n v="7182"/>
    <n v="2659"/>
    <n v="2659"/>
    <n v="2659"/>
    <n v="2659"/>
    <n v="2658"/>
    <n v="20476"/>
    <m/>
    <n v="0"/>
    <n v="0"/>
    <n v="0"/>
    <n v="0"/>
    <n v="0"/>
    <n v="0"/>
    <n v="7182"/>
    <n v="9841"/>
    <n v="12500"/>
    <n v="15159"/>
    <n v="17818"/>
    <n v="20476"/>
    <n v="6061.5"/>
    <m/>
    <n v="0"/>
    <n v="0"/>
    <n v="0"/>
    <n v="0"/>
    <n v="0"/>
    <n v="0"/>
    <n v="4714.2647999999999"/>
    <n v="1745.3676"/>
    <n v="1745.3676"/>
    <n v="1745.3676"/>
    <n v="1745.3676"/>
    <n v="1744.7112"/>
    <n v="13440.446399999999"/>
    <m/>
    <n v="0"/>
    <n v="0"/>
    <n v="0"/>
    <n v="0"/>
    <n v="0"/>
    <n v="0"/>
    <n v="4714.2647999999999"/>
    <n v="6459.6324000000004"/>
    <n v="8205"/>
    <n v="9950.3675999999996"/>
    <n v="11695.735199999999"/>
    <n v="13440.446399999999"/>
    <n v="3978.7685999999999"/>
    <m/>
    <n v="0"/>
    <n v="0"/>
    <n v="0"/>
    <n v="0"/>
    <n v="0"/>
    <n v="0"/>
    <n v="0"/>
    <n v="0"/>
    <n v="0"/>
    <n v="0"/>
    <n v="0"/>
    <n v="0"/>
    <n v="0"/>
    <m/>
    <n v="0"/>
    <n v="0"/>
    <n v="0"/>
    <n v="0"/>
    <n v="0"/>
    <n v="0"/>
    <n v="0"/>
    <n v="0"/>
    <n v="0"/>
    <n v="0"/>
    <n v="0"/>
    <n v="0"/>
    <n v="0"/>
  </r>
  <r>
    <s v="Y"/>
    <s v="ED"/>
    <s v="AN"/>
    <x v="0"/>
    <s v="Asset Condition"/>
    <x v="0"/>
    <s v="2215"/>
    <x v="11"/>
    <s v="XS903"/>
    <s v="BI_XS903 - System - Autotransformer Diagnostic Monitor Install"/>
    <s v="T&amp;D"/>
    <x v="0"/>
    <s v="ED.AN"/>
    <n v="0.65639999999999998"/>
    <n v="0"/>
    <n v="15188.4396"/>
    <n v="0"/>
    <n v="0"/>
    <n v="0"/>
    <n v="0"/>
    <n v="0"/>
    <n v="7185"/>
    <n v="0"/>
    <n v="2659"/>
    <n v="2659"/>
    <n v="2659"/>
    <n v="2659"/>
    <n v="2659"/>
    <n v="2659"/>
    <n v="23139"/>
    <m/>
    <n v="0"/>
    <n v="0"/>
    <n v="0"/>
    <n v="0"/>
    <n v="7185"/>
    <n v="7185"/>
    <n v="9844"/>
    <n v="12503"/>
    <n v="15162"/>
    <n v="17821"/>
    <n v="20480"/>
    <n v="23139"/>
    <n v="8479.125"/>
    <m/>
    <n v="0"/>
    <n v="0"/>
    <n v="0"/>
    <n v="0"/>
    <n v="4716.2339999999995"/>
    <n v="0"/>
    <n v="1745.3676"/>
    <n v="1745.3676"/>
    <n v="1745.3676"/>
    <n v="1745.3676"/>
    <n v="1745.3676"/>
    <n v="1745.3676"/>
    <n v="15188.439599999998"/>
    <m/>
    <n v="0"/>
    <n v="0"/>
    <n v="0"/>
    <n v="0"/>
    <n v="4716.2339999999995"/>
    <n v="4716.2339999999995"/>
    <n v="6461.6016"/>
    <n v="8206.9691999999995"/>
    <n v="9952.3367999999991"/>
    <n v="11697.704399999999"/>
    <n v="13443.071999999998"/>
    <n v="15188.439599999998"/>
    <n v="5565.6976499999992"/>
    <m/>
    <n v="0"/>
    <n v="0"/>
    <n v="0"/>
    <n v="0"/>
    <n v="0"/>
    <n v="0"/>
    <n v="0"/>
    <n v="0"/>
    <n v="0"/>
    <n v="0"/>
    <n v="0"/>
    <n v="0"/>
    <n v="0"/>
    <m/>
    <n v="0"/>
    <n v="0"/>
    <n v="0"/>
    <n v="0"/>
    <n v="0"/>
    <n v="0"/>
    <n v="0"/>
    <n v="0"/>
    <n v="0"/>
    <n v="0"/>
    <n v="0"/>
    <n v="0"/>
    <n v="0"/>
  </r>
  <r>
    <s v="Y"/>
    <s v="ED"/>
    <s v="AN"/>
    <x v="0"/>
    <s v="Asset Condition"/>
    <x v="0"/>
    <s v="2215"/>
    <x v="11"/>
    <s v="AMS81"/>
    <s v="BI_AMS81 - System - Surge Protection Replace / Install"/>
    <s v="T&amp;D"/>
    <x v="0"/>
    <s v="ED.AN"/>
    <n v="0.65639999999999998"/>
    <n v="0"/>
    <n v="16411.3128"/>
    <n v="0"/>
    <n v="0"/>
    <n v="0"/>
    <n v="0"/>
    <n v="0"/>
    <n v="0"/>
    <n v="0"/>
    <n v="4167"/>
    <n v="4167"/>
    <n v="4167"/>
    <n v="4167"/>
    <n v="4167"/>
    <n v="4167"/>
    <n v="25002"/>
    <m/>
    <n v="0"/>
    <n v="0"/>
    <n v="0"/>
    <n v="0"/>
    <n v="0"/>
    <n v="0"/>
    <n v="4167"/>
    <n v="8334"/>
    <n v="12501"/>
    <n v="16668"/>
    <n v="20835"/>
    <n v="25002"/>
    <n v="6250.5"/>
    <m/>
    <n v="0"/>
    <n v="0"/>
    <n v="0"/>
    <n v="0"/>
    <n v="0"/>
    <n v="0"/>
    <n v="2735.2188000000001"/>
    <n v="2735.2188000000001"/>
    <n v="2735.2188000000001"/>
    <n v="2735.2188000000001"/>
    <n v="2735.2188000000001"/>
    <n v="2735.2188000000001"/>
    <n v="16411.3128"/>
    <m/>
    <n v="0"/>
    <n v="0"/>
    <n v="0"/>
    <n v="0"/>
    <n v="0"/>
    <n v="0"/>
    <n v="2735.2188000000001"/>
    <n v="5470.4376000000002"/>
    <n v="8205.6563999999998"/>
    <n v="10940.8752"/>
    <n v="13676.094000000001"/>
    <n v="16411.3128"/>
    <n v="4102.8282000000008"/>
    <m/>
    <n v="0"/>
    <n v="0"/>
    <n v="0"/>
    <n v="0"/>
    <n v="0"/>
    <n v="0"/>
    <n v="0"/>
    <n v="0"/>
    <n v="0"/>
    <n v="0"/>
    <n v="0"/>
    <n v="0"/>
    <n v="0"/>
    <m/>
    <n v="0"/>
    <n v="0"/>
    <n v="0"/>
    <n v="0"/>
    <n v="0"/>
    <n v="0"/>
    <n v="0"/>
    <n v="0"/>
    <n v="0"/>
    <n v="0"/>
    <n v="0"/>
    <n v="0"/>
    <n v="0"/>
  </r>
  <r>
    <s v="Y"/>
    <s v="ED"/>
    <s v="AN"/>
    <x v="0"/>
    <s v="Asset Condition"/>
    <x v="0"/>
    <s v="2215"/>
    <x v="11"/>
    <s v="XS801"/>
    <s v="BI_XS801 - System - Metering Replace / Install"/>
    <s v="T&amp;D"/>
    <x v="0"/>
    <s v="ED.AN"/>
    <n v="0.65639999999999998"/>
    <n v="0"/>
    <n v="16411.3128"/>
    <n v="0"/>
    <n v="0"/>
    <n v="0"/>
    <n v="0"/>
    <n v="0"/>
    <n v="0"/>
    <n v="0"/>
    <n v="4167"/>
    <n v="4167"/>
    <n v="4167"/>
    <n v="4167"/>
    <n v="4167"/>
    <n v="4167"/>
    <n v="25002"/>
    <m/>
    <n v="0"/>
    <n v="0"/>
    <n v="0"/>
    <n v="0"/>
    <n v="0"/>
    <n v="0"/>
    <n v="4167"/>
    <n v="8334"/>
    <n v="12501"/>
    <n v="16668"/>
    <n v="20835"/>
    <n v="25002"/>
    <n v="6250.5"/>
    <m/>
    <n v="0"/>
    <n v="0"/>
    <n v="0"/>
    <n v="0"/>
    <n v="0"/>
    <n v="0"/>
    <n v="2735.2188000000001"/>
    <n v="2735.2188000000001"/>
    <n v="2735.2188000000001"/>
    <n v="2735.2188000000001"/>
    <n v="2735.2188000000001"/>
    <n v="2735.2188000000001"/>
    <n v="16411.3128"/>
    <m/>
    <n v="0"/>
    <n v="0"/>
    <n v="0"/>
    <n v="0"/>
    <n v="0"/>
    <n v="0"/>
    <n v="2735.2188000000001"/>
    <n v="5470.4376000000002"/>
    <n v="8205.6563999999998"/>
    <n v="10940.8752"/>
    <n v="13676.094000000001"/>
    <n v="16411.3128"/>
    <n v="4102.8282000000008"/>
    <m/>
    <n v="0"/>
    <n v="0"/>
    <n v="0"/>
    <n v="0"/>
    <n v="0"/>
    <n v="0"/>
    <n v="0"/>
    <n v="0"/>
    <n v="0"/>
    <n v="0"/>
    <n v="0"/>
    <n v="0"/>
    <n v="0"/>
    <m/>
    <n v="0"/>
    <n v="0"/>
    <n v="0"/>
    <n v="0"/>
    <n v="0"/>
    <n v="0"/>
    <n v="0"/>
    <n v="0"/>
    <n v="0"/>
    <n v="0"/>
    <n v="0"/>
    <n v="0"/>
    <n v="0"/>
  </r>
  <r>
    <s v="Y"/>
    <s v="ED"/>
    <s v="AN"/>
    <x v="0"/>
    <s v="Asset Condition"/>
    <x v="0"/>
    <s v="2215"/>
    <x v="11"/>
    <s v="XS951"/>
    <s v="BI_XS951 - System - SCADA Replace / Install"/>
    <s v="T&amp;D"/>
    <x v="0"/>
    <s v="ED.AN"/>
    <n v="0.65639999999999998"/>
    <n v="0"/>
    <n v="16411.3128"/>
    <n v="0"/>
    <n v="0"/>
    <n v="0"/>
    <n v="0"/>
    <n v="0"/>
    <n v="0"/>
    <n v="0"/>
    <n v="4167"/>
    <n v="4167"/>
    <n v="4167"/>
    <n v="4167"/>
    <n v="4167"/>
    <n v="4167"/>
    <n v="25002"/>
    <m/>
    <n v="0"/>
    <n v="0"/>
    <n v="0"/>
    <n v="0"/>
    <n v="0"/>
    <n v="0"/>
    <n v="4167"/>
    <n v="8334"/>
    <n v="12501"/>
    <n v="16668"/>
    <n v="20835"/>
    <n v="25002"/>
    <n v="6250.5"/>
    <m/>
    <n v="0"/>
    <n v="0"/>
    <n v="0"/>
    <n v="0"/>
    <n v="0"/>
    <n v="0"/>
    <n v="2735.2188000000001"/>
    <n v="2735.2188000000001"/>
    <n v="2735.2188000000001"/>
    <n v="2735.2188000000001"/>
    <n v="2735.2188000000001"/>
    <n v="2735.2188000000001"/>
    <n v="16411.3128"/>
    <m/>
    <n v="0"/>
    <n v="0"/>
    <n v="0"/>
    <n v="0"/>
    <n v="0"/>
    <n v="0"/>
    <n v="2735.2188000000001"/>
    <n v="5470.4376000000002"/>
    <n v="8205.6563999999998"/>
    <n v="10940.8752"/>
    <n v="13676.094000000001"/>
    <n v="16411.3128"/>
    <n v="4102.8282000000008"/>
    <m/>
    <n v="0"/>
    <n v="0"/>
    <n v="0"/>
    <n v="0"/>
    <n v="0"/>
    <n v="0"/>
    <n v="0"/>
    <n v="0"/>
    <n v="0"/>
    <n v="0"/>
    <n v="0"/>
    <n v="0"/>
    <n v="0"/>
    <m/>
    <n v="0"/>
    <n v="0"/>
    <n v="0"/>
    <n v="0"/>
    <n v="0"/>
    <n v="0"/>
    <n v="0"/>
    <n v="0"/>
    <n v="0"/>
    <n v="0"/>
    <n v="0"/>
    <n v="0"/>
    <n v="0"/>
  </r>
  <r>
    <s v="Y"/>
    <s v="ED"/>
    <s v="AN"/>
    <x v="0"/>
    <s v="Asset Condition"/>
    <x v="0"/>
    <s v="2215"/>
    <x v="11"/>
    <s v="AMS09"/>
    <s v="BI_AMS09 - System - Battery &amp; Charger Replace - Transmission"/>
    <s v="T&amp;D"/>
    <x v="0"/>
    <s v="ED.AN"/>
    <n v="0.65639999999999998"/>
    <n v="0"/>
    <n v="17407.727999999999"/>
    <n v="0"/>
    <n v="0"/>
    <n v="0"/>
    <n v="0"/>
    <n v="0"/>
    <n v="0"/>
    <n v="0"/>
    <n v="26520"/>
    <n v="0"/>
    <n v="0"/>
    <n v="0"/>
    <n v="0"/>
    <n v="0"/>
    <n v="26520"/>
    <m/>
    <n v="0"/>
    <n v="0"/>
    <n v="0"/>
    <n v="0"/>
    <n v="0"/>
    <n v="0"/>
    <n v="26520"/>
    <n v="26520"/>
    <n v="26520"/>
    <n v="26520"/>
    <n v="26520"/>
    <n v="26520"/>
    <n v="12155"/>
    <m/>
    <n v="0"/>
    <n v="0"/>
    <n v="0"/>
    <n v="0"/>
    <n v="0"/>
    <n v="0"/>
    <n v="17407.727999999999"/>
    <n v="0"/>
    <n v="0"/>
    <n v="0"/>
    <n v="0"/>
    <n v="0"/>
    <n v="17407.727999999999"/>
    <m/>
    <n v="0"/>
    <n v="0"/>
    <n v="0"/>
    <n v="0"/>
    <n v="0"/>
    <n v="0"/>
    <n v="17407.727999999999"/>
    <n v="17407.727999999999"/>
    <n v="17407.727999999999"/>
    <n v="17407.727999999999"/>
    <n v="17407.727999999999"/>
    <n v="17407.727999999999"/>
    <n v="7978.5420000000004"/>
    <m/>
    <n v="0"/>
    <n v="0"/>
    <n v="0"/>
    <n v="0"/>
    <n v="0"/>
    <n v="0"/>
    <n v="0"/>
    <n v="0"/>
    <n v="0"/>
    <n v="0"/>
    <n v="0"/>
    <n v="0"/>
    <n v="0"/>
    <m/>
    <n v="0"/>
    <n v="0"/>
    <n v="0"/>
    <n v="0"/>
    <n v="0"/>
    <n v="0"/>
    <n v="0"/>
    <n v="0"/>
    <n v="0"/>
    <n v="0"/>
    <n v="0"/>
    <n v="0"/>
    <n v="0"/>
  </r>
  <r>
    <s v="Y"/>
    <s v="ED"/>
    <s v="AN"/>
    <x v="0"/>
    <s v="Asset Condition"/>
    <x v="0"/>
    <s v="2215"/>
    <x v="11"/>
    <s v="XS905"/>
    <s v="BI_XS905 - System - Current &amp; Potential Device Replace"/>
    <s v="T&amp;D"/>
    <x v="0"/>
    <s v="ED.AN"/>
    <n v="0.65639999999999998"/>
    <n v="0"/>
    <n v="32019.191999999999"/>
    <n v="0"/>
    <n v="0"/>
    <n v="0"/>
    <n v="0"/>
    <n v="0"/>
    <n v="47280"/>
    <n v="1500"/>
    <n v="0"/>
    <n v="0"/>
    <n v="0"/>
    <n v="0"/>
    <n v="0"/>
    <n v="0"/>
    <n v="48780"/>
    <m/>
    <n v="0"/>
    <n v="0"/>
    <n v="0"/>
    <n v="0"/>
    <n v="47280"/>
    <n v="48780"/>
    <n v="48780"/>
    <n v="48780"/>
    <n v="48780"/>
    <n v="48780"/>
    <n v="48780"/>
    <n v="48780"/>
    <n v="30362.5"/>
    <m/>
    <n v="0"/>
    <n v="0"/>
    <n v="0"/>
    <n v="0"/>
    <n v="31034.592000000001"/>
    <n v="984.6"/>
    <n v="0"/>
    <n v="0"/>
    <n v="0"/>
    <n v="0"/>
    <n v="0"/>
    <n v="0"/>
    <n v="32019.191999999999"/>
    <m/>
    <n v="0"/>
    <n v="0"/>
    <n v="0"/>
    <n v="0"/>
    <n v="31034.592000000001"/>
    <n v="32019.191999999999"/>
    <n v="32019.191999999999"/>
    <n v="32019.191999999999"/>
    <n v="32019.191999999999"/>
    <n v="32019.191999999999"/>
    <n v="32019.191999999999"/>
    <n v="32019.191999999999"/>
    <n v="19929.945"/>
    <m/>
    <n v="0"/>
    <n v="0"/>
    <n v="0"/>
    <n v="0"/>
    <n v="0"/>
    <n v="0"/>
    <n v="0"/>
    <n v="0"/>
    <n v="0"/>
    <n v="0"/>
    <n v="0"/>
    <n v="0"/>
    <n v="0"/>
    <m/>
    <n v="0"/>
    <n v="0"/>
    <n v="0"/>
    <n v="0"/>
    <n v="0"/>
    <n v="0"/>
    <n v="0"/>
    <n v="0"/>
    <n v="0"/>
    <n v="0"/>
    <n v="0"/>
    <n v="0"/>
    <n v="0"/>
  </r>
  <r>
    <s v="Y"/>
    <s v="ED"/>
    <s v="AN"/>
    <x v="0"/>
    <s v="Asset Condition"/>
    <x v="0"/>
    <s v="2215"/>
    <x v="11"/>
    <s v="AMS82"/>
    <s v="BI_AMS82 - System - Crushed Rock &amp; Fence Restoration - AM"/>
    <s v="T&amp;D"/>
    <x v="0"/>
    <s v="ED.AN"/>
    <n v="0.65639999999999998"/>
    <n v="0"/>
    <n v="32818.6872"/>
    <n v="0"/>
    <n v="0"/>
    <n v="0"/>
    <n v="0"/>
    <n v="0"/>
    <n v="0"/>
    <n v="0"/>
    <n v="8333"/>
    <n v="8333"/>
    <n v="8333"/>
    <n v="8333"/>
    <n v="8333"/>
    <n v="8333"/>
    <n v="49998"/>
    <m/>
    <n v="0"/>
    <n v="0"/>
    <n v="0"/>
    <n v="0"/>
    <n v="0"/>
    <n v="0"/>
    <n v="8333"/>
    <n v="16666"/>
    <n v="24999"/>
    <n v="33332"/>
    <n v="41665"/>
    <n v="49998"/>
    <n v="12499.5"/>
    <m/>
    <n v="0"/>
    <n v="0"/>
    <n v="0"/>
    <n v="0"/>
    <n v="0"/>
    <n v="0"/>
    <n v="5469.7811999999994"/>
    <n v="5469.7811999999994"/>
    <n v="5469.7811999999994"/>
    <n v="5469.7811999999994"/>
    <n v="5469.7811999999994"/>
    <n v="5469.7811999999994"/>
    <n v="32818.687199999993"/>
    <m/>
    <n v="0"/>
    <n v="0"/>
    <n v="0"/>
    <n v="0"/>
    <n v="0"/>
    <n v="0"/>
    <n v="5469.7811999999994"/>
    <n v="10939.562399999999"/>
    <n v="16409.3436"/>
    <n v="21879.124799999998"/>
    <n v="27348.905999999995"/>
    <n v="32818.687199999993"/>
    <n v="8204.6717999999983"/>
    <m/>
    <n v="0"/>
    <n v="0"/>
    <n v="0"/>
    <n v="0"/>
    <n v="0"/>
    <n v="0"/>
    <n v="0"/>
    <n v="0"/>
    <n v="0"/>
    <n v="0"/>
    <n v="0"/>
    <n v="0"/>
    <n v="0"/>
    <m/>
    <n v="0"/>
    <n v="0"/>
    <n v="0"/>
    <n v="0"/>
    <n v="0"/>
    <n v="0"/>
    <n v="0"/>
    <n v="0"/>
    <n v="0"/>
    <n v="0"/>
    <n v="0"/>
    <n v="0"/>
    <n v="0"/>
  </r>
  <r>
    <s v="Y"/>
    <s v="ED"/>
    <s v="AN"/>
    <x v="0"/>
    <s v="Asset Condition"/>
    <x v="0"/>
    <s v="2215"/>
    <x v="11"/>
    <s v="XS206"/>
    <s v="BI_XS206 - System - Substation Structure Replace / Install"/>
    <s v="T&amp;D"/>
    <x v="0"/>
    <s v="ED.AN"/>
    <n v="0.65639999999999998"/>
    <n v="0"/>
    <n v="42261.001199999999"/>
    <n v="0"/>
    <n v="0"/>
    <n v="0"/>
    <n v="0"/>
    <n v="0"/>
    <n v="62515"/>
    <n v="1868"/>
    <n v="0"/>
    <n v="0"/>
    <n v="0"/>
    <n v="0"/>
    <n v="0"/>
    <n v="0"/>
    <n v="64383"/>
    <m/>
    <n v="0"/>
    <n v="0"/>
    <n v="0"/>
    <n v="0"/>
    <n v="62515"/>
    <n v="64383"/>
    <n v="64383"/>
    <n v="64383"/>
    <n v="64383"/>
    <n v="64383"/>
    <n v="64383"/>
    <n v="64383"/>
    <n v="40083.708333333336"/>
    <m/>
    <n v="0"/>
    <n v="0"/>
    <n v="0"/>
    <n v="0"/>
    <n v="41034.845999999998"/>
    <n v="1226.1551999999999"/>
    <n v="0"/>
    <n v="0"/>
    <n v="0"/>
    <n v="0"/>
    <n v="0"/>
    <n v="0"/>
    <n v="42261.001199999999"/>
    <m/>
    <n v="0"/>
    <n v="0"/>
    <n v="0"/>
    <n v="0"/>
    <n v="41034.845999999998"/>
    <n v="42261.001199999999"/>
    <n v="42261.001199999999"/>
    <n v="42261.001199999999"/>
    <n v="42261.001199999999"/>
    <n v="42261.001199999999"/>
    <n v="42261.001199999999"/>
    <n v="42261.001199999999"/>
    <n v="26310.946150000003"/>
    <m/>
    <n v="0"/>
    <n v="0"/>
    <n v="0"/>
    <n v="0"/>
    <n v="0"/>
    <n v="0"/>
    <n v="0"/>
    <n v="0"/>
    <n v="0"/>
    <n v="0"/>
    <n v="0"/>
    <n v="0"/>
    <n v="0"/>
    <m/>
    <n v="0"/>
    <n v="0"/>
    <n v="0"/>
    <n v="0"/>
    <n v="0"/>
    <n v="0"/>
    <n v="0"/>
    <n v="0"/>
    <n v="0"/>
    <n v="0"/>
    <n v="0"/>
    <n v="0"/>
    <n v="0"/>
  </r>
  <r>
    <s v="Y"/>
    <s v="ED"/>
    <s v="AN"/>
    <x v="0"/>
    <s v="Asset Condition"/>
    <x v="0"/>
    <s v="2215"/>
    <x v="11"/>
    <s v="AMS84"/>
    <s v="BI_AMS84 - System - Circuit Switcher Replace - AM"/>
    <s v="T&amp;D"/>
    <x v="0"/>
    <s v="ED.AN"/>
    <n v="0.65639999999999998"/>
    <n v="0"/>
    <n v="49230.6564"/>
    <n v="0"/>
    <n v="0"/>
    <n v="0"/>
    <n v="0"/>
    <n v="0"/>
    <n v="0"/>
    <n v="0"/>
    <n v="7814"/>
    <n v="7814"/>
    <n v="21873"/>
    <n v="7814"/>
    <n v="7814"/>
    <n v="21872"/>
    <n v="75001"/>
    <m/>
    <n v="0"/>
    <n v="0"/>
    <n v="0"/>
    <n v="0"/>
    <n v="0"/>
    <n v="0"/>
    <n v="7814"/>
    <n v="15628"/>
    <n v="37501"/>
    <n v="45315"/>
    <n v="53129"/>
    <n v="75001"/>
    <n v="16407.291666666668"/>
    <m/>
    <n v="0"/>
    <n v="0"/>
    <n v="0"/>
    <n v="0"/>
    <n v="0"/>
    <n v="0"/>
    <n v="5129.1095999999998"/>
    <n v="5129.1095999999998"/>
    <n v="14357.4372"/>
    <n v="5129.1095999999998"/>
    <n v="5129.1095999999998"/>
    <n v="14356.7808"/>
    <n v="49230.6564"/>
    <m/>
    <n v="0"/>
    <n v="0"/>
    <n v="0"/>
    <n v="0"/>
    <n v="0"/>
    <n v="0"/>
    <n v="5129.1095999999998"/>
    <n v="10258.2192"/>
    <n v="24615.6564"/>
    <n v="29744.766"/>
    <n v="34873.875599999999"/>
    <n v="49230.6564"/>
    <n v="10769.74625"/>
    <m/>
    <n v="0"/>
    <n v="0"/>
    <n v="0"/>
    <n v="0"/>
    <n v="0"/>
    <n v="0"/>
    <n v="0"/>
    <n v="0"/>
    <n v="0"/>
    <n v="0"/>
    <n v="0"/>
    <n v="0"/>
    <n v="0"/>
    <m/>
    <n v="0"/>
    <n v="0"/>
    <n v="0"/>
    <n v="0"/>
    <n v="0"/>
    <n v="0"/>
    <n v="0"/>
    <n v="0"/>
    <n v="0"/>
    <n v="0"/>
    <n v="0"/>
    <n v="0"/>
    <n v="0"/>
  </r>
  <r>
    <s v="Y"/>
    <s v="ED"/>
    <s v="AN"/>
    <x v="0"/>
    <s v="Asset Condition"/>
    <x v="0"/>
    <s v="2215"/>
    <x v="11"/>
    <s v="XS701"/>
    <s v="BI_XS701 - System Asset Management Miscellaneous Replacements"/>
    <s v="T&amp;D"/>
    <x v="0"/>
    <s v="ED.AN"/>
    <n v="0.65639999999999998"/>
    <n v="0"/>
    <n v="55449.39"/>
    <n v="0"/>
    <n v="0"/>
    <n v="209"/>
    <n v="0"/>
    <n v="0"/>
    <n v="7905"/>
    <n v="0"/>
    <n v="12500"/>
    <n v="12500"/>
    <n v="12902"/>
    <n v="12751"/>
    <n v="12823"/>
    <n v="12885"/>
    <n v="84475"/>
    <m/>
    <n v="0"/>
    <n v="209"/>
    <n v="209"/>
    <n v="209"/>
    <n v="8114"/>
    <n v="8114"/>
    <n v="20614"/>
    <n v="33114"/>
    <n v="46016"/>
    <n v="58767"/>
    <n v="71590"/>
    <n v="84475"/>
    <n v="24099.458333333332"/>
    <m/>
    <n v="0"/>
    <n v="137.1876"/>
    <n v="0"/>
    <n v="0"/>
    <n v="5188.8419999999996"/>
    <n v="0"/>
    <n v="8205"/>
    <n v="8205"/>
    <n v="8468.8727999999992"/>
    <n v="8369.7564000000002"/>
    <n v="8417.0172000000002"/>
    <n v="8457.7139999999999"/>
    <n v="55449.39"/>
    <m/>
    <n v="0"/>
    <n v="137.1876"/>
    <n v="137.1876"/>
    <n v="137.1876"/>
    <n v="5326.0295999999998"/>
    <n v="5326.0295999999998"/>
    <n v="13531.0296"/>
    <n v="21736.029600000002"/>
    <n v="30204.902399999999"/>
    <n v="38574.658799999997"/>
    <n v="46991.675999999999"/>
    <n v="55449.39"/>
    <n v="15818.88445"/>
    <m/>
    <n v="0"/>
    <n v="0"/>
    <n v="0"/>
    <n v="0"/>
    <n v="0"/>
    <n v="0"/>
    <n v="0"/>
    <n v="0"/>
    <n v="0"/>
    <n v="0"/>
    <n v="0"/>
    <n v="0"/>
    <n v="0"/>
    <m/>
    <n v="0"/>
    <n v="0"/>
    <n v="0"/>
    <n v="0"/>
    <n v="0"/>
    <n v="0"/>
    <n v="0"/>
    <n v="0"/>
    <n v="0"/>
    <n v="0"/>
    <n v="0"/>
    <n v="0"/>
    <n v="0"/>
  </r>
  <r>
    <s v="Y"/>
    <s v="ED"/>
    <s v="AN"/>
    <x v="0"/>
    <s v="Asset Condition"/>
    <x v="0"/>
    <s v="2215"/>
    <x v="11"/>
    <s v="AMS85"/>
    <s v="BI_AMS85 - System - Air Switches Replace / Install"/>
    <s v="T&amp;D"/>
    <x v="0"/>
    <s v="ED.AN"/>
    <n v="0.65639999999999998"/>
    <n v="0"/>
    <n v="66080.444399999993"/>
    <n v="0"/>
    <n v="0"/>
    <n v="556"/>
    <n v="117"/>
    <n v="0"/>
    <n v="0"/>
    <n v="0"/>
    <n v="9169"/>
    <n v="9169"/>
    <n v="31662"/>
    <n v="9169"/>
    <n v="9169"/>
    <n v="31660"/>
    <n v="100671"/>
    <m/>
    <n v="0"/>
    <n v="556"/>
    <n v="673"/>
    <n v="673"/>
    <n v="673"/>
    <n v="673"/>
    <n v="9842"/>
    <n v="19011"/>
    <n v="50673"/>
    <n v="59842"/>
    <n v="69011"/>
    <n v="100671"/>
    <n v="21830.208333333332"/>
    <m/>
    <n v="0"/>
    <n v="364.95839999999998"/>
    <n v="76.7988"/>
    <n v="0"/>
    <n v="0"/>
    <n v="0"/>
    <n v="6018.5316000000003"/>
    <n v="6018.5316000000003"/>
    <n v="20782.936799999999"/>
    <n v="6018.5316000000003"/>
    <n v="6018.5316000000003"/>
    <n v="20781.624"/>
    <n v="66080.444400000008"/>
    <m/>
    <n v="0"/>
    <n v="364.95839999999998"/>
    <n v="441.75720000000001"/>
    <n v="441.75720000000001"/>
    <n v="441.75720000000001"/>
    <n v="441.75720000000001"/>
    <n v="6460.2888000000003"/>
    <n v="12478.820400000001"/>
    <n v="33261.7572"/>
    <n v="39280.288800000002"/>
    <n v="45298.820400000004"/>
    <n v="66080.444400000008"/>
    <n v="14329.348749999999"/>
    <m/>
    <n v="0"/>
    <n v="0"/>
    <n v="0"/>
    <n v="0"/>
    <n v="0"/>
    <n v="0"/>
    <n v="0"/>
    <n v="0"/>
    <n v="0"/>
    <n v="0"/>
    <n v="0"/>
    <n v="0"/>
    <n v="0"/>
    <m/>
    <n v="0"/>
    <n v="0"/>
    <n v="0"/>
    <n v="0"/>
    <n v="0"/>
    <n v="0"/>
    <n v="0"/>
    <n v="0"/>
    <n v="0"/>
    <n v="0"/>
    <n v="0"/>
    <n v="0"/>
    <n v="0"/>
  </r>
  <r>
    <s v="Y"/>
    <s v="ED"/>
    <s v="AN"/>
    <x v="0"/>
    <s v="Asset Condition"/>
    <x v="0"/>
    <s v="2215"/>
    <x v="11"/>
    <s v="AMS83"/>
    <s v="BI_AMS83 - System - Low Voltage Breaker Replace - AM"/>
    <s v="T&amp;D"/>
    <x v="0"/>
    <s v="ED.AN"/>
    <n v="0.65639999999999998"/>
    <n v="0"/>
    <n v="87876.206399999995"/>
    <n v="0"/>
    <n v="0"/>
    <n v="0"/>
    <n v="0"/>
    <n v="0"/>
    <n v="5541"/>
    <n v="0"/>
    <n v="45000"/>
    <n v="16667"/>
    <n v="16667"/>
    <n v="16667"/>
    <n v="16667"/>
    <n v="16667"/>
    <n v="133876"/>
    <m/>
    <n v="0"/>
    <n v="0"/>
    <n v="0"/>
    <n v="0"/>
    <n v="5541"/>
    <n v="5541"/>
    <n v="50541"/>
    <n v="67208"/>
    <n v="83875"/>
    <n v="100542"/>
    <n v="117209"/>
    <n v="133876"/>
    <n v="41449.583333333336"/>
    <m/>
    <n v="0"/>
    <n v="0"/>
    <n v="0"/>
    <n v="0"/>
    <n v="3637.1124"/>
    <n v="0"/>
    <n v="29538"/>
    <n v="10940.218800000001"/>
    <n v="10940.218800000001"/>
    <n v="10940.218800000001"/>
    <n v="10940.218800000001"/>
    <n v="10940.218800000001"/>
    <n v="87876.20640000001"/>
    <m/>
    <n v="0"/>
    <n v="0"/>
    <n v="0"/>
    <n v="0"/>
    <n v="3637.1124"/>
    <n v="3637.1124"/>
    <n v="33175.112399999998"/>
    <n v="44115.331200000001"/>
    <n v="55055.55"/>
    <n v="65995.768800000005"/>
    <n v="76935.987600000008"/>
    <n v="87876.20640000001"/>
    <n v="27207.506500000003"/>
    <m/>
    <n v="0"/>
    <n v="0"/>
    <n v="0"/>
    <n v="0"/>
    <n v="0"/>
    <n v="0"/>
    <n v="0"/>
    <n v="0"/>
    <n v="0"/>
    <n v="0"/>
    <n v="0"/>
    <n v="0"/>
    <n v="0"/>
    <m/>
    <n v="0"/>
    <n v="0"/>
    <n v="0"/>
    <n v="0"/>
    <n v="0"/>
    <n v="0"/>
    <n v="0"/>
    <n v="0"/>
    <n v="0"/>
    <n v="0"/>
    <n v="0"/>
    <n v="0"/>
    <n v="0"/>
  </r>
  <r>
    <s v="Y"/>
    <s v="ED"/>
    <s v="AN"/>
    <x v="0"/>
    <s v="Asset Condition"/>
    <x v="0"/>
    <s v="2215"/>
    <x v="11"/>
    <s v="AMS10"/>
    <s v="BI_AMS10 - System - Battery &amp; Charger Replace - Distribution"/>
    <s v="T&amp;D"/>
    <x v="0"/>
    <s v="ED.AN"/>
    <n v="0.65639999999999998"/>
    <n v="0"/>
    <n v="109242.0264"/>
    <n v="0"/>
    <n v="1233"/>
    <n v="31"/>
    <n v="67491"/>
    <n v="0"/>
    <n v="0"/>
    <n v="0"/>
    <n v="97671"/>
    <n v="0"/>
    <n v="0"/>
    <n v="0"/>
    <n v="0"/>
    <n v="0"/>
    <n v="166426"/>
    <m/>
    <n v="1233"/>
    <n v="1264"/>
    <n v="68755"/>
    <n v="68755"/>
    <n v="68755"/>
    <n v="68755"/>
    <n v="166426"/>
    <n v="166426"/>
    <n v="166426"/>
    <n v="166426"/>
    <n v="166426"/>
    <n v="166426"/>
    <n v="99405"/>
    <m/>
    <n v="809.34119999999996"/>
    <n v="20.348399999999998"/>
    <n v="44301.092400000001"/>
    <n v="0"/>
    <n v="0"/>
    <n v="0"/>
    <n v="64111.244399999996"/>
    <n v="0"/>
    <n v="0"/>
    <n v="0"/>
    <n v="0"/>
    <n v="0"/>
    <n v="109242.0264"/>
    <m/>
    <n v="809.34119999999996"/>
    <n v="829.68959999999993"/>
    <n v="45130.781999999999"/>
    <n v="45130.781999999999"/>
    <n v="45130.781999999999"/>
    <n v="45130.781999999999"/>
    <n v="109242.0264"/>
    <n v="109242.0264"/>
    <n v="109242.0264"/>
    <n v="109242.0264"/>
    <n v="109242.0264"/>
    <n v="109242.0264"/>
    <n v="65249.442000000003"/>
    <m/>
    <n v="0"/>
    <n v="0"/>
    <n v="0"/>
    <n v="0"/>
    <n v="0"/>
    <n v="0"/>
    <n v="0"/>
    <n v="0"/>
    <n v="0"/>
    <n v="0"/>
    <n v="0"/>
    <n v="0"/>
    <n v="0"/>
    <m/>
    <n v="0"/>
    <n v="0"/>
    <n v="0"/>
    <n v="0"/>
    <n v="0"/>
    <n v="0"/>
    <n v="0"/>
    <n v="0"/>
    <n v="0"/>
    <n v="0"/>
    <n v="0"/>
    <n v="0"/>
    <n v="0"/>
  </r>
  <r>
    <s v="Y"/>
    <s v="ED"/>
    <s v="AN"/>
    <x v="0"/>
    <s v="Asset Condition"/>
    <x v="0"/>
    <s v="2215"/>
    <x v="11"/>
    <s v="AMS32"/>
    <s v="BI_AMS32 - System - High Voltage Breaker Replace - AM"/>
    <s v="T&amp;D"/>
    <x v="0"/>
    <s v="ED.AN"/>
    <n v="0.65639999999999998"/>
    <n v="0"/>
    <n v="224950.9056"/>
    <n v="0"/>
    <n v="0"/>
    <n v="0"/>
    <n v="0"/>
    <n v="0"/>
    <n v="48957"/>
    <n v="747"/>
    <n v="293000"/>
    <n v="0"/>
    <n v="0"/>
    <n v="0"/>
    <n v="0"/>
    <n v="0"/>
    <n v="342704"/>
    <m/>
    <n v="0"/>
    <n v="0"/>
    <n v="0"/>
    <n v="0"/>
    <n v="48957"/>
    <n v="49704"/>
    <n v="342704"/>
    <n v="342704"/>
    <n v="342704"/>
    <n v="342704"/>
    <n v="342704"/>
    <n v="342704"/>
    <n v="165294.41666666666"/>
    <m/>
    <n v="0"/>
    <n v="0"/>
    <n v="0"/>
    <n v="0"/>
    <n v="32135.374799999998"/>
    <n v="490.33080000000001"/>
    <n v="192325.19999999998"/>
    <n v="0"/>
    <n v="0"/>
    <n v="0"/>
    <n v="0"/>
    <n v="0"/>
    <n v="224950.90559999997"/>
    <m/>
    <n v="0"/>
    <n v="0"/>
    <n v="0"/>
    <n v="0"/>
    <n v="32135.374799999998"/>
    <n v="32625.705599999998"/>
    <n v="224950.90559999997"/>
    <n v="224950.90559999997"/>
    <n v="224950.90559999997"/>
    <n v="224950.90559999997"/>
    <n v="224950.90559999997"/>
    <n v="224950.90559999997"/>
    <n v="108499.25509999999"/>
    <m/>
    <n v="0"/>
    <n v="0"/>
    <n v="0"/>
    <n v="0"/>
    <n v="0"/>
    <n v="0"/>
    <n v="0"/>
    <n v="0"/>
    <n v="0"/>
    <n v="0"/>
    <n v="0"/>
    <n v="0"/>
    <n v="0"/>
    <m/>
    <n v="0"/>
    <n v="0"/>
    <n v="0"/>
    <n v="0"/>
    <n v="0"/>
    <n v="0"/>
    <n v="0"/>
    <n v="0"/>
    <n v="0"/>
    <n v="0"/>
    <n v="0"/>
    <n v="0"/>
    <n v="0"/>
  </r>
  <r>
    <s v="Y"/>
    <s v="ED"/>
    <s v="AN"/>
    <x v="0"/>
    <s v="Asset Condition"/>
    <x v="0"/>
    <s v="2215"/>
    <x v="11"/>
    <s v="XS904"/>
    <s v="BI_XS904 - System - Voltage Regulator Replace / Install"/>
    <s v="T&amp;D"/>
    <x v="0"/>
    <s v="ED.AN"/>
    <n v="0.65639999999999998"/>
    <n v="0"/>
    <n v="263450.73479999998"/>
    <n v="0"/>
    <n v="24151"/>
    <n v="14980"/>
    <n v="236423"/>
    <n v="1228"/>
    <n v="23516"/>
    <n v="1059"/>
    <n v="0"/>
    <n v="0"/>
    <n v="50000"/>
    <n v="0"/>
    <n v="0"/>
    <n v="50000"/>
    <n v="401357"/>
    <m/>
    <n v="24151"/>
    <n v="39131"/>
    <n v="275554"/>
    <n v="276782"/>
    <n v="300298"/>
    <n v="301357"/>
    <n v="301357"/>
    <n v="301357"/>
    <n v="351357"/>
    <n v="351357"/>
    <n v="351357"/>
    <n v="401357"/>
    <n v="256228.04166666666"/>
    <m/>
    <n v="15852.716399999999"/>
    <n v="9832.8719999999994"/>
    <n v="155188.05720000001"/>
    <n v="806.05920000000003"/>
    <n v="15435.902399999999"/>
    <n v="695.12760000000003"/>
    <n v="0"/>
    <n v="0"/>
    <n v="32820"/>
    <n v="0"/>
    <n v="0"/>
    <n v="32820"/>
    <n v="263450.73479999998"/>
    <m/>
    <n v="15852.716399999999"/>
    <n v="25685.588400000001"/>
    <n v="180873.64560000002"/>
    <n v="181679.70480000001"/>
    <n v="197115.6072"/>
    <n v="197810.73480000001"/>
    <n v="197810.73480000001"/>
    <n v="197810.73480000001"/>
    <n v="230630.73480000001"/>
    <n v="230630.73480000001"/>
    <n v="230630.73480000001"/>
    <n v="263450.73479999998"/>
    <n v="168188.08655000001"/>
    <m/>
    <n v="0"/>
    <n v="0"/>
    <n v="0"/>
    <n v="0"/>
    <n v="0"/>
    <n v="0"/>
    <n v="0"/>
    <n v="0"/>
    <n v="0"/>
    <n v="0"/>
    <n v="0"/>
    <n v="0"/>
    <n v="0"/>
    <m/>
    <n v="0"/>
    <n v="0"/>
    <n v="0"/>
    <n v="0"/>
    <n v="0"/>
    <n v="0"/>
    <n v="0"/>
    <n v="0"/>
    <n v="0"/>
    <n v="0"/>
    <n v="0"/>
    <n v="0"/>
    <n v="0"/>
  </r>
  <r>
    <s v="Y"/>
    <s v="ED"/>
    <s v="AN"/>
    <x v="0"/>
    <s v="Asset Condition"/>
    <x v="0"/>
    <s v="2215"/>
    <x v="11"/>
    <s v="AMS28"/>
    <s v="BI_AMS28 - System - Dist Power Transformer Replace - Condition"/>
    <s v="T&amp;D"/>
    <x v="0"/>
    <s v="ED.AN"/>
    <n v="0.65639999999999998"/>
    <n v="0"/>
    <n v="745894.88879999996"/>
    <n v="0"/>
    <n v="670"/>
    <n v="1175862"/>
    <n v="0"/>
    <n v="31039"/>
    <n v="-173796"/>
    <n v="-22443"/>
    <n v="20835"/>
    <n v="20835"/>
    <n v="20835"/>
    <n v="20835"/>
    <n v="20835"/>
    <n v="20835"/>
    <n v="1136342"/>
    <m/>
    <n v="670"/>
    <n v="1176532"/>
    <n v="1176532"/>
    <n v="1207571"/>
    <n v="1033775"/>
    <n v="1011332"/>
    <n v="1032167"/>
    <n v="1053002"/>
    <n v="1073837"/>
    <n v="1094672"/>
    <n v="1115507"/>
    <n v="1136342"/>
    <n v="961980.66666666663"/>
    <m/>
    <n v="439.78800000000001"/>
    <n v="771835.81680000003"/>
    <n v="0"/>
    <n v="20373.999599999999"/>
    <n v="-114079.69439999999"/>
    <n v="-14731.5852"/>
    <n v="13676.093999999999"/>
    <n v="13676.093999999999"/>
    <n v="13676.093999999999"/>
    <n v="13676.093999999999"/>
    <n v="13676.093999999999"/>
    <n v="13676.093999999999"/>
    <n v="745894.88880000019"/>
    <m/>
    <n v="439.78800000000001"/>
    <n v="772275.60479999997"/>
    <n v="772275.60479999997"/>
    <n v="792649.60439999995"/>
    <n v="678569.90999999992"/>
    <n v="663838.32479999994"/>
    <n v="677514.41879999998"/>
    <n v="691190.51280000003"/>
    <n v="704866.60680000007"/>
    <n v="718542.70080000011"/>
    <n v="732218.79480000015"/>
    <n v="745894.88880000019"/>
    <n v="631444.10959999997"/>
    <m/>
    <n v="0"/>
    <n v="0"/>
    <n v="0"/>
    <n v="0"/>
    <n v="0"/>
    <n v="0"/>
    <n v="0"/>
    <n v="0"/>
    <n v="0"/>
    <n v="0"/>
    <n v="0"/>
    <n v="0"/>
    <n v="0"/>
    <m/>
    <n v="0"/>
    <n v="0"/>
    <n v="0"/>
    <n v="0"/>
    <n v="0"/>
    <n v="0"/>
    <n v="0"/>
    <n v="0"/>
    <n v="0"/>
    <n v="0"/>
    <n v="0"/>
    <n v="0"/>
    <n v="0"/>
  </r>
  <r>
    <s v="Y"/>
    <s v="ED"/>
    <s v="WA"/>
    <x v="0"/>
    <s v="Performance &amp; Capacity"/>
    <x v="9"/>
    <s v="2274"/>
    <x v="12"/>
    <s v="SS522"/>
    <s v="BI_SS522 - Southeast 12F6 - Add New Feeder"/>
    <s v="T&amp;D"/>
    <x v="0"/>
    <s v="ED.WA"/>
    <n v="0.65639999999999998"/>
    <n v="0"/>
    <n v="-6911.2356"/>
    <n v="0"/>
    <n v="1789"/>
    <n v="158"/>
    <n v="0"/>
    <n v="0"/>
    <n v="-4952"/>
    <n v="-7524"/>
    <n v="0"/>
    <n v="0"/>
    <n v="0"/>
    <n v="0"/>
    <n v="0"/>
    <n v="0"/>
    <n v="-10529"/>
    <m/>
    <n v="1789"/>
    <n v="1947"/>
    <n v="1947"/>
    <n v="1947"/>
    <n v="-3005"/>
    <n v="-10529"/>
    <n v="-10529"/>
    <n v="-10529"/>
    <n v="-10529"/>
    <n v="-10529"/>
    <n v="-10529"/>
    <n v="-10529"/>
    <n v="-5317.791666666667"/>
    <m/>
    <n v="1174.2996000000001"/>
    <n v="103.71119999999999"/>
    <n v="0"/>
    <n v="0"/>
    <n v="-3250.4928"/>
    <n v="-4938.7536"/>
    <n v="0"/>
    <n v="0"/>
    <n v="0"/>
    <n v="0"/>
    <n v="0"/>
    <n v="0"/>
    <n v="-6911.2356"/>
    <m/>
    <n v="1174.2996000000001"/>
    <n v="1278.0108"/>
    <n v="1278.0108"/>
    <n v="1278.0108"/>
    <n v="-1972.482"/>
    <n v="-6911.2356"/>
    <n v="-6911.2356"/>
    <n v="-6911.2356"/>
    <n v="-6911.2356"/>
    <n v="-6911.2356"/>
    <n v="-6911.2356"/>
    <n v="-6911.2356"/>
    <n v="-3490.59845"/>
    <m/>
    <n v="0"/>
    <n v="0"/>
    <n v="0"/>
    <n v="0"/>
    <n v="0"/>
    <n v="0"/>
    <n v="0"/>
    <n v="0"/>
    <n v="0"/>
    <n v="0"/>
    <n v="0"/>
    <n v="0"/>
    <n v="0"/>
    <m/>
    <n v="0"/>
    <n v="0"/>
    <n v="0"/>
    <n v="0"/>
    <n v="0"/>
    <n v="0"/>
    <n v="0"/>
    <n v="0"/>
    <n v="0"/>
    <n v="0"/>
    <n v="0"/>
    <n v="0"/>
    <n v="0"/>
  </r>
  <r>
    <s v="Y"/>
    <s v="ED"/>
    <s v="WA"/>
    <x v="0"/>
    <s v="Performance &amp; Capacity"/>
    <x v="9"/>
    <s v="2274"/>
    <x v="12"/>
    <s v="SD107"/>
    <s v="BI_SD107 - Southeast 12F6 - Cx FDR"/>
    <s v="T&amp;D"/>
    <x v="0"/>
    <s v="ED.WA"/>
    <n v="0.65639999999999998"/>
    <n v="0"/>
    <n v="340.67160000000001"/>
    <n v="0"/>
    <n v="0"/>
    <n v="0"/>
    <n v="519"/>
    <n v="0"/>
    <n v="0"/>
    <n v="0"/>
    <n v="0"/>
    <n v="0"/>
    <n v="0"/>
    <n v="0"/>
    <n v="0"/>
    <n v="0"/>
    <n v="519"/>
    <m/>
    <n v="0"/>
    <n v="0"/>
    <n v="519"/>
    <n v="519"/>
    <n v="519"/>
    <n v="519"/>
    <n v="519"/>
    <n v="519"/>
    <n v="519"/>
    <n v="519"/>
    <n v="519"/>
    <n v="519"/>
    <n v="410.875"/>
    <m/>
    <n v="0"/>
    <n v="0"/>
    <n v="340.67160000000001"/>
    <n v="0"/>
    <n v="0"/>
    <n v="0"/>
    <n v="0"/>
    <n v="0"/>
    <n v="0"/>
    <n v="0"/>
    <n v="0"/>
    <n v="0"/>
    <n v="340.67160000000001"/>
    <m/>
    <n v="0"/>
    <n v="0"/>
    <n v="340.67160000000001"/>
    <n v="340.67160000000001"/>
    <n v="340.67160000000001"/>
    <n v="340.67160000000001"/>
    <n v="340.67160000000001"/>
    <n v="340.67160000000001"/>
    <n v="340.67160000000001"/>
    <n v="340.67160000000001"/>
    <n v="340.67160000000001"/>
    <n v="340.67160000000001"/>
    <n v="269.69835000000006"/>
    <m/>
    <n v="0"/>
    <n v="0"/>
    <n v="0"/>
    <n v="0"/>
    <n v="0"/>
    <n v="0"/>
    <n v="0"/>
    <n v="0"/>
    <n v="0"/>
    <n v="0"/>
    <n v="0"/>
    <n v="0"/>
    <n v="0"/>
    <m/>
    <n v="0"/>
    <n v="0"/>
    <n v="0"/>
    <n v="0"/>
    <n v="0"/>
    <n v="0"/>
    <n v="0"/>
    <n v="0"/>
    <n v="0"/>
    <n v="0"/>
    <n v="0"/>
    <n v="0"/>
    <n v="0"/>
  </r>
  <r>
    <s v="Y"/>
    <s v="ED"/>
    <s v="WA"/>
    <x v="0"/>
    <s v="Performance &amp; Capacity"/>
    <x v="9"/>
    <s v="2274"/>
    <x v="12"/>
    <s v="SS812"/>
    <s v="BI_SS812 - Boulder 115/13kV Substation"/>
    <s v="T&amp;D"/>
    <x v="0"/>
    <s v="ED.WA"/>
    <n v="0.65639999999999998"/>
    <n v="0"/>
    <n v="14640.345599999999"/>
    <n v="0"/>
    <n v="5347"/>
    <n v="6004"/>
    <n v="756"/>
    <n v="1044"/>
    <n v="0"/>
    <n v="40"/>
    <n v="9113"/>
    <n v="0"/>
    <n v="0"/>
    <n v="0"/>
    <n v="0"/>
    <n v="0"/>
    <n v="22304"/>
    <m/>
    <n v="5347"/>
    <n v="11351"/>
    <n v="12107"/>
    <n v="13151"/>
    <n v="13151"/>
    <n v="13191"/>
    <n v="22304"/>
    <n v="22304"/>
    <n v="22304"/>
    <n v="22304"/>
    <n v="22304"/>
    <n v="22304"/>
    <n v="15914.166666666666"/>
    <m/>
    <n v="3509.7707999999998"/>
    <n v="3941.0255999999999"/>
    <n v="496.23840000000001"/>
    <n v="685.28160000000003"/>
    <n v="0"/>
    <n v="26.256"/>
    <n v="5981.7731999999996"/>
    <n v="0"/>
    <n v="0"/>
    <n v="0"/>
    <n v="0"/>
    <n v="0"/>
    <n v="14640.345599999999"/>
    <m/>
    <n v="3509.7707999999998"/>
    <n v="7450.7963999999993"/>
    <n v="7947.0347999999994"/>
    <n v="8632.3163999999997"/>
    <n v="8632.3163999999997"/>
    <n v="8658.5723999999991"/>
    <n v="14640.345599999999"/>
    <n v="14640.345599999999"/>
    <n v="14640.345599999999"/>
    <n v="14640.345599999999"/>
    <n v="14640.345599999999"/>
    <n v="14640.345599999999"/>
    <n v="10446.058999999999"/>
    <m/>
    <n v="0"/>
    <n v="0"/>
    <n v="0"/>
    <n v="0"/>
    <n v="0"/>
    <n v="0"/>
    <n v="0"/>
    <n v="0"/>
    <n v="0"/>
    <n v="0"/>
    <n v="0"/>
    <n v="0"/>
    <n v="0"/>
    <m/>
    <n v="0"/>
    <n v="0"/>
    <n v="0"/>
    <n v="0"/>
    <n v="0"/>
    <n v="0"/>
    <n v="0"/>
    <n v="0"/>
    <n v="0"/>
    <n v="0"/>
    <n v="0"/>
    <n v="0"/>
    <n v="0"/>
  </r>
  <r>
    <s v="Y"/>
    <s v="ED"/>
    <s v="AN"/>
    <x v="0"/>
    <s v="Performance &amp; Capacity"/>
    <x v="9"/>
    <s v="2274"/>
    <x v="12"/>
    <s v="CT800"/>
    <s v="BI_CT800 - Dalton Substation - Rebuild (Transmission)"/>
    <s v="T&amp;D"/>
    <x v="0"/>
    <s v="ED.AN"/>
    <n v="0.65639999999999998"/>
    <n v="0"/>
    <n v="194065.31639999998"/>
    <n v="0"/>
    <n v="0"/>
    <n v="0"/>
    <n v="40"/>
    <n v="2381"/>
    <n v="17047"/>
    <n v="0"/>
    <n v="0"/>
    <n v="0"/>
    <n v="276183"/>
    <n v="0"/>
    <n v="0"/>
    <n v="0"/>
    <n v="295651"/>
    <m/>
    <n v="0"/>
    <n v="0"/>
    <n v="40"/>
    <n v="2421"/>
    <n v="19468"/>
    <n v="19468"/>
    <n v="19468"/>
    <n v="19468"/>
    <n v="295651"/>
    <n v="295651"/>
    <n v="295651"/>
    <n v="295651"/>
    <n v="92925.958333333328"/>
    <m/>
    <n v="0"/>
    <n v="0"/>
    <n v="26.256"/>
    <n v="1562.8884"/>
    <n v="11189.650799999999"/>
    <n v="0"/>
    <n v="0"/>
    <n v="0"/>
    <n v="181286.52119999999"/>
    <n v="0"/>
    <n v="0"/>
    <n v="0"/>
    <n v="194065.31639999998"/>
    <m/>
    <n v="0"/>
    <n v="0"/>
    <n v="26.256"/>
    <n v="1589.1444000000001"/>
    <n v="12778.7952"/>
    <n v="12778.7952"/>
    <n v="12778.7952"/>
    <n v="12778.7952"/>
    <n v="194065.31639999998"/>
    <n v="194065.31639999998"/>
    <n v="194065.31639999998"/>
    <n v="194065.31639999998"/>
    <n v="60996.59904999999"/>
    <m/>
    <n v="0"/>
    <n v="0"/>
    <n v="0"/>
    <n v="0"/>
    <n v="0"/>
    <n v="0"/>
    <n v="0"/>
    <n v="0"/>
    <n v="0"/>
    <n v="0"/>
    <n v="0"/>
    <n v="0"/>
    <n v="0"/>
    <m/>
    <n v="0"/>
    <n v="0"/>
    <n v="0"/>
    <n v="0"/>
    <n v="0"/>
    <n v="0"/>
    <n v="0"/>
    <n v="0"/>
    <n v="0"/>
    <n v="0"/>
    <n v="0"/>
    <n v="0"/>
    <n v="0"/>
  </r>
  <r>
    <s v="Y"/>
    <s v="ED"/>
    <s v="ID"/>
    <x v="0"/>
    <s v="Performance &amp; Capacity"/>
    <x v="9"/>
    <s v="2274"/>
    <x v="12"/>
    <s v="CD601"/>
    <s v="BI_CD601 - Dalton 30MVA XFM: Distribution Line Integration"/>
    <s v="T&amp;D"/>
    <x v="0"/>
    <s v="ED.ID"/>
    <n v="0.65639999999999998"/>
    <n v="0"/>
    <n v="529034.7696"/>
    <n v="0"/>
    <n v="0"/>
    <n v="0"/>
    <n v="0"/>
    <n v="0"/>
    <n v="0"/>
    <n v="0"/>
    <n v="805964"/>
    <n v="0"/>
    <n v="0"/>
    <n v="0"/>
    <n v="0"/>
    <n v="0"/>
    <n v="805964"/>
    <m/>
    <n v="0"/>
    <n v="0"/>
    <n v="0"/>
    <n v="0"/>
    <n v="0"/>
    <n v="0"/>
    <n v="805964"/>
    <n v="805964"/>
    <n v="805964"/>
    <n v="805964"/>
    <n v="805964"/>
    <n v="805964"/>
    <n v="369400.16666666669"/>
    <m/>
    <n v="0"/>
    <n v="0"/>
    <n v="0"/>
    <n v="0"/>
    <n v="0"/>
    <n v="0"/>
    <n v="529034.7696"/>
    <n v="0"/>
    <n v="0"/>
    <n v="0"/>
    <n v="0"/>
    <n v="0"/>
    <n v="529034.7696"/>
    <m/>
    <n v="0"/>
    <n v="0"/>
    <n v="0"/>
    <n v="0"/>
    <n v="0"/>
    <n v="0"/>
    <n v="529034.7696"/>
    <n v="529034.7696"/>
    <n v="529034.7696"/>
    <n v="529034.7696"/>
    <n v="529034.7696"/>
    <n v="529034.7696"/>
    <n v="242474.26940000002"/>
    <m/>
    <n v="0"/>
    <n v="0"/>
    <n v="0"/>
    <n v="0"/>
    <n v="0"/>
    <n v="0"/>
    <n v="0"/>
    <n v="0"/>
    <n v="0"/>
    <n v="0"/>
    <n v="0"/>
    <n v="0"/>
    <n v="0"/>
    <m/>
    <n v="0"/>
    <n v="0"/>
    <n v="0"/>
    <n v="0"/>
    <n v="0"/>
    <n v="0"/>
    <n v="0"/>
    <n v="0"/>
    <n v="0"/>
    <n v="0"/>
    <n v="0"/>
    <n v="0"/>
    <n v="0"/>
  </r>
  <r>
    <s v="Y"/>
    <s v="ED"/>
    <s v="ID"/>
    <x v="0"/>
    <s v="Performance &amp; Capacity"/>
    <x v="9"/>
    <s v="2274"/>
    <x v="12"/>
    <s v="CS600"/>
    <s v="BI_CS600 - Dalton - Rebuild Sub - Add Capacity"/>
    <s v="T&amp;D"/>
    <x v="0"/>
    <s v="ED.ID"/>
    <n v="0.65639999999999998"/>
    <n v="0"/>
    <n v="6590487.7091999995"/>
    <n v="0"/>
    <n v="0"/>
    <n v="0"/>
    <n v="1170635"/>
    <n v="0"/>
    <n v="0"/>
    <n v="5321840"/>
    <n v="0"/>
    <n v="0"/>
    <n v="3547878"/>
    <n v="0"/>
    <n v="0"/>
    <n v="0"/>
    <n v="10040353"/>
    <m/>
    <n v="0"/>
    <n v="0"/>
    <n v="1170635"/>
    <n v="1170635"/>
    <n v="1170635"/>
    <n v="6492475"/>
    <n v="6492475"/>
    <n v="6492475"/>
    <n v="10040353"/>
    <n v="10040353"/>
    <n v="10040353"/>
    <n v="10040353"/>
    <n v="4844213.791666667"/>
    <m/>
    <n v="0"/>
    <n v="0"/>
    <n v="768404.81400000001"/>
    <n v="0"/>
    <n v="0"/>
    <n v="3493255.7760000001"/>
    <n v="0"/>
    <n v="0"/>
    <n v="2328827.1192000001"/>
    <n v="0"/>
    <n v="0"/>
    <n v="0"/>
    <n v="6590487.7092000004"/>
    <m/>
    <n v="0"/>
    <n v="0"/>
    <n v="768404.81400000001"/>
    <n v="768404.81400000001"/>
    <n v="768404.81400000001"/>
    <n v="4261660.59"/>
    <n v="4261660.59"/>
    <n v="4261660.59"/>
    <n v="6590487.7092000004"/>
    <n v="6590487.7092000004"/>
    <n v="6590487.7092000004"/>
    <n v="6590487.7092000004"/>
    <n v="3179741.93285"/>
    <m/>
    <n v="0"/>
    <n v="0"/>
    <n v="0"/>
    <n v="0"/>
    <n v="0"/>
    <n v="0"/>
    <n v="0"/>
    <n v="0"/>
    <n v="0"/>
    <n v="0"/>
    <n v="0"/>
    <n v="0"/>
    <n v="0"/>
    <m/>
    <n v="0"/>
    <n v="0"/>
    <n v="0"/>
    <n v="0"/>
    <n v="0"/>
    <n v="0"/>
    <n v="0"/>
    <n v="0"/>
    <n v="0"/>
    <n v="0"/>
    <n v="0"/>
    <n v="0"/>
    <n v="0"/>
  </r>
  <r>
    <s v="Y"/>
    <s v="ED"/>
    <s v="AN"/>
    <x v="0"/>
    <s v="Asset Condition"/>
    <x v="10"/>
    <s v="2277"/>
    <x v="13"/>
    <s v="YQ301"/>
    <s v="BI_YQ301 - Scada Upgrade"/>
    <s v="T&amp;D"/>
    <x v="2"/>
    <s v="ED.AN"/>
    <n v="0.69189000000000001"/>
    <n v="0"/>
    <n v="1367000.9756100001"/>
    <n v="0"/>
    <n v="14717"/>
    <n v="38816"/>
    <n v="23376"/>
    <n v="1943"/>
    <n v="22478"/>
    <n v="14419"/>
    <n v="0"/>
    <n v="0"/>
    <n v="1350000"/>
    <n v="130000"/>
    <n v="250000"/>
    <n v="130000"/>
    <n v="1975749"/>
    <m/>
    <n v="14717"/>
    <n v="53533"/>
    <n v="76909"/>
    <n v="78852"/>
    <n v="101330"/>
    <n v="115749"/>
    <n v="115749"/>
    <n v="115749"/>
    <n v="1465749"/>
    <n v="1595749"/>
    <n v="1845749"/>
    <n v="1975749"/>
    <n v="547309.125"/>
    <m/>
    <n v="10182.54513"/>
    <n v="26856.402239999999"/>
    <n v="16173.620640000001"/>
    <n v="1344.3422700000001"/>
    <n v="15552.30342"/>
    <n v="9976.3619099999996"/>
    <n v="0"/>
    <n v="0"/>
    <n v="934051.5"/>
    <n v="89945.7"/>
    <n v="172972.5"/>
    <n v="89945.7"/>
    <n v="1367000.9756099998"/>
    <m/>
    <n v="10182.54513"/>
    <n v="37038.947370000002"/>
    <n v="53212.568010000003"/>
    <n v="54556.910280000004"/>
    <n v="70109.213700000008"/>
    <n v="80085.57561"/>
    <n v="80085.57561"/>
    <n v="80085.57561"/>
    <n v="1014137.0756099999"/>
    <n v="1104082.7756099999"/>
    <n v="1277055.2756099999"/>
    <n v="1367000.9756099998"/>
    <n v="378677.7104962499"/>
    <m/>
    <n v="0"/>
    <n v="0"/>
    <n v="0"/>
    <n v="0"/>
    <n v="0"/>
    <n v="0"/>
    <n v="0"/>
    <n v="0"/>
    <n v="0"/>
    <n v="0"/>
    <n v="0"/>
    <n v="0"/>
    <n v="0"/>
    <m/>
    <n v="0"/>
    <n v="0"/>
    <n v="0"/>
    <n v="0"/>
    <n v="0"/>
    <n v="0"/>
    <n v="0"/>
    <n v="0"/>
    <n v="0"/>
    <n v="0"/>
    <n v="0"/>
    <n v="0"/>
    <n v="0"/>
  </r>
  <r>
    <s v="N"/>
    <s v="ED"/>
    <s v="AN"/>
    <x v="1"/>
    <s v="Mandatory &amp; Compliance"/>
    <x v="11"/>
    <s v="2457"/>
    <x v="14"/>
    <s v="FT130"/>
    <s v="BI_FT130 - Benton-Othello 115 Recond"/>
    <s v="T&amp;D"/>
    <x v="0"/>
    <s v="ED.AN"/>
    <n v="0.65639999999999998"/>
    <n v="0"/>
    <n v="5168181.8099999996"/>
    <n v="0"/>
    <n v="0"/>
    <n v="0"/>
    <n v="0"/>
    <n v="7675394"/>
    <n v="111857"/>
    <n v="23410"/>
    <n v="0"/>
    <n v="0"/>
    <n v="0"/>
    <n v="0"/>
    <n v="0"/>
    <n v="62864"/>
    <n v="7873525"/>
    <m/>
    <n v="0"/>
    <n v="0"/>
    <n v="0"/>
    <n v="7675394"/>
    <n v="7787251"/>
    <n v="7810661"/>
    <n v="7810661"/>
    <n v="7810661"/>
    <n v="7810661"/>
    <n v="7810661"/>
    <n v="7810661"/>
    <n v="7873525"/>
    <n v="5521947.791666667"/>
    <m/>
    <n v="0"/>
    <n v="0"/>
    <n v="0"/>
    <n v="5038128.6216000002"/>
    <n v="73422.934800000003"/>
    <n v="15366.323999999999"/>
    <n v="0"/>
    <n v="0"/>
    <n v="0"/>
    <n v="0"/>
    <n v="0"/>
    <n v="41263.929599999996"/>
    <n v="5168181.8100000005"/>
    <m/>
    <n v="0"/>
    <n v="0"/>
    <n v="0"/>
    <n v="5038128.6216000002"/>
    <n v="5111551.5564000001"/>
    <n v="5126917.8804000001"/>
    <n v="5126917.8804000001"/>
    <n v="5126917.8804000001"/>
    <n v="5126917.8804000001"/>
    <n v="5126917.8804000001"/>
    <n v="5126917.8804000001"/>
    <n v="5168181.8100000005"/>
    <n v="3624606.5304500009"/>
    <m/>
    <n v="0"/>
    <n v="0"/>
    <n v="0"/>
    <n v="0"/>
    <n v="0"/>
    <n v="0"/>
    <n v="0"/>
    <n v="0"/>
    <n v="0"/>
    <n v="0"/>
    <n v="0"/>
    <n v="0"/>
    <n v="0"/>
    <m/>
    <n v="0"/>
    <n v="0"/>
    <n v="0"/>
    <n v="0"/>
    <n v="0"/>
    <n v="0"/>
    <n v="0"/>
    <n v="0"/>
    <n v="0"/>
    <n v="0"/>
    <n v="0"/>
    <n v="0"/>
    <n v="0"/>
  </r>
  <r>
    <s v="Y"/>
    <s v="ED"/>
    <s v="WA"/>
    <x v="0"/>
    <s v="Asset Condition"/>
    <x v="12"/>
    <s v="2470"/>
    <x v="15"/>
    <s v="PD502"/>
    <s v="BI_PD502 - TUR112 Feeder Upgrade"/>
    <s v="T&amp;D"/>
    <x v="1"/>
    <s v="ED.WA"/>
    <n v="1"/>
    <n v="0"/>
    <n v="315200"/>
    <n v="0"/>
    <n v="115682"/>
    <n v="194176"/>
    <n v="-107938"/>
    <n v="26321"/>
    <n v="-20526"/>
    <n v="-13191"/>
    <n v="14840"/>
    <n v="14840"/>
    <n v="14840"/>
    <n v="35148"/>
    <n v="29773"/>
    <n v="11235"/>
    <n v="315200"/>
    <m/>
    <n v="115682"/>
    <n v="309858"/>
    <n v="201920"/>
    <n v="228241"/>
    <n v="207715"/>
    <n v="194524"/>
    <n v="209364"/>
    <n v="224204"/>
    <n v="239044"/>
    <n v="274192"/>
    <n v="303965"/>
    <n v="315200"/>
    <n v="222192.41666666666"/>
    <m/>
    <n v="115682"/>
    <n v="194176"/>
    <n v="-107938"/>
    <n v="26321"/>
    <n v="-20526"/>
    <n v="-13191"/>
    <n v="14840"/>
    <n v="14840"/>
    <n v="14840"/>
    <n v="35148"/>
    <n v="29773"/>
    <n v="11235"/>
    <n v="315200"/>
    <m/>
    <n v="115682"/>
    <n v="309858"/>
    <n v="201920"/>
    <n v="228241"/>
    <n v="207715"/>
    <n v="194524"/>
    <n v="209364"/>
    <n v="224204"/>
    <n v="239044"/>
    <n v="274192"/>
    <n v="303965"/>
    <n v="315200"/>
    <n v="222192.41666666666"/>
    <m/>
    <n v="0"/>
    <n v="0"/>
    <n v="0"/>
    <n v="0"/>
    <n v="0"/>
    <n v="0"/>
    <n v="0"/>
    <n v="0"/>
    <n v="0"/>
    <n v="0"/>
    <n v="0"/>
    <n v="0"/>
    <n v="0"/>
    <m/>
    <n v="0"/>
    <n v="0"/>
    <n v="0"/>
    <n v="0"/>
    <n v="0"/>
    <n v="0"/>
    <n v="0"/>
    <n v="0"/>
    <n v="0"/>
    <n v="0"/>
    <n v="0"/>
    <n v="0"/>
    <n v="0"/>
  </r>
  <r>
    <s v="Y"/>
    <s v="ED"/>
    <s v="WA"/>
    <x v="0"/>
    <s v="Asset Condition"/>
    <x v="12"/>
    <s v="2470"/>
    <x v="15"/>
    <s v="SD707"/>
    <s v="BI_SD707 - F&amp;C12F1  Grid Modernization"/>
    <s v="T&amp;D"/>
    <x v="1"/>
    <s v="ED.WA"/>
    <n v="1"/>
    <n v="0"/>
    <n v="1393155"/>
    <n v="0"/>
    <n v="39910"/>
    <n v="345528"/>
    <n v="394831"/>
    <n v="68535"/>
    <n v="33600"/>
    <n v="70583"/>
    <n v="82677"/>
    <n v="82782"/>
    <n v="82887"/>
    <n v="63836"/>
    <n v="63941"/>
    <n v="64045"/>
    <n v="1393155"/>
    <m/>
    <n v="39910"/>
    <n v="385438"/>
    <n v="780269"/>
    <n v="848804"/>
    <n v="882404"/>
    <n v="952987"/>
    <n v="1035664"/>
    <n v="1118446"/>
    <n v="1201333"/>
    <n v="1265169"/>
    <n v="1329110"/>
    <n v="1393155"/>
    <n v="878009.29166666663"/>
    <m/>
    <n v="39910"/>
    <n v="345528"/>
    <n v="394831"/>
    <n v="68535"/>
    <n v="33600"/>
    <n v="70583"/>
    <n v="82677"/>
    <n v="82782"/>
    <n v="82887"/>
    <n v="63836"/>
    <n v="63941"/>
    <n v="64045"/>
    <n v="1393155"/>
    <m/>
    <n v="39910"/>
    <n v="385438"/>
    <n v="780269"/>
    <n v="848804"/>
    <n v="882404"/>
    <n v="952987"/>
    <n v="1035664"/>
    <n v="1118446"/>
    <n v="1201333"/>
    <n v="1265169"/>
    <n v="1329110"/>
    <n v="1393155"/>
    <n v="878009.29166666663"/>
    <m/>
    <n v="0"/>
    <n v="0"/>
    <n v="0"/>
    <n v="0"/>
    <n v="0"/>
    <n v="0"/>
    <n v="0"/>
    <n v="0"/>
    <n v="0"/>
    <n v="0"/>
    <n v="0"/>
    <n v="0"/>
    <n v="0"/>
    <m/>
    <n v="0"/>
    <n v="0"/>
    <n v="0"/>
    <n v="0"/>
    <n v="0"/>
    <n v="0"/>
    <n v="0"/>
    <n v="0"/>
    <n v="0"/>
    <n v="0"/>
    <n v="0"/>
    <n v="0"/>
    <n v="0"/>
  </r>
  <r>
    <s v="Y"/>
    <s v="ED"/>
    <s v="WA"/>
    <x v="0"/>
    <s v="Asset Condition"/>
    <x v="12"/>
    <s v="2470"/>
    <x v="15"/>
    <s v="FD502"/>
    <s v="BI_FD502 - SPR761 Feeder Upgrade"/>
    <s v="T&amp;D"/>
    <x v="1"/>
    <s v="ED.WA"/>
    <n v="1"/>
    <n v="0"/>
    <n v="1997972"/>
    <n v="0"/>
    <n v="245676"/>
    <n v="219590"/>
    <n v="256732"/>
    <n v="135378"/>
    <n v="423049"/>
    <n v="279256"/>
    <n v="168190"/>
    <n v="152824"/>
    <n v="103868"/>
    <n v="9578"/>
    <n v="3831"/>
    <n v="0"/>
    <n v="1997972"/>
    <m/>
    <n v="245676"/>
    <n v="465266"/>
    <n v="721998"/>
    <n v="857376"/>
    <n v="1280425"/>
    <n v="1559681"/>
    <n v="1727871"/>
    <n v="1880695"/>
    <n v="1984563"/>
    <n v="1994141"/>
    <n v="1997972"/>
    <n v="1997972"/>
    <n v="1309554.1666666667"/>
    <m/>
    <n v="245676"/>
    <n v="219590"/>
    <n v="256732"/>
    <n v="135378"/>
    <n v="423049"/>
    <n v="279256"/>
    <n v="168190"/>
    <n v="152824"/>
    <n v="103868"/>
    <n v="9578"/>
    <n v="3831"/>
    <n v="0"/>
    <n v="1997972"/>
    <m/>
    <n v="245676"/>
    <n v="465266"/>
    <n v="721998"/>
    <n v="857376"/>
    <n v="1280425"/>
    <n v="1559681"/>
    <n v="1727871"/>
    <n v="1880695"/>
    <n v="1984563"/>
    <n v="1994141"/>
    <n v="1997972"/>
    <n v="1997972"/>
    <n v="1309554.1666666667"/>
    <m/>
    <n v="0"/>
    <n v="0"/>
    <n v="0"/>
    <n v="0"/>
    <n v="0"/>
    <n v="0"/>
    <n v="0"/>
    <n v="0"/>
    <n v="0"/>
    <n v="0"/>
    <n v="0"/>
    <n v="0"/>
    <n v="0"/>
    <m/>
    <n v="0"/>
    <n v="0"/>
    <n v="0"/>
    <n v="0"/>
    <n v="0"/>
    <n v="0"/>
    <n v="0"/>
    <n v="0"/>
    <n v="0"/>
    <n v="0"/>
    <n v="0"/>
    <n v="0"/>
    <n v="0"/>
  </r>
  <r>
    <s v="Y"/>
    <s v="ED"/>
    <s v="WA"/>
    <x v="0"/>
    <s v="Performance &amp; Capacity"/>
    <x v="13"/>
    <s v="2514"/>
    <x v="16"/>
    <s v="BD801"/>
    <s v="BI_BD801 - Othello Area Ops:  2 Viper Reclosers, 3 Air Switch"/>
    <s v="T&amp;D"/>
    <x v="1"/>
    <s v="ED.WA"/>
    <n v="1"/>
    <n v="0"/>
    <n v="625"/>
    <n v="0"/>
    <n v="198"/>
    <n v="427"/>
    <n v="0"/>
    <n v="0"/>
    <n v="0"/>
    <n v="0"/>
    <n v="0"/>
    <n v="0"/>
    <n v="0"/>
    <n v="0"/>
    <n v="0"/>
    <n v="0"/>
    <n v="625"/>
    <m/>
    <n v="198"/>
    <n v="625"/>
    <n v="625"/>
    <n v="625"/>
    <n v="625"/>
    <n v="625"/>
    <n v="625"/>
    <n v="625"/>
    <n v="625"/>
    <n v="625"/>
    <n v="625"/>
    <n v="625"/>
    <n v="563.375"/>
    <m/>
    <n v="198"/>
    <n v="427"/>
    <n v="0"/>
    <n v="0"/>
    <n v="0"/>
    <n v="0"/>
    <n v="0"/>
    <n v="0"/>
    <n v="0"/>
    <n v="0"/>
    <n v="0"/>
    <n v="0"/>
    <n v="625"/>
    <m/>
    <n v="198"/>
    <n v="625"/>
    <n v="625"/>
    <n v="625"/>
    <n v="625"/>
    <n v="625"/>
    <n v="625"/>
    <n v="625"/>
    <n v="625"/>
    <n v="625"/>
    <n v="625"/>
    <n v="625"/>
    <n v="563.375"/>
    <m/>
    <n v="0"/>
    <n v="0"/>
    <n v="0"/>
    <n v="0"/>
    <n v="0"/>
    <n v="0"/>
    <n v="0"/>
    <n v="0"/>
    <n v="0"/>
    <n v="0"/>
    <n v="0"/>
    <n v="0"/>
    <n v="0"/>
    <m/>
    <n v="0"/>
    <n v="0"/>
    <n v="0"/>
    <n v="0"/>
    <n v="0"/>
    <n v="0"/>
    <n v="0"/>
    <n v="0"/>
    <n v="0"/>
    <n v="0"/>
    <n v="0"/>
    <n v="0"/>
    <n v="0"/>
  </r>
  <r>
    <s v="Y"/>
    <s v="ED"/>
    <s v="WA"/>
    <x v="0"/>
    <s v="Performance &amp; Capacity"/>
    <x v="13"/>
    <s v="2514"/>
    <x v="16"/>
    <s v="DD902"/>
    <s v="BI_DD902 - DEP 12F2 Grote Rd Recond (1m)"/>
    <s v="T&amp;D"/>
    <x v="1"/>
    <s v="ED.WA"/>
    <n v="1"/>
    <n v="0"/>
    <n v="3852"/>
    <n v="0"/>
    <n v="1581"/>
    <n v="1646"/>
    <n v="89"/>
    <n v="536"/>
    <n v="0"/>
    <n v="0"/>
    <n v="0"/>
    <n v="0"/>
    <n v="0"/>
    <n v="0"/>
    <n v="0"/>
    <n v="0"/>
    <n v="3852"/>
    <m/>
    <n v="1581"/>
    <n v="3227"/>
    <n v="3316"/>
    <n v="3852"/>
    <n v="3852"/>
    <n v="3852"/>
    <n v="3852"/>
    <n v="3852"/>
    <n v="3852"/>
    <n v="3852"/>
    <n v="3852"/>
    <n v="3852"/>
    <n v="3405.5"/>
    <m/>
    <n v="1581"/>
    <n v="1646"/>
    <n v="89"/>
    <n v="536"/>
    <n v="0"/>
    <n v="0"/>
    <n v="0"/>
    <n v="0"/>
    <n v="0"/>
    <n v="0"/>
    <n v="0"/>
    <n v="0"/>
    <n v="3852"/>
    <m/>
    <n v="1581"/>
    <n v="3227"/>
    <n v="3316"/>
    <n v="3852"/>
    <n v="3852"/>
    <n v="3852"/>
    <n v="3852"/>
    <n v="3852"/>
    <n v="3852"/>
    <n v="3852"/>
    <n v="3852"/>
    <n v="3852"/>
    <n v="3405.5"/>
    <m/>
    <n v="0"/>
    <n v="0"/>
    <n v="0"/>
    <n v="0"/>
    <n v="0"/>
    <n v="0"/>
    <n v="0"/>
    <n v="0"/>
    <n v="0"/>
    <n v="0"/>
    <n v="0"/>
    <n v="0"/>
    <n v="0"/>
    <m/>
    <n v="0"/>
    <n v="0"/>
    <n v="0"/>
    <n v="0"/>
    <n v="0"/>
    <n v="0"/>
    <n v="0"/>
    <n v="0"/>
    <n v="0"/>
    <n v="0"/>
    <n v="0"/>
    <n v="0"/>
    <n v="0"/>
  </r>
  <r>
    <s v="Y"/>
    <s v="ED"/>
    <s v="WA"/>
    <x v="0"/>
    <s v="Performance &amp; Capacity"/>
    <x v="13"/>
    <s v="2514"/>
    <x v="16"/>
    <s v="WD806"/>
    <s v="BI_WD806 - KET12F2 Reconductor River Crossing"/>
    <s v="T&amp;D"/>
    <x v="1"/>
    <s v="ED.WA"/>
    <n v="1"/>
    <n v="0"/>
    <n v="25516"/>
    <n v="0"/>
    <n v="477"/>
    <n v="0"/>
    <n v="0"/>
    <n v="0"/>
    <n v="1153"/>
    <n v="0"/>
    <n v="0"/>
    <n v="0"/>
    <n v="0"/>
    <n v="23886"/>
    <n v="0"/>
    <n v="0"/>
    <n v="25516"/>
    <m/>
    <n v="477"/>
    <n v="477"/>
    <n v="477"/>
    <n v="477"/>
    <n v="1630"/>
    <n v="1630"/>
    <n v="1630"/>
    <n v="1630"/>
    <n v="1630"/>
    <n v="25516"/>
    <n v="25516"/>
    <n v="25516"/>
    <n v="6154"/>
    <m/>
    <n v="477"/>
    <n v="0"/>
    <n v="0"/>
    <n v="0"/>
    <n v="1153"/>
    <n v="0"/>
    <n v="0"/>
    <n v="0"/>
    <n v="0"/>
    <n v="23886"/>
    <n v="0"/>
    <n v="0"/>
    <n v="25516"/>
    <m/>
    <n v="477"/>
    <n v="477"/>
    <n v="477"/>
    <n v="477"/>
    <n v="1630"/>
    <n v="1630"/>
    <n v="1630"/>
    <n v="1630"/>
    <n v="1630"/>
    <n v="25516"/>
    <n v="25516"/>
    <n v="25516"/>
    <n v="6154"/>
    <m/>
    <n v="0"/>
    <n v="0"/>
    <n v="0"/>
    <n v="0"/>
    <n v="0"/>
    <n v="0"/>
    <n v="0"/>
    <n v="0"/>
    <n v="0"/>
    <n v="0"/>
    <n v="0"/>
    <n v="0"/>
    <n v="0"/>
    <m/>
    <n v="0"/>
    <n v="0"/>
    <n v="0"/>
    <n v="0"/>
    <n v="0"/>
    <n v="0"/>
    <n v="0"/>
    <n v="0"/>
    <n v="0"/>
    <n v="0"/>
    <n v="0"/>
    <n v="0"/>
    <n v="0"/>
  </r>
  <r>
    <s v="Y"/>
    <s v="ED"/>
    <s v="WA"/>
    <x v="0"/>
    <s v="Performance &amp; Capacity"/>
    <x v="13"/>
    <s v="2514"/>
    <x v="16"/>
    <s v="DD990"/>
    <s v="BI_DD990 - Deer Park Area - Dx Performance and Capacity"/>
    <s v="T&amp;D"/>
    <x v="1"/>
    <s v="ED.WA"/>
    <n v="1"/>
    <n v="0"/>
    <n v="94000"/>
    <n v="0"/>
    <n v="0"/>
    <n v="0"/>
    <n v="0"/>
    <n v="0"/>
    <n v="0"/>
    <n v="0"/>
    <n v="0"/>
    <n v="0"/>
    <n v="0"/>
    <n v="94000"/>
    <n v="0"/>
    <n v="0"/>
    <n v="94000"/>
    <m/>
    <n v="0"/>
    <n v="0"/>
    <n v="0"/>
    <n v="0"/>
    <n v="0"/>
    <n v="0"/>
    <n v="0"/>
    <n v="0"/>
    <n v="0"/>
    <n v="94000"/>
    <n v="94000"/>
    <n v="94000"/>
    <n v="19583.333333333332"/>
    <m/>
    <n v="0"/>
    <n v="0"/>
    <n v="0"/>
    <n v="0"/>
    <n v="0"/>
    <n v="0"/>
    <n v="0"/>
    <n v="0"/>
    <n v="0"/>
    <n v="94000"/>
    <n v="0"/>
    <n v="0"/>
    <n v="94000"/>
    <m/>
    <n v="0"/>
    <n v="0"/>
    <n v="0"/>
    <n v="0"/>
    <n v="0"/>
    <n v="0"/>
    <n v="0"/>
    <n v="0"/>
    <n v="0"/>
    <n v="94000"/>
    <n v="94000"/>
    <n v="94000"/>
    <n v="19583.333333333332"/>
    <m/>
    <n v="0"/>
    <n v="0"/>
    <n v="0"/>
    <n v="0"/>
    <n v="0"/>
    <n v="0"/>
    <n v="0"/>
    <n v="0"/>
    <n v="0"/>
    <n v="0"/>
    <n v="0"/>
    <n v="0"/>
    <n v="0"/>
    <m/>
    <n v="0"/>
    <n v="0"/>
    <n v="0"/>
    <n v="0"/>
    <n v="0"/>
    <n v="0"/>
    <n v="0"/>
    <n v="0"/>
    <n v="0"/>
    <n v="0"/>
    <n v="0"/>
    <n v="0"/>
    <n v="0"/>
  </r>
  <r>
    <s v="Y"/>
    <s v="ED"/>
    <s v="WA"/>
    <x v="0"/>
    <s v="Performance &amp; Capacity"/>
    <x v="13"/>
    <s v="2514"/>
    <x v="16"/>
    <s v="SD702"/>
    <s v="BI_SD702 - COB 12F1 - Split FDR"/>
    <s v="T&amp;D"/>
    <x v="1"/>
    <s v="ED.WA"/>
    <n v="1"/>
    <n v="0"/>
    <n v="99513"/>
    <n v="0"/>
    <n v="0"/>
    <n v="0"/>
    <n v="0"/>
    <n v="0"/>
    <n v="0"/>
    <n v="0"/>
    <n v="0"/>
    <n v="99513"/>
    <n v="0"/>
    <n v="0"/>
    <n v="0"/>
    <n v="0"/>
    <n v="99513"/>
    <m/>
    <n v="0"/>
    <n v="0"/>
    <n v="0"/>
    <n v="0"/>
    <n v="0"/>
    <n v="0"/>
    <n v="0"/>
    <n v="99513"/>
    <n v="99513"/>
    <n v="99513"/>
    <n v="99513"/>
    <n v="99513"/>
    <n v="37317.375"/>
    <m/>
    <n v="0"/>
    <n v="0"/>
    <n v="0"/>
    <n v="0"/>
    <n v="0"/>
    <n v="0"/>
    <n v="0"/>
    <n v="99513"/>
    <n v="0"/>
    <n v="0"/>
    <n v="0"/>
    <n v="0"/>
    <n v="99513"/>
    <m/>
    <n v="0"/>
    <n v="0"/>
    <n v="0"/>
    <n v="0"/>
    <n v="0"/>
    <n v="0"/>
    <n v="0"/>
    <n v="99513"/>
    <n v="99513"/>
    <n v="99513"/>
    <n v="99513"/>
    <n v="99513"/>
    <n v="37317.375"/>
    <m/>
    <n v="0"/>
    <n v="0"/>
    <n v="0"/>
    <n v="0"/>
    <n v="0"/>
    <n v="0"/>
    <n v="0"/>
    <n v="0"/>
    <n v="0"/>
    <n v="0"/>
    <n v="0"/>
    <n v="0"/>
    <n v="0"/>
    <m/>
    <n v="0"/>
    <n v="0"/>
    <n v="0"/>
    <n v="0"/>
    <n v="0"/>
    <n v="0"/>
    <n v="0"/>
    <n v="0"/>
    <n v="0"/>
    <n v="0"/>
    <n v="0"/>
    <n v="0"/>
    <n v="0"/>
  </r>
  <r>
    <s v="Y"/>
    <s v="ED"/>
    <s v="WA"/>
    <x v="0"/>
    <s v="Performance &amp; Capacity"/>
    <x v="13"/>
    <s v="2514"/>
    <x v="16"/>
    <s v="WD801"/>
    <s v="BI_WD801 - Orin 12F3:  Recond 4 miles"/>
    <s v="T&amp;D"/>
    <x v="1"/>
    <s v="ED.WA"/>
    <n v="1"/>
    <n v="0"/>
    <n v="200495"/>
    <n v="0"/>
    <n v="4127"/>
    <n v="0"/>
    <n v="0"/>
    <n v="0"/>
    <n v="0"/>
    <n v="0"/>
    <n v="0"/>
    <n v="0"/>
    <n v="0"/>
    <n v="0"/>
    <n v="0"/>
    <n v="196368"/>
    <n v="200495"/>
    <m/>
    <n v="4127"/>
    <n v="4127"/>
    <n v="4127"/>
    <n v="4127"/>
    <n v="4127"/>
    <n v="4127"/>
    <n v="4127"/>
    <n v="4127"/>
    <n v="4127"/>
    <n v="4127"/>
    <n v="4127"/>
    <n v="200495"/>
    <n v="12137.041666666666"/>
    <m/>
    <n v="4127"/>
    <n v="0"/>
    <n v="0"/>
    <n v="0"/>
    <n v="0"/>
    <n v="0"/>
    <n v="0"/>
    <n v="0"/>
    <n v="0"/>
    <n v="0"/>
    <n v="0"/>
    <n v="196368"/>
    <n v="200495"/>
    <m/>
    <n v="4127"/>
    <n v="4127"/>
    <n v="4127"/>
    <n v="4127"/>
    <n v="4127"/>
    <n v="4127"/>
    <n v="4127"/>
    <n v="4127"/>
    <n v="4127"/>
    <n v="4127"/>
    <n v="4127"/>
    <n v="200495"/>
    <n v="12137.041666666666"/>
    <m/>
    <n v="0"/>
    <n v="0"/>
    <n v="0"/>
    <n v="0"/>
    <n v="0"/>
    <n v="0"/>
    <n v="0"/>
    <n v="0"/>
    <n v="0"/>
    <n v="0"/>
    <n v="0"/>
    <n v="0"/>
    <n v="0"/>
    <m/>
    <n v="0"/>
    <n v="0"/>
    <n v="0"/>
    <n v="0"/>
    <n v="0"/>
    <n v="0"/>
    <n v="0"/>
    <n v="0"/>
    <n v="0"/>
    <n v="0"/>
    <n v="0"/>
    <n v="0"/>
    <n v="0"/>
  </r>
  <r>
    <s v="Y"/>
    <s v="ED"/>
    <s v="WA"/>
    <x v="0"/>
    <s v="Performance &amp; Capacity"/>
    <x v="13"/>
    <s v="2514"/>
    <x v="16"/>
    <s v="SD528"/>
    <s v="BI_SD528 - INT 12F2-DEE 12F1 Improve Tie"/>
    <s v="T&amp;D"/>
    <x v="1"/>
    <s v="ED.WA"/>
    <n v="1"/>
    <n v="0"/>
    <n v="375830"/>
    <n v="0"/>
    <n v="0"/>
    <n v="0"/>
    <n v="0"/>
    <n v="0"/>
    <n v="0"/>
    <n v="0"/>
    <n v="0"/>
    <n v="0"/>
    <n v="375830"/>
    <n v="0"/>
    <n v="0"/>
    <n v="0"/>
    <n v="375830"/>
    <m/>
    <n v="0"/>
    <n v="0"/>
    <n v="0"/>
    <n v="0"/>
    <n v="0"/>
    <n v="0"/>
    <n v="0"/>
    <n v="0"/>
    <n v="375830"/>
    <n v="375830"/>
    <n v="375830"/>
    <n v="375830"/>
    <n v="109617.08333333333"/>
    <m/>
    <n v="0"/>
    <n v="0"/>
    <n v="0"/>
    <n v="0"/>
    <n v="0"/>
    <n v="0"/>
    <n v="0"/>
    <n v="0"/>
    <n v="375830"/>
    <n v="0"/>
    <n v="0"/>
    <n v="0"/>
    <n v="375830"/>
    <m/>
    <n v="0"/>
    <n v="0"/>
    <n v="0"/>
    <n v="0"/>
    <n v="0"/>
    <n v="0"/>
    <n v="0"/>
    <n v="0"/>
    <n v="375830"/>
    <n v="375830"/>
    <n v="375830"/>
    <n v="375830"/>
    <n v="109617.08333333333"/>
    <m/>
    <n v="0"/>
    <n v="0"/>
    <n v="0"/>
    <n v="0"/>
    <n v="0"/>
    <n v="0"/>
    <n v="0"/>
    <n v="0"/>
    <n v="0"/>
    <n v="0"/>
    <n v="0"/>
    <n v="0"/>
    <n v="0"/>
    <m/>
    <n v="0"/>
    <n v="0"/>
    <n v="0"/>
    <n v="0"/>
    <n v="0"/>
    <n v="0"/>
    <n v="0"/>
    <n v="0"/>
    <n v="0"/>
    <n v="0"/>
    <n v="0"/>
    <n v="0"/>
    <n v="0"/>
  </r>
  <r>
    <s v="Y"/>
    <s v="ED"/>
    <s v="WA"/>
    <x v="0"/>
    <s v="Performance &amp; Capacity"/>
    <x v="13"/>
    <s v="2514"/>
    <x v="16"/>
    <s v="SD930"/>
    <s v="BI_SD930 - INT 12F2 Recond Rutter Pkwy (2m)"/>
    <s v="T&amp;D"/>
    <x v="1"/>
    <s v="ED.WA"/>
    <n v="1"/>
    <n v="0"/>
    <n v="589222"/>
    <n v="0"/>
    <n v="0"/>
    <n v="0"/>
    <n v="0"/>
    <n v="0"/>
    <n v="0"/>
    <n v="0"/>
    <n v="589222"/>
    <n v="0"/>
    <n v="0"/>
    <n v="0"/>
    <n v="0"/>
    <n v="0"/>
    <n v="589222"/>
    <m/>
    <n v="0"/>
    <n v="0"/>
    <n v="0"/>
    <n v="0"/>
    <n v="0"/>
    <n v="0"/>
    <n v="589222"/>
    <n v="589222"/>
    <n v="589222"/>
    <n v="589222"/>
    <n v="589222"/>
    <n v="589222"/>
    <n v="270060.08333333331"/>
    <m/>
    <n v="0"/>
    <n v="0"/>
    <n v="0"/>
    <n v="0"/>
    <n v="0"/>
    <n v="0"/>
    <n v="589222"/>
    <n v="0"/>
    <n v="0"/>
    <n v="0"/>
    <n v="0"/>
    <n v="0"/>
    <n v="589222"/>
    <m/>
    <n v="0"/>
    <n v="0"/>
    <n v="0"/>
    <n v="0"/>
    <n v="0"/>
    <n v="0"/>
    <n v="589222"/>
    <n v="589222"/>
    <n v="589222"/>
    <n v="589222"/>
    <n v="589222"/>
    <n v="589222"/>
    <n v="270060.08333333331"/>
    <m/>
    <n v="0"/>
    <n v="0"/>
    <n v="0"/>
    <n v="0"/>
    <n v="0"/>
    <n v="0"/>
    <n v="0"/>
    <n v="0"/>
    <n v="0"/>
    <n v="0"/>
    <n v="0"/>
    <n v="0"/>
    <n v="0"/>
    <m/>
    <n v="0"/>
    <n v="0"/>
    <n v="0"/>
    <n v="0"/>
    <n v="0"/>
    <n v="0"/>
    <n v="0"/>
    <n v="0"/>
    <n v="0"/>
    <n v="0"/>
    <n v="0"/>
    <n v="0"/>
    <n v="0"/>
  </r>
  <r>
    <s v="Y"/>
    <s v="ED"/>
    <s v="WA"/>
    <x v="0"/>
    <s v="Performance &amp; Capacity"/>
    <x v="13"/>
    <s v="2514"/>
    <x v="16"/>
    <s v="BD903"/>
    <s v="BI_BD903 - Ford 12F1 Recond to LL"/>
    <s v="T&amp;D"/>
    <x v="1"/>
    <s v="ED.WA"/>
    <n v="1"/>
    <n v="0"/>
    <n v="635035"/>
    <n v="0"/>
    <n v="0"/>
    <n v="0"/>
    <n v="0"/>
    <n v="0"/>
    <n v="0"/>
    <n v="0"/>
    <n v="0"/>
    <n v="0"/>
    <n v="0"/>
    <n v="0"/>
    <n v="635035"/>
    <n v="0"/>
    <n v="635035"/>
    <m/>
    <n v="0"/>
    <n v="0"/>
    <n v="0"/>
    <n v="0"/>
    <n v="0"/>
    <n v="0"/>
    <n v="0"/>
    <n v="0"/>
    <n v="0"/>
    <n v="0"/>
    <n v="635035"/>
    <n v="635035"/>
    <n v="79379.375"/>
    <m/>
    <n v="0"/>
    <n v="0"/>
    <n v="0"/>
    <n v="0"/>
    <n v="0"/>
    <n v="0"/>
    <n v="0"/>
    <n v="0"/>
    <n v="0"/>
    <n v="0"/>
    <n v="635035"/>
    <n v="0"/>
    <n v="635035"/>
    <m/>
    <n v="0"/>
    <n v="0"/>
    <n v="0"/>
    <n v="0"/>
    <n v="0"/>
    <n v="0"/>
    <n v="0"/>
    <n v="0"/>
    <n v="0"/>
    <n v="0"/>
    <n v="635035"/>
    <n v="635035"/>
    <n v="79379.375"/>
    <m/>
    <n v="0"/>
    <n v="0"/>
    <n v="0"/>
    <n v="0"/>
    <n v="0"/>
    <n v="0"/>
    <n v="0"/>
    <n v="0"/>
    <n v="0"/>
    <n v="0"/>
    <n v="0"/>
    <n v="0"/>
    <n v="0"/>
    <m/>
    <n v="0"/>
    <n v="0"/>
    <n v="0"/>
    <n v="0"/>
    <n v="0"/>
    <n v="0"/>
    <n v="0"/>
    <n v="0"/>
    <n v="0"/>
    <n v="0"/>
    <n v="0"/>
    <n v="0"/>
    <n v="0"/>
  </r>
  <r>
    <s v="Y"/>
    <s v="ED"/>
    <s v="WA"/>
    <x v="0"/>
    <s v="Performance &amp; Capacity"/>
    <x v="13"/>
    <s v="2514"/>
    <x v="16"/>
    <s v="SD990"/>
    <s v="BI_SD990 - Spokane Area - Dx Performance and Capacity"/>
    <s v="T&amp;D"/>
    <x v="1"/>
    <s v="ED.WA"/>
    <n v="1"/>
    <n v="0"/>
    <n v="1329054"/>
    <n v="0"/>
    <n v="8746"/>
    <n v="1669"/>
    <n v="5034"/>
    <n v="17390"/>
    <n v="16227"/>
    <n v="18383"/>
    <n v="105251"/>
    <n v="0"/>
    <n v="0"/>
    <n v="211000"/>
    <n v="945354"/>
    <n v="0"/>
    <n v="1329054"/>
    <m/>
    <n v="8746"/>
    <n v="10415"/>
    <n v="15449"/>
    <n v="32839"/>
    <n v="49066"/>
    <n v="67449"/>
    <n v="172700"/>
    <n v="172700"/>
    <n v="172700"/>
    <n v="383700"/>
    <n v="1329054"/>
    <n v="1329054"/>
    <n v="256612.08333333334"/>
    <m/>
    <n v="8746"/>
    <n v="1669"/>
    <n v="5034"/>
    <n v="17390"/>
    <n v="16227"/>
    <n v="18383"/>
    <n v="105251"/>
    <n v="0"/>
    <n v="0"/>
    <n v="211000"/>
    <n v="945354"/>
    <n v="0"/>
    <n v="1329054"/>
    <m/>
    <n v="8746"/>
    <n v="10415"/>
    <n v="15449"/>
    <n v="32839"/>
    <n v="49066"/>
    <n v="67449"/>
    <n v="172700"/>
    <n v="172700"/>
    <n v="172700"/>
    <n v="383700"/>
    <n v="1329054"/>
    <n v="1329054"/>
    <n v="256612.08333333334"/>
    <m/>
    <n v="0"/>
    <n v="0"/>
    <n v="0"/>
    <n v="0"/>
    <n v="0"/>
    <n v="0"/>
    <n v="0"/>
    <n v="0"/>
    <n v="0"/>
    <n v="0"/>
    <n v="0"/>
    <n v="0"/>
    <n v="0"/>
    <m/>
    <n v="0"/>
    <n v="0"/>
    <n v="0"/>
    <n v="0"/>
    <n v="0"/>
    <n v="0"/>
    <n v="0"/>
    <n v="0"/>
    <n v="0"/>
    <n v="0"/>
    <n v="0"/>
    <n v="0"/>
    <n v="0"/>
  </r>
  <r>
    <s v="N"/>
    <s v="ED"/>
    <s v="AN"/>
    <x v="1"/>
    <s v="Mandatory &amp; Compliance"/>
    <x v="14"/>
    <s v="2531"/>
    <x v="17"/>
    <s v="ST301"/>
    <s v="BI_ST301 - Westside 230kV Stn-Rebuild:Transmsn Integration"/>
    <s v="T&amp;D"/>
    <x v="0"/>
    <s v="ED.AN"/>
    <n v="0.65639999999999998"/>
    <n v="0"/>
    <n v="328203.28200000001"/>
    <n v="0"/>
    <n v="0"/>
    <n v="0"/>
    <n v="0"/>
    <n v="0"/>
    <n v="0"/>
    <n v="0"/>
    <n v="0"/>
    <n v="0"/>
    <n v="0"/>
    <n v="0"/>
    <n v="0"/>
    <n v="500005"/>
    <n v="500005"/>
    <m/>
    <n v="0"/>
    <n v="0"/>
    <n v="0"/>
    <n v="0"/>
    <n v="0"/>
    <n v="0"/>
    <n v="0"/>
    <n v="0"/>
    <n v="0"/>
    <n v="0"/>
    <n v="0"/>
    <n v="500005"/>
    <n v="20833.541666666668"/>
    <m/>
    <n v="0"/>
    <n v="0"/>
    <n v="0"/>
    <n v="0"/>
    <n v="0"/>
    <n v="0"/>
    <n v="0"/>
    <n v="0"/>
    <n v="0"/>
    <n v="0"/>
    <n v="0"/>
    <n v="328203.28200000001"/>
    <n v="328203.28200000001"/>
    <m/>
    <n v="0"/>
    <n v="0"/>
    <n v="0"/>
    <n v="0"/>
    <n v="0"/>
    <n v="0"/>
    <n v="0"/>
    <n v="0"/>
    <n v="0"/>
    <n v="0"/>
    <n v="0"/>
    <n v="328203.28200000001"/>
    <n v="13675.13675"/>
    <m/>
    <n v="0"/>
    <n v="0"/>
    <n v="0"/>
    <n v="0"/>
    <n v="0"/>
    <n v="0"/>
    <n v="0"/>
    <n v="0"/>
    <n v="0"/>
    <n v="0"/>
    <n v="0"/>
    <n v="0"/>
    <n v="0"/>
    <m/>
    <n v="0"/>
    <n v="0"/>
    <n v="0"/>
    <n v="0"/>
    <n v="0"/>
    <n v="0"/>
    <n v="0"/>
    <n v="0"/>
    <n v="0"/>
    <n v="0"/>
    <n v="0"/>
    <n v="0"/>
    <n v="0"/>
  </r>
  <r>
    <s v="N"/>
    <s v="ED"/>
    <s v="AN"/>
    <x v="1"/>
    <s v="Mandatory &amp; Compliance"/>
    <x v="14"/>
    <s v="2531"/>
    <x v="17"/>
    <s v="SS201"/>
    <s v="BI_SS201 - Westside 230 kV Substation - Rebuild"/>
    <s v="T&amp;D"/>
    <x v="0"/>
    <s v="ED.AN"/>
    <n v="0.65639999999999998"/>
    <n v="0"/>
    <n v="1969200"/>
    <n v="0"/>
    <n v="0"/>
    <n v="0"/>
    <n v="0"/>
    <n v="0"/>
    <n v="0"/>
    <n v="0"/>
    <n v="0"/>
    <n v="0"/>
    <n v="0"/>
    <n v="0"/>
    <n v="0"/>
    <n v="3000000"/>
    <n v="3000000"/>
    <m/>
    <n v="0"/>
    <n v="0"/>
    <n v="0"/>
    <n v="0"/>
    <n v="0"/>
    <n v="0"/>
    <n v="0"/>
    <n v="0"/>
    <n v="0"/>
    <n v="0"/>
    <n v="0"/>
    <n v="3000000"/>
    <n v="125000"/>
    <m/>
    <n v="0"/>
    <n v="0"/>
    <n v="0"/>
    <n v="0"/>
    <n v="0"/>
    <n v="0"/>
    <n v="0"/>
    <n v="0"/>
    <n v="0"/>
    <n v="0"/>
    <n v="0"/>
    <n v="1969200"/>
    <n v="1969200"/>
    <m/>
    <n v="0"/>
    <n v="0"/>
    <n v="0"/>
    <n v="0"/>
    <n v="0"/>
    <n v="0"/>
    <n v="0"/>
    <n v="0"/>
    <n v="0"/>
    <n v="0"/>
    <n v="0"/>
    <n v="1969200"/>
    <n v="82050"/>
    <m/>
    <n v="0"/>
    <n v="0"/>
    <n v="0"/>
    <n v="0"/>
    <n v="0"/>
    <n v="0"/>
    <n v="0"/>
    <n v="0"/>
    <n v="0"/>
    <n v="0"/>
    <n v="0"/>
    <n v="0"/>
    <n v="0"/>
    <m/>
    <n v="0"/>
    <n v="0"/>
    <n v="0"/>
    <n v="0"/>
    <n v="0"/>
    <n v="0"/>
    <n v="0"/>
    <n v="0"/>
    <n v="0"/>
    <n v="0"/>
    <n v="0"/>
    <n v="0"/>
    <n v="0"/>
  </r>
  <r>
    <s v="N"/>
    <s v="ED"/>
    <s v="AN"/>
    <x v="1"/>
    <s v="Mandatory &amp; Compliance"/>
    <x v="15"/>
    <s v="2579"/>
    <x v="18"/>
    <s v="ST506"/>
    <s v="BI_ST506 - Addy-Devils Gap LPRM Project"/>
    <s v="T&amp;D"/>
    <x v="0"/>
    <s v="ED.AN"/>
    <n v="0.65639999999999998"/>
    <n v="0"/>
    <n v="-9907.0452000000005"/>
    <n v="0"/>
    <n v="0"/>
    <n v="0"/>
    <n v="-15093"/>
    <n v="0"/>
    <n v="0"/>
    <n v="0"/>
    <n v="0"/>
    <n v="0"/>
    <n v="0"/>
    <n v="0"/>
    <n v="0"/>
    <n v="0"/>
    <n v="-15093"/>
    <m/>
    <n v="0"/>
    <n v="0"/>
    <n v="-15093"/>
    <n v="-15093"/>
    <n v="-15093"/>
    <n v="-15093"/>
    <n v="-15093"/>
    <n v="-15093"/>
    <n v="-15093"/>
    <n v="-15093"/>
    <n v="-15093"/>
    <n v="-15093"/>
    <n v="-11948.625"/>
    <m/>
    <n v="0"/>
    <n v="0"/>
    <n v="-9907.0452000000005"/>
    <n v="0"/>
    <n v="0"/>
    <n v="0"/>
    <n v="0"/>
    <n v="0"/>
    <n v="0"/>
    <n v="0"/>
    <n v="0"/>
    <n v="0"/>
    <n v="-9907.0452000000005"/>
    <m/>
    <n v="0"/>
    <n v="0"/>
    <n v="-9907.0452000000005"/>
    <n v="-9907.0452000000005"/>
    <n v="-9907.0452000000005"/>
    <n v="-9907.0452000000005"/>
    <n v="-9907.0452000000005"/>
    <n v="-9907.0452000000005"/>
    <n v="-9907.0452000000005"/>
    <n v="-9907.0452000000005"/>
    <n v="-9907.0452000000005"/>
    <n v="-9907.0452000000005"/>
    <n v="-7843.0774499999998"/>
    <m/>
    <n v="0"/>
    <n v="0"/>
    <n v="0"/>
    <n v="0"/>
    <n v="0"/>
    <n v="0"/>
    <n v="0"/>
    <n v="0"/>
    <n v="0"/>
    <n v="0"/>
    <n v="0"/>
    <n v="0"/>
    <n v="0"/>
    <m/>
    <n v="0"/>
    <n v="0"/>
    <n v="0"/>
    <n v="0"/>
    <n v="0"/>
    <n v="0"/>
    <n v="0"/>
    <n v="0"/>
    <n v="0"/>
    <n v="0"/>
    <n v="0"/>
    <n v="0"/>
    <n v="0"/>
  </r>
  <r>
    <s v="N"/>
    <s v="ED"/>
    <s v="AN"/>
    <x v="1"/>
    <s v="Mandatory &amp; Compliance"/>
    <x v="15"/>
    <s v="2579"/>
    <x v="18"/>
    <s v="XT700"/>
    <s v="BI_XT700 - Low Priority Line Ratings Mitigation Generic"/>
    <s v="T&amp;D"/>
    <x v="0"/>
    <s v="ED.AN"/>
    <n v="0.65639999999999998"/>
    <n v="0"/>
    <n v="106998.4512"/>
    <n v="0"/>
    <n v="0"/>
    <n v="-3092"/>
    <n v="16100"/>
    <n v="0"/>
    <n v="0"/>
    <n v="0"/>
    <n v="0"/>
    <n v="0"/>
    <n v="0"/>
    <n v="0"/>
    <n v="0"/>
    <n v="150000"/>
    <n v="163008"/>
    <m/>
    <n v="0"/>
    <n v="-3092"/>
    <n v="13008"/>
    <n v="13008"/>
    <n v="13008"/>
    <n v="13008"/>
    <n v="13008"/>
    <n v="13008"/>
    <n v="13008"/>
    <n v="13008"/>
    <n v="13008"/>
    <n v="163008"/>
    <n v="16290.333333333334"/>
    <m/>
    <n v="0"/>
    <n v="-2029.5888"/>
    <n v="10568.039999999999"/>
    <n v="0"/>
    <n v="0"/>
    <n v="0"/>
    <n v="0"/>
    <n v="0"/>
    <n v="0"/>
    <n v="0"/>
    <n v="0"/>
    <n v="98460"/>
    <n v="106998.4512"/>
    <m/>
    <n v="0"/>
    <n v="-2029.5888"/>
    <n v="8538.4511999999995"/>
    <n v="8538.4511999999995"/>
    <n v="8538.4511999999995"/>
    <n v="8538.4511999999995"/>
    <n v="8538.4511999999995"/>
    <n v="8538.4511999999995"/>
    <n v="8538.4511999999995"/>
    <n v="8538.4511999999995"/>
    <n v="8538.4511999999995"/>
    <n v="106998.4512"/>
    <n v="10692.974799999998"/>
    <m/>
    <n v="0"/>
    <n v="0"/>
    <n v="0"/>
    <n v="0"/>
    <n v="0"/>
    <n v="0"/>
    <n v="0"/>
    <n v="0"/>
    <n v="0"/>
    <n v="0"/>
    <n v="0"/>
    <n v="0"/>
    <n v="0"/>
    <m/>
    <n v="0"/>
    <n v="0"/>
    <n v="0"/>
    <n v="0"/>
    <n v="0"/>
    <n v="0"/>
    <n v="0"/>
    <n v="0"/>
    <n v="0"/>
    <n v="0"/>
    <n v="0"/>
    <n v="0"/>
    <n v="0"/>
  </r>
  <r>
    <s v="N"/>
    <s v="ED"/>
    <s v="AN"/>
    <x v="1"/>
    <s v="Mandatory &amp; Compliance"/>
    <x v="15"/>
    <s v="2579"/>
    <x v="18"/>
    <s v="PT703"/>
    <s v="BI_PT703 - Eighth &amp; Fancher-Latah 115kV Line Mitigation"/>
    <s v="T&amp;D"/>
    <x v="0"/>
    <s v="ED.AN"/>
    <n v="0.65639999999999998"/>
    <n v="0"/>
    <n v="238489.1556"/>
    <n v="0"/>
    <n v="0"/>
    <n v="0"/>
    <n v="0"/>
    <n v="0"/>
    <n v="0"/>
    <n v="0"/>
    <n v="0"/>
    <n v="0"/>
    <n v="0"/>
    <n v="0"/>
    <n v="0"/>
    <n v="363329"/>
    <n v="363329"/>
    <m/>
    <n v="0"/>
    <n v="0"/>
    <n v="0"/>
    <n v="0"/>
    <n v="0"/>
    <n v="0"/>
    <n v="0"/>
    <n v="0"/>
    <n v="0"/>
    <n v="0"/>
    <n v="0"/>
    <n v="363329"/>
    <n v="15138.708333333334"/>
    <m/>
    <n v="0"/>
    <n v="0"/>
    <n v="0"/>
    <n v="0"/>
    <n v="0"/>
    <n v="0"/>
    <n v="0"/>
    <n v="0"/>
    <n v="0"/>
    <n v="0"/>
    <n v="0"/>
    <n v="238489.1556"/>
    <n v="238489.1556"/>
    <m/>
    <n v="0"/>
    <n v="0"/>
    <n v="0"/>
    <n v="0"/>
    <n v="0"/>
    <n v="0"/>
    <n v="0"/>
    <n v="0"/>
    <n v="0"/>
    <n v="0"/>
    <n v="0"/>
    <n v="238489.1556"/>
    <n v="9937.0481500000005"/>
    <m/>
    <n v="0"/>
    <n v="0"/>
    <n v="0"/>
    <n v="0"/>
    <n v="0"/>
    <n v="0"/>
    <n v="0"/>
    <n v="0"/>
    <n v="0"/>
    <n v="0"/>
    <n v="0"/>
    <n v="0"/>
    <n v="0"/>
    <m/>
    <n v="0"/>
    <n v="0"/>
    <n v="0"/>
    <n v="0"/>
    <n v="0"/>
    <n v="0"/>
    <n v="0"/>
    <n v="0"/>
    <n v="0"/>
    <n v="0"/>
    <n v="0"/>
    <n v="0"/>
    <n v="0"/>
  </r>
  <r>
    <s v="N"/>
    <s v="ED"/>
    <s v="AN"/>
    <x v="1"/>
    <s v="Mandatory &amp; Compliance"/>
    <x v="15"/>
    <s v="2579"/>
    <x v="18"/>
    <s v="PT501"/>
    <s v="BI_PT501 - Lind-Shawnee LPRM Project"/>
    <s v="T&amp;D"/>
    <x v="0"/>
    <s v="ED.AN"/>
    <n v="0.65639999999999998"/>
    <n v="0"/>
    <n v="2514694.656"/>
    <n v="0"/>
    <n v="0"/>
    <n v="0"/>
    <n v="0"/>
    <n v="0"/>
    <n v="0"/>
    <n v="0"/>
    <n v="3831040"/>
    <n v="0"/>
    <n v="0"/>
    <n v="0"/>
    <n v="0"/>
    <n v="0"/>
    <n v="3831040"/>
    <m/>
    <n v="0"/>
    <n v="0"/>
    <n v="0"/>
    <n v="0"/>
    <n v="0"/>
    <n v="0"/>
    <n v="3831040"/>
    <n v="3831040"/>
    <n v="3831040"/>
    <n v="3831040"/>
    <n v="3831040"/>
    <n v="3831040"/>
    <n v="1755893.3333333333"/>
    <m/>
    <n v="0"/>
    <n v="0"/>
    <n v="0"/>
    <n v="0"/>
    <n v="0"/>
    <n v="0"/>
    <n v="2514694.656"/>
    <n v="0"/>
    <n v="0"/>
    <n v="0"/>
    <n v="0"/>
    <n v="0"/>
    <n v="2514694.656"/>
    <m/>
    <n v="0"/>
    <n v="0"/>
    <n v="0"/>
    <n v="0"/>
    <n v="0"/>
    <n v="0"/>
    <n v="2514694.656"/>
    <n v="2514694.656"/>
    <n v="2514694.656"/>
    <n v="2514694.656"/>
    <n v="2514694.656"/>
    <n v="2514694.656"/>
    <n v="1152568.3839999998"/>
    <m/>
    <n v="0"/>
    <n v="0"/>
    <n v="0"/>
    <n v="0"/>
    <n v="0"/>
    <n v="0"/>
    <n v="0"/>
    <n v="0"/>
    <n v="0"/>
    <n v="0"/>
    <n v="0"/>
    <n v="0"/>
    <n v="0"/>
    <m/>
    <n v="0"/>
    <n v="0"/>
    <n v="0"/>
    <n v="0"/>
    <n v="0"/>
    <n v="0"/>
    <n v="0"/>
    <n v="0"/>
    <n v="0"/>
    <n v="0"/>
    <n v="0"/>
    <n v="0"/>
    <n v="0"/>
  </r>
  <r>
    <s v="N"/>
    <s v="ED"/>
    <s v="AN"/>
    <x v="1"/>
    <s v="Mandatory &amp; Compliance"/>
    <x v="16"/>
    <s v="2605"/>
    <x v="19"/>
    <s v="FT703"/>
    <s v="BI_FT703 - Saddle Mountain Integration (Communications Work)"/>
    <s v="T&amp;D"/>
    <x v="0"/>
    <s v="ED.AN"/>
    <n v="0.65639999999999998"/>
    <n v="0"/>
    <n v="2250321.6792000001"/>
    <n v="0"/>
    <n v="0"/>
    <n v="0"/>
    <n v="0"/>
    <n v="0"/>
    <n v="0"/>
    <n v="0"/>
    <n v="0"/>
    <n v="0"/>
    <n v="0"/>
    <n v="0"/>
    <n v="0"/>
    <n v="3428278"/>
    <n v="3428278"/>
    <m/>
    <n v="0"/>
    <n v="0"/>
    <n v="0"/>
    <n v="0"/>
    <n v="0"/>
    <n v="0"/>
    <n v="0"/>
    <n v="0"/>
    <n v="0"/>
    <n v="0"/>
    <n v="0"/>
    <n v="3428278"/>
    <n v="142844.91666666666"/>
    <m/>
    <n v="0"/>
    <n v="0"/>
    <n v="0"/>
    <n v="0"/>
    <n v="0"/>
    <n v="0"/>
    <n v="0"/>
    <n v="0"/>
    <n v="0"/>
    <n v="0"/>
    <n v="0"/>
    <n v="2250321.6792000001"/>
    <n v="2250321.6792000001"/>
    <m/>
    <n v="0"/>
    <n v="0"/>
    <n v="0"/>
    <n v="0"/>
    <n v="0"/>
    <n v="0"/>
    <n v="0"/>
    <n v="0"/>
    <n v="0"/>
    <n v="0"/>
    <n v="0"/>
    <n v="2250321.6792000001"/>
    <n v="93763.403300000005"/>
    <m/>
    <n v="0"/>
    <n v="0"/>
    <n v="0"/>
    <n v="0"/>
    <n v="0"/>
    <n v="0"/>
    <n v="0"/>
    <n v="0"/>
    <n v="0"/>
    <n v="0"/>
    <n v="0"/>
    <n v="0"/>
    <n v="0"/>
    <m/>
    <n v="0"/>
    <n v="0"/>
    <n v="0"/>
    <n v="0"/>
    <n v="0"/>
    <n v="0"/>
    <n v="0"/>
    <n v="0"/>
    <n v="0"/>
    <n v="0"/>
    <n v="0"/>
    <n v="0"/>
    <n v="0"/>
  </r>
  <r>
    <s v="N"/>
    <s v="ED"/>
    <s v="AN"/>
    <x v="1"/>
    <s v="Mandatory &amp; Compliance"/>
    <x v="16"/>
    <s v="2605"/>
    <x v="19"/>
    <s v="FT702"/>
    <s v="BI_FT702 - Saddle Mountain Integration (Transmission Work)"/>
    <s v="T&amp;D"/>
    <x v="0"/>
    <s v="ED.AN"/>
    <n v="0.65639999999999998"/>
    <n v="0"/>
    <n v="4604652.5640000002"/>
    <n v="0"/>
    <n v="0"/>
    <n v="-680"/>
    <n v="0"/>
    <n v="0"/>
    <n v="0"/>
    <n v="0"/>
    <n v="0"/>
    <n v="0"/>
    <n v="0"/>
    <n v="0"/>
    <n v="0"/>
    <n v="7015690"/>
    <n v="7015010"/>
    <m/>
    <n v="0"/>
    <n v="-680"/>
    <n v="-680"/>
    <n v="-680"/>
    <n v="-680"/>
    <n v="-680"/>
    <n v="-680"/>
    <n v="-680"/>
    <n v="-680"/>
    <n v="-680"/>
    <n v="-680"/>
    <n v="7015010"/>
    <n v="291725.41666666669"/>
    <m/>
    <n v="0"/>
    <n v="-446.35199999999998"/>
    <n v="0"/>
    <n v="0"/>
    <n v="0"/>
    <n v="0"/>
    <n v="0"/>
    <n v="0"/>
    <n v="0"/>
    <n v="0"/>
    <n v="0"/>
    <n v="4605098.9160000002"/>
    <n v="4604652.5640000002"/>
    <m/>
    <n v="0"/>
    <n v="-446.35199999999998"/>
    <n v="-446.35199999999998"/>
    <n v="-446.35199999999998"/>
    <n v="-446.35199999999998"/>
    <n v="-446.35199999999998"/>
    <n v="-446.35199999999998"/>
    <n v="-446.35199999999998"/>
    <n v="-446.35199999999998"/>
    <n v="-446.35199999999998"/>
    <n v="-446.35199999999998"/>
    <n v="4604652.5640000002"/>
    <n v="191488.56350000002"/>
    <m/>
    <n v="0"/>
    <n v="0"/>
    <n v="0"/>
    <n v="0"/>
    <n v="0"/>
    <n v="0"/>
    <n v="0"/>
    <n v="0"/>
    <n v="0"/>
    <n v="0"/>
    <n v="0"/>
    <n v="0"/>
    <n v="0"/>
    <m/>
    <n v="0"/>
    <n v="0"/>
    <n v="0"/>
    <n v="0"/>
    <n v="0"/>
    <n v="0"/>
    <n v="0"/>
    <n v="0"/>
    <n v="0"/>
    <n v="0"/>
    <n v="0"/>
    <n v="0"/>
    <n v="0"/>
  </r>
  <r>
    <s v="N"/>
    <s v="ED"/>
    <s v="AN"/>
    <x v="1"/>
    <s v="Mandatory &amp; Compliance"/>
    <x v="16"/>
    <s v="2605"/>
    <x v="19"/>
    <s v="FS702"/>
    <s v="BI_FS702 - Saddle Mountain Integration (Substation Work)"/>
    <s v="T&amp;D"/>
    <x v="0"/>
    <s v="ED.AN"/>
    <n v="0.65639999999999998"/>
    <n v="0"/>
    <n v="11961604.7688"/>
    <n v="0"/>
    <n v="0"/>
    <n v="0"/>
    <n v="0"/>
    <n v="0"/>
    <n v="0"/>
    <n v="0"/>
    <n v="0"/>
    <n v="0"/>
    <n v="0"/>
    <n v="0"/>
    <n v="0"/>
    <n v="18223042"/>
    <n v="18223042"/>
    <m/>
    <n v="0"/>
    <n v="0"/>
    <n v="0"/>
    <n v="0"/>
    <n v="0"/>
    <n v="0"/>
    <n v="0"/>
    <n v="0"/>
    <n v="0"/>
    <n v="0"/>
    <n v="0"/>
    <n v="18223042"/>
    <n v="759293.41666666663"/>
    <m/>
    <n v="0"/>
    <n v="0"/>
    <n v="0"/>
    <n v="0"/>
    <n v="0"/>
    <n v="0"/>
    <n v="0"/>
    <n v="0"/>
    <n v="0"/>
    <n v="0"/>
    <n v="0"/>
    <n v="11961604.7688"/>
    <n v="11961604.7688"/>
    <m/>
    <n v="0"/>
    <n v="0"/>
    <n v="0"/>
    <n v="0"/>
    <n v="0"/>
    <n v="0"/>
    <n v="0"/>
    <n v="0"/>
    <n v="0"/>
    <n v="0"/>
    <n v="0"/>
    <n v="11961604.7688"/>
    <n v="498400.19870000001"/>
    <m/>
    <n v="0"/>
    <n v="0"/>
    <n v="0"/>
    <n v="0"/>
    <n v="0"/>
    <n v="0"/>
    <n v="0"/>
    <n v="0"/>
    <n v="0"/>
    <n v="0"/>
    <n v="0"/>
    <n v="0"/>
    <n v="0"/>
    <m/>
    <n v="0"/>
    <n v="0"/>
    <n v="0"/>
    <n v="0"/>
    <n v="0"/>
    <n v="0"/>
    <n v="0"/>
    <n v="0"/>
    <n v="0"/>
    <n v="0"/>
    <n v="0"/>
    <n v="0"/>
    <n v="0"/>
  </r>
  <r>
    <s v="N"/>
    <s v="ED"/>
    <s v="AN"/>
    <x v="1"/>
    <s v="Mandatory &amp; Compliance"/>
    <x v="17"/>
    <s v="2608"/>
    <x v="20"/>
    <s v="LS904"/>
    <s v="BI_LS904 - North Lewiston PRC-002 (Substation Integration)"/>
    <s v="T&amp;D"/>
    <x v="0"/>
    <s v="ED.AN"/>
    <n v="0.65639999999999998"/>
    <n v="0"/>
    <n v="837255.26639999996"/>
    <n v="0"/>
    <n v="0"/>
    <n v="1167"/>
    <n v="0"/>
    <n v="0"/>
    <n v="0"/>
    <n v="0"/>
    <n v="0"/>
    <n v="0"/>
    <n v="0"/>
    <n v="0"/>
    <n v="0"/>
    <n v="1274359"/>
    <n v="1275526"/>
    <m/>
    <n v="0"/>
    <n v="1167"/>
    <n v="1167"/>
    <n v="1167"/>
    <n v="1167"/>
    <n v="1167"/>
    <n v="1167"/>
    <n v="1167"/>
    <n v="1167"/>
    <n v="1167"/>
    <n v="1167"/>
    <n v="1275526"/>
    <n v="54119.416666666664"/>
    <m/>
    <n v="0"/>
    <n v="766.01879999999994"/>
    <n v="0"/>
    <n v="0"/>
    <n v="0"/>
    <n v="0"/>
    <n v="0"/>
    <n v="0"/>
    <n v="0"/>
    <n v="0"/>
    <n v="0"/>
    <n v="836489.2476"/>
    <n v="837255.26639999996"/>
    <m/>
    <n v="0"/>
    <n v="766.01879999999994"/>
    <n v="766.01879999999994"/>
    <n v="766.01879999999994"/>
    <n v="766.01879999999994"/>
    <n v="766.01879999999994"/>
    <n v="766.01879999999994"/>
    <n v="766.01879999999994"/>
    <n v="766.01879999999994"/>
    <n v="766.01879999999994"/>
    <n v="766.01879999999994"/>
    <n v="837255.26639999996"/>
    <n v="35523.985099999998"/>
    <m/>
    <n v="0"/>
    <n v="0"/>
    <n v="0"/>
    <n v="0"/>
    <n v="0"/>
    <n v="0"/>
    <n v="0"/>
    <n v="0"/>
    <n v="0"/>
    <n v="0"/>
    <n v="0"/>
    <n v="0"/>
    <n v="0"/>
    <m/>
    <n v="0"/>
    <n v="0"/>
    <n v="0"/>
    <n v="0"/>
    <n v="0"/>
    <n v="0"/>
    <n v="0"/>
    <n v="0"/>
    <n v="0"/>
    <n v="0"/>
    <n v="0"/>
    <n v="0"/>
    <n v="0"/>
  </r>
  <r>
    <s v="N"/>
    <s v="ED"/>
    <s v="AN"/>
    <x v="1"/>
    <s v="Mandatory &amp; Compliance"/>
    <x v="11"/>
    <s v="2617"/>
    <x v="21"/>
    <s v="AT702"/>
    <s v="BI_AT702 - Noxon Hydro-Noxon Switchyard 230kV Trans Line Rbld"/>
    <s v="T&amp;D"/>
    <x v="0"/>
    <s v="ED.AN"/>
    <n v="0.65639999999999998"/>
    <n v="0"/>
    <n v="988101.89399999997"/>
    <n v="0"/>
    <n v="1504789"/>
    <n v="546"/>
    <n v="0"/>
    <n v="0"/>
    <n v="0"/>
    <n v="0"/>
    <n v="0"/>
    <n v="0"/>
    <n v="0"/>
    <n v="0"/>
    <n v="0"/>
    <n v="0"/>
    <n v="1505335"/>
    <m/>
    <n v="1504789"/>
    <n v="1505335"/>
    <n v="1505335"/>
    <n v="1505335"/>
    <n v="1505335"/>
    <n v="1505335"/>
    <n v="1505335"/>
    <n v="1505335"/>
    <n v="1505335"/>
    <n v="1505335"/>
    <n v="1505335"/>
    <n v="1505335"/>
    <n v="1442567.2083333333"/>
    <m/>
    <n v="987743.49959999998"/>
    <n v="358.39440000000002"/>
    <n v="0"/>
    <n v="0"/>
    <n v="0"/>
    <n v="0"/>
    <n v="0"/>
    <n v="0"/>
    <n v="0"/>
    <n v="0"/>
    <n v="0"/>
    <n v="0"/>
    <n v="988101.89399999997"/>
    <m/>
    <n v="987743.49959999998"/>
    <n v="988101.89399999997"/>
    <n v="988101.89399999997"/>
    <n v="988101.89399999997"/>
    <n v="988101.89399999997"/>
    <n v="988101.89399999997"/>
    <n v="988101.89399999997"/>
    <n v="988101.89399999997"/>
    <n v="988101.89399999997"/>
    <n v="988101.89399999997"/>
    <n v="988101.89399999997"/>
    <n v="988101.89399999997"/>
    <n v="946901.1155500001"/>
    <m/>
    <n v="0"/>
    <n v="0"/>
    <n v="0"/>
    <n v="0"/>
    <n v="0"/>
    <n v="0"/>
    <n v="0"/>
    <n v="0"/>
    <n v="0"/>
    <n v="0"/>
    <n v="0"/>
    <n v="0"/>
    <n v="0"/>
    <m/>
    <n v="0"/>
    <n v="0"/>
    <n v="0"/>
    <n v="0"/>
    <n v="0"/>
    <n v="0"/>
    <n v="0"/>
    <n v="0"/>
    <n v="0"/>
    <n v="0"/>
    <n v="0"/>
    <n v="0"/>
    <n v="0"/>
  </r>
  <r>
    <s v="N"/>
    <s v="ED"/>
    <s v="WA"/>
    <x v="2"/>
    <s v="Customer Requested"/>
    <x v="18"/>
    <s v="2618"/>
    <x v="22"/>
    <s v="FD802"/>
    <s v="BI_FD802 - Lind-Washtucna 115kV Tx: Lind-Neilson Dst Underbld"/>
    <s v="T&amp;D"/>
    <x v="0"/>
    <s v="ED.WA"/>
    <n v="0.65639999999999998"/>
    <n v="0"/>
    <n v="14593.084800000001"/>
    <n v="0"/>
    <n v="7327"/>
    <n v="53"/>
    <n v="0"/>
    <n v="14852"/>
    <n v="0"/>
    <n v="0"/>
    <n v="0"/>
    <n v="0"/>
    <n v="0"/>
    <n v="0"/>
    <n v="0"/>
    <n v="0"/>
    <n v="22232"/>
    <m/>
    <n v="7327"/>
    <n v="7380"/>
    <n v="7380"/>
    <n v="22232"/>
    <n v="22232"/>
    <n v="22232"/>
    <n v="22232"/>
    <n v="22232"/>
    <n v="22232"/>
    <n v="22232"/>
    <n v="22232"/>
    <n v="22232"/>
    <n v="17588.25"/>
    <m/>
    <n v="4809.4427999999998"/>
    <n v="34.789200000000001"/>
    <n v="0"/>
    <n v="9748.8528000000006"/>
    <n v="0"/>
    <n v="0"/>
    <n v="0"/>
    <n v="0"/>
    <n v="0"/>
    <n v="0"/>
    <n v="0"/>
    <n v="0"/>
    <n v="14593.084800000001"/>
    <m/>
    <n v="4809.4427999999998"/>
    <n v="4844.232"/>
    <n v="4844.232"/>
    <n v="14593.084800000001"/>
    <n v="14593.084800000001"/>
    <n v="14593.084800000001"/>
    <n v="14593.084800000001"/>
    <n v="14593.084800000001"/>
    <n v="14593.084800000001"/>
    <n v="14593.084800000001"/>
    <n v="14593.084800000001"/>
    <n v="14593.084800000001"/>
    <n v="11544.927300000001"/>
    <m/>
    <n v="0"/>
    <n v="0"/>
    <n v="0"/>
    <n v="0"/>
    <n v="0"/>
    <n v="0"/>
    <n v="0"/>
    <n v="0"/>
    <n v="0"/>
    <n v="0"/>
    <n v="0"/>
    <n v="0"/>
    <n v="0"/>
    <m/>
    <n v="0"/>
    <n v="0"/>
    <n v="0"/>
    <n v="0"/>
    <n v="0"/>
    <n v="0"/>
    <n v="0"/>
    <n v="0"/>
    <n v="0"/>
    <n v="0"/>
    <n v="0"/>
    <n v="0"/>
    <n v="0"/>
  </r>
  <r>
    <s v="N"/>
    <s v="ED"/>
    <s v="AN"/>
    <x v="2"/>
    <s v="Customer Requested"/>
    <x v="18"/>
    <s v="2618"/>
    <x v="22"/>
    <s v="FS803"/>
    <s v="BI_FS803 - Roxboro 115kV Substation: Capacity Upgrades"/>
    <s v="T&amp;D"/>
    <x v="0"/>
    <s v="ED.AN"/>
    <n v="0.65639999999999998"/>
    <n v="0"/>
    <n v="46734.367200000001"/>
    <n v="0"/>
    <n v="0"/>
    <n v="0"/>
    <n v="0"/>
    <n v="0"/>
    <n v="0"/>
    <n v="0"/>
    <n v="0"/>
    <n v="0"/>
    <n v="0"/>
    <n v="0"/>
    <n v="0"/>
    <n v="71198"/>
    <n v="71198"/>
    <m/>
    <n v="0"/>
    <n v="0"/>
    <n v="0"/>
    <n v="0"/>
    <n v="0"/>
    <n v="0"/>
    <n v="0"/>
    <n v="0"/>
    <n v="0"/>
    <n v="0"/>
    <n v="0"/>
    <n v="71198"/>
    <n v="2966.5833333333335"/>
    <m/>
    <n v="0"/>
    <n v="0"/>
    <n v="0"/>
    <n v="0"/>
    <n v="0"/>
    <n v="0"/>
    <n v="0"/>
    <n v="0"/>
    <n v="0"/>
    <n v="0"/>
    <n v="0"/>
    <n v="46734.367200000001"/>
    <n v="46734.367200000001"/>
    <m/>
    <n v="0"/>
    <n v="0"/>
    <n v="0"/>
    <n v="0"/>
    <n v="0"/>
    <n v="0"/>
    <n v="0"/>
    <n v="0"/>
    <n v="0"/>
    <n v="0"/>
    <n v="0"/>
    <n v="46734.367200000001"/>
    <n v="1947.2653"/>
    <m/>
    <n v="0"/>
    <n v="0"/>
    <n v="0"/>
    <n v="0"/>
    <n v="0"/>
    <n v="0"/>
    <n v="0"/>
    <n v="0"/>
    <n v="0"/>
    <n v="0"/>
    <n v="0"/>
    <n v="0"/>
    <n v="0"/>
    <m/>
    <n v="0"/>
    <n v="0"/>
    <n v="0"/>
    <n v="0"/>
    <n v="0"/>
    <n v="0"/>
    <n v="0"/>
    <n v="0"/>
    <n v="0"/>
    <n v="0"/>
    <n v="0"/>
    <n v="0"/>
    <n v="0"/>
  </r>
  <r>
    <s v="N"/>
    <s v="ED"/>
    <s v="AN"/>
    <x v="2"/>
    <s v="Customer Requested"/>
    <x v="18"/>
    <s v="2618"/>
    <x v="22"/>
    <s v="FT805"/>
    <s v="BI_FT805 - Neilson 115kV Substation: Transmission Integration"/>
    <s v="T&amp;D"/>
    <x v="0"/>
    <s v="ED.AN"/>
    <n v="0.65639999999999998"/>
    <n v="0"/>
    <n v="47513.513999999996"/>
    <n v="0"/>
    <n v="0"/>
    <n v="0"/>
    <n v="0"/>
    <n v="0"/>
    <n v="0"/>
    <n v="0"/>
    <n v="0"/>
    <n v="0"/>
    <n v="0"/>
    <n v="72385"/>
    <n v="0"/>
    <n v="0"/>
    <n v="72385"/>
    <m/>
    <n v="0"/>
    <n v="0"/>
    <n v="0"/>
    <n v="0"/>
    <n v="0"/>
    <n v="0"/>
    <n v="0"/>
    <n v="0"/>
    <n v="0"/>
    <n v="72385"/>
    <n v="72385"/>
    <n v="72385"/>
    <n v="15080.208333333334"/>
    <m/>
    <n v="0"/>
    <n v="0"/>
    <n v="0"/>
    <n v="0"/>
    <n v="0"/>
    <n v="0"/>
    <n v="0"/>
    <n v="0"/>
    <n v="0"/>
    <n v="47513.513999999996"/>
    <n v="0"/>
    <n v="0"/>
    <n v="47513.513999999996"/>
    <m/>
    <n v="0"/>
    <n v="0"/>
    <n v="0"/>
    <n v="0"/>
    <n v="0"/>
    <n v="0"/>
    <n v="0"/>
    <n v="0"/>
    <n v="0"/>
    <n v="47513.513999999996"/>
    <n v="47513.513999999996"/>
    <n v="47513.513999999996"/>
    <n v="9898.6487499999985"/>
    <m/>
    <n v="0"/>
    <n v="0"/>
    <n v="0"/>
    <n v="0"/>
    <n v="0"/>
    <n v="0"/>
    <n v="0"/>
    <n v="0"/>
    <n v="0"/>
    <n v="0"/>
    <n v="0"/>
    <n v="0"/>
    <n v="0"/>
    <m/>
    <n v="0"/>
    <n v="0"/>
    <n v="0"/>
    <n v="0"/>
    <n v="0"/>
    <n v="0"/>
    <n v="0"/>
    <n v="0"/>
    <n v="0"/>
    <n v="0"/>
    <n v="0"/>
    <n v="0"/>
    <n v="0"/>
  </r>
  <r>
    <s v="N"/>
    <s v="ED"/>
    <s v="AN"/>
    <x v="2"/>
    <s v="Customer Requested"/>
    <x v="18"/>
    <s v="2618"/>
    <x v="22"/>
    <s v="FS801"/>
    <s v="BI_FS801 - Othello 115kV Switching Station: Capacity Upgrades"/>
    <s v="T&amp;D"/>
    <x v="0"/>
    <s v="ED.AN"/>
    <n v="0.65639999999999998"/>
    <n v="0"/>
    <n v="92742.099600000001"/>
    <n v="0"/>
    <n v="0"/>
    <n v="0"/>
    <n v="0"/>
    <n v="0"/>
    <n v="0"/>
    <n v="0"/>
    <n v="0"/>
    <n v="0"/>
    <n v="0"/>
    <n v="0"/>
    <n v="0"/>
    <n v="141289"/>
    <n v="141289"/>
    <m/>
    <n v="0"/>
    <n v="0"/>
    <n v="0"/>
    <n v="0"/>
    <n v="0"/>
    <n v="0"/>
    <n v="0"/>
    <n v="0"/>
    <n v="0"/>
    <n v="0"/>
    <n v="0"/>
    <n v="141289"/>
    <n v="5887.041666666667"/>
    <m/>
    <n v="0"/>
    <n v="0"/>
    <n v="0"/>
    <n v="0"/>
    <n v="0"/>
    <n v="0"/>
    <n v="0"/>
    <n v="0"/>
    <n v="0"/>
    <n v="0"/>
    <n v="0"/>
    <n v="92742.099600000001"/>
    <n v="92742.099600000001"/>
    <m/>
    <n v="0"/>
    <n v="0"/>
    <n v="0"/>
    <n v="0"/>
    <n v="0"/>
    <n v="0"/>
    <n v="0"/>
    <n v="0"/>
    <n v="0"/>
    <n v="0"/>
    <n v="0"/>
    <n v="92742.099600000001"/>
    <n v="3864.2541500000002"/>
    <m/>
    <n v="0"/>
    <n v="0"/>
    <n v="0"/>
    <n v="0"/>
    <n v="0"/>
    <n v="0"/>
    <n v="0"/>
    <n v="0"/>
    <n v="0"/>
    <n v="0"/>
    <n v="0"/>
    <n v="0"/>
    <n v="0"/>
    <m/>
    <n v="0"/>
    <n v="0"/>
    <n v="0"/>
    <n v="0"/>
    <n v="0"/>
    <n v="0"/>
    <n v="0"/>
    <n v="0"/>
    <n v="0"/>
    <n v="0"/>
    <n v="0"/>
    <n v="0"/>
    <n v="0"/>
  </r>
  <r>
    <s v="N"/>
    <s v="ED"/>
    <s v="WA"/>
    <x v="2"/>
    <s v="Customer Requested"/>
    <x v="18"/>
    <s v="2618"/>
    <x v="22"/>
    <s v="FC802"/>
    <s v="BI_FC802 - Lind 115kV Sub: Comms Integration"/>
    <s v="T&amp;D"/>
    <x v="0"/>
    <s v="ED.WA"/>
    <n v="0.65639999999999998"/>
    <n v="0"/>
    <n v="172905.606"/>
    <n v="0"/>
    <n v="0"/>
    <n v="0"/>
    <n v="0"/>
    <n v="0"/>
    <n v="247758"/>
    <n v="15657"/>
    <n v="0"/>
    <n v="0"/>
    <n v="0"/>
    <n v="0"/>
    <n v="0"/>
    <n v="0"/>
    <n v="263415"/>
    <m/>
    <n v="0"/>
    <n v="0"/>
    <n v="0"/>
    <n v="0"/>
    <n v="247758"/>
    <n v="263415"/>
    <n v="263415"/>
    <n v="263415"/>
    <n v="263415"/>
    <n v="263415"/>
    <n v="263415"/>
    <n v="263415"/>
    <n v="163329.625"/>
    <m/>
    <n v="0"/>
    <n v="0"/>
    <n v="0"/>
    <n v="0"/>
    <n v="162628.3512"/>
    <n v="10277.254800000001"/>
    <n v="0"/>
    <n v="0"/>
    <n v="0"/>
    <n v="0"/>
    <n v="0"/>
    <n v="0"/>
    <n v="172905.606"/>
    <m/>
    <n v="0"/>
    <n v="0"/>
    <n v="0"/>
    <n v="0"/>
    <n v="162628.3512"/>
    <n v="172905.606"/>
    <n v="172905.606"/>
    <n v="172905.606"/>
    <n v="172905.606"/>
    <n v="172905.606"/>
    <n v="172905.606"/>
    <n v="172905.606"/>
    <n v="107209.56585000001"/>
    <m/>
    <n v="0"/>
    <n v="0"/>
    <n v="0"/>
    <n v="0"/>
    <n v="0"/>
    <n v="0"/>
    <n v="0"/>
    <n v="0"/>
    <n v="0"/>
    <n v="0"/>
    <n v="0"/>
    <n v="0"/>
    <n v="0"/>
    <m/>
    <n v="0"/>
    <n v="0"/>
    <n v="0"/>
    <n v="0"/>
    <n v="0"/>
    <n v="0"/>
    <n v="0"/>
    <n v="0"/>
    <n v="0"/>
    <n v="0"/>
    <n v="0"/>
    <n v="0"/>
    <n v="0"/>
  </r>
  <r>
    <s v="N"/>
    <s v="ED"/>
    <s v="WA"/>
    <x v="2"/>
    <s v="Customer Requested"/>
    <x v="18"/>
    <s v="2618"/>
    <x v="22"/>
    <s v="FC801"/>
    <s v="BI_FC801 - Warden 115kV Sub: Comms Integration"/>
    <s v="T&amp;D"/>
    <x v="0"/>
    <s v="ED.WA"/>
    <n v="0.65639999999999998"/>
    <n v="0"/>
    <n v="202891.2708"/>
    <n v="0"/>
    <n v="0"/>
    <n v="0"/>
    <n v="0"/>
    <n v="0"/>
    <n v="283314"/>
    <n v="25783"/>
    <n v="0"/>
    <n v="0"/>
    <n v="0"/>
    <n v="0"/>
    <n v="0"/>
    <n v="0"/>
    <n v="309097"/>
    <m/>
    <n v="0"/>
    <n v="0"/>
    <n v="0"/>
    <n v="0"/>
    <n v="283314"/>
    <n v="309097"/>
    <n v="309097"/>
    <n v="309097"/>
    <n v="309097"/>
    <n v="309097"/>
    <n v="309097"/>
    <n v="309097"/>
    <n v="191037.04166666666"/>
    <m/>
    <n v="0"/>
    <n v="0"/>
    <n v="0"/>
    <n v="0"/>
    <n v="185967.30960000001"/>
    <n v="16923.961199999998"/>
    <n v="0"/>
    <n v="0"/>
    <n v="0"/>
    <n v="0"/>
    <n v="0"/>
    <n v="0"/>
    <n v="202891.2708"/>
    <m/>
    <n v="0"/>
    <n v="0"/>
    <n v="0"/>
    <n v="0"/>
    <n v="185967.30960000001"/>
    <n v="202891.2708"/>
    <n v="202891.2708"/>
    <n v="202891.2708"/>
    <n v="202891.2708"/>
    <n v="202891.2708"/>
    <n v="202891.2708"/>
    <n v="202891.2708"/>
    <n v="125396.71415000001"/>
    <m/>
    <n v="0"/>
    <n v="0"/>
    <n v="0"/>
    <n v="0"/>
    <n v="0"/>
    <n v="0"/>
    <n v="0"/>
    <n v="0"/>
    <n v="0"/>
    <n v="0"/>
    <n v="0"/>
    <n v="0"/>
    <n v="0"/>
    <m/>
    <n v="0"/>
    <n v="0"/>
    <n v="0"/>
    <n v="0"/>
    <n v="0"/>
    <n v="0"/>
    <n v="0"/>
    <n v="0"/>
    <n v="0"/>
    <n v="0"/>
    <n v="0"/>
    <n v="0"/>
    <n v="0"/>
  </r>
  <r>
    <s v="N"/>
    <s v="ED"/>
    <s v="AN"/>
    <x v="2"/>
    <s v="Customer Requested"/>
    <x v="18"/>
    <s v="2618"/>
    <x v="22"/>
    <s v="FT801"/>
    <s v="BI_FT801 - Neilson 115kV Substation: Comms Integration"/>
    <s v="T&amp;D"/>
    <x v="0"/>
    <s v="ED.AN"/>
    <n v="0.65639999999999998"/>
    <n v="0"/>
    <n v="239744.1924"/>
    <n v="0"/>
    <n v="0"/>
    <n v="0"/>
    <n v="0"/>
    <n v="0"/>
    <n v="0"/>
    <n v="335982"/>
    <n v="0"/>
    <n v="0"/>
    <n v="0"/>
    <n v="29259"/>
    <n v="0"/>
    <n v="0"/>
    <n v="365241"/>
    <m/>
    <n v="0"/>
    <n v="0"/>
    <n v="0"/>
    <n v="0"/>
    <n v="0"/>
    <n v="335982"/>
    <n v="335982"/>
    <n v="335982"/>
    <n v="335982"/>
    <n v="365241"/>
    <n v="365241"/>
    <n v="365241"/>
    <n v="188085.875"/>
    <m/>
    <n v="0"/>
    <n v="0"/>
    <n v="0"/>
    <n v="0"/>
    <n v="0"/>
    <n v="220538.58479999998"/>
    <n v="0"/>
    <n v="0"/>
    <n v="0"/>
    <n v="19205.607599999999"/>
    <n v="0"/>
    <n v="0"/>
    <n v="239744.19239999997"/>
    <m/>
    <n v="0"/>
    <n v="0"/>
    <n v="0"/>
    <n v="0"/>
    <n v="0"/>
    <n v="220538.58479999998"/>
    <n v="220538.58479999998"/>
    <n v="220538.58479999998"/>
    <n v="220538.58479999998"/>
    <n v="239744.19239999997"/>
    <n v="239744.19239999997"/>
    <n v="239744.19239999997"/>
    <n v="123459.56835"/>
    <m/>
    <n v="0"/>
    <n v="0"/>
    <n v="0"/>
    <n v="0"/>
    <n v="0"/>
    <n v="0"/>
    <n v="0"/>
    <n v="0"/>
    <n v="0"/>
    <n v="0"/>
    <n v="0"/>
    <n v="0"/>
    <n v="0"/>
    <m/>
    <n v="0"/>
    <n v="0"/>
    <n v="0"/>
    <n v="0"/>
    <n v="0"/>
    <n v="0"/>
    <n v="0"/>
    <n v="0"/>
    <n v="0"/>
    <n v="0"/>
    <n v="0"/>
    <n v="0"/>
    <n v="0"/>
  </r>
  <r>
    <s v="N"/>
    <s v="ED"/>
    <s v="AN"/>
    <x v="2"/>
    <s v="Customer Requested"/>
    <x v="18"/>
    <s v="2618"/>
    <x v="22"/>
    <s v="FS802"/>
    <s v="BI_FS802 - Warden 115kV Substation: Capacity Upgrades"/>
    <s v="T&amp;D"/>
    <x v="0"/>
    <s v="ED.AN"/>
    <n v="0.65639999999999998"/>
    <n v="0"/>
    <n v="890237.90519999992"/>
    <n v="0"/>
    <n v="0"/>
    <n v="0"/>
    <n v="0"/>
    <n v="0"/>
    <n v="0"/>
    <n v="0"/>
    <n v="0"/>
    <n v="0"/>
    <n v="0"/>
    <n v="0"/>
    <n v="0"/>
    <n v="1356243"/>
    <n v="1356243"/>
    <m/>
    <n v="0"/>
    <n v="0"/>
    <n v="0"/>
    <n v="0"/>
    <n v="0"/>
    <n v="0"/>
    <n v="0"/>
    <n v="0"/>
    <n v="0"/>
    <n v="0"/>
    <n v="0"/>
    <n v="1356243"/>
    <n v="56510.125"/>
    <m/>
    <n v="0"/>
    <n v="0"/>
    <n v="0"/>
    <n v="0"/>
    <n v="0"/>
    <n v="0"/>
    <n v="0"/>
    <n v="0"/>
    <n v="0"/>
    <n v="0"/>
    <n v="0"/>
    <n v="890237.90519999992"/>
    <n v="890237.90519999992"/>
    <m/>
    <n v="0"/>
    <n v="0"/>
    <n v="0"/>
    <n v="0"/>
    <n v="0"/>
    <n v="0"/>
    <n v="0"/>
    <n v="0"/>
    <n v="0"/>
    <n v="0"/>
    <n v="0"/>
    <n v="890237.90519999992"/>
    <n v="37093.246049999994"/>
    <m/>
    <n v="0"/>
    <n v="0"/>
    <n v="0"/>
    <n v="0"/>
    <n v="0"/>
    <n v="0"/>
    <n v="0"/>
    <n v="0"/>
    <n v="0"/>
    <n v="0"/>
    <n v="0"/>
    <n v="0"/>
    <n v="0"/>
    <m/>
    <n v="0"/>
    <n v="0"/>
    <n v="0"/>
    <n v="0"/>
    <n v="0"/>
    <n v="0"/>
    <n v="0"/>
    <n v="0"/>
    <n v="0"/>
    <n v="0"/>
    <n v="0"/>
    <n v="0"/>
    <n v="0"/>
  </r>
  <r>
    <s v="N"/>
    <s v="ED"/>
    <s v="AN"/>
    <x v="2"/>
    <s v="Customer Requested"/>
    <x v="18"/>
    <s v="2618"/>
    <x v="22"/>
    <s v="FT802"/>
    <s v="BI_FT802 - Lind-Washtucna 115kV Tx: Lind-Neilson Rebuild"/>
    <s v="T&amp;D"/>
    <x v="0"/>
    <s v="ED.AN"/>
    <n v="0.65639999999999998"/>
    <n v="0"/>
    <n v="1544208.5688"/>
    <n v="0"/>
    <n v="2347496"/>
    <n v="0"/>
    <n v="3609"/>
    <n v="-36"/>
    <n v="0"/>
    <n v="1473"/>
    <n v="0"/>
    <n v="0"/>
    <n v="0"/>
    <n v="0"/>
    <n v="0"/>
    <n v="0"/>
    <n v="2352542"/>
    <m/>
    <n v="2347496"/>
    <n v="2347496"/>
    <n v="2351105"/>
    <n v="2351069"/>
    <n v="2351069"/>
    <n v="2352542"/>
    <n v="2352542"/>
    <n v="2352542"/>
    <n v="2352542"/>
    <n v="2352542"/>
    <n v="2352542"/>
    <n v="2352542"/>
    <n v="2253313.1666666665"/>
    <m/>
    <n v="1540896.3743999999"/>
    <n v="0"/>
    <n v="2368.9476"/>
    <n v="-23.630399999999998"/>
    <n v="0"/>
    <n v="966.87720000000002"/>
    <n v="0"/>
    <n v="0"/>
    <n v="0"/>
    <n v="0"/>
    <n v="0"/>
    <n v="0"/>
    <n v="1544208.5688"/>
    <m/>
    <n v="1540896.3743999999"/>
    <n v="1540896.3743999999"/>
    <n v="1543265.3219999999"/>
    <n v="1543241.6916"/>
    <n v="1543241.6916"/>
    <n v="1544208.5688"/>
    <n v="1544208.5688"/>
    <n v="1544208.5688"/>
    <n v="1544208.5688"/>
    <n v="1544208.5688"/>
    <n v="1544208.5688"/>
    <n v="1544208.5688"/>
    <n v="1479074.7626000002"/>
    <m/>
    <n v="0"/>
    <n v="0"/>
    <n v="0"/>
    <n v="0"/>
    <n v="0"/>
    <n v="0"/>
    <n v="0"/>
    <n v="0"/>
    <n v="0"/>
    <n v="0"/>
    <n v="0"/>
    <n v="0"/>
    <n v="0"/>
    <m/>
    <n v="0"/>
    <n v="0"/>
    <n v="0"/>
    <n v="0"/>
    <n v="0"/>
    <n v="0"/>
    <n v="0"/>
    <n v="0"/>
    <n v="0"/>
    <n v="0"/>
    <n v="0"/>
    <n v="0"/>
    <n v="0"/>
  </r>
  <r>
    <s v="N"/>
    <s v="ED"/>
    <s v="AN"/>
    <x v="2"/>
    <s v="Customer Requested"/>
    <x v="18"/>
    <s v="2618"/>
    <x v="22"/>
    <s v="FS805"/>
    <s v="BI_FS805 - Neilson 115kV Substation: New Sub Construction"/>
    <s v="T&amp;D"/>
    <x v="0"/>
    <s v="ED.AN"/>
    <n v="0.65639999999999998"/>
    <n v="0"/>
    <n v="3610641.1008000001"/>
    <n v="0"/>
    <n v="0"/>
    <n v="0"/>
    <n v="0"/>
    <n v="0"/>
    <n v="0"/>
    <n v="0"/>
    <n v="0"/>
    <n v="0"/>
    <n v="0"/>
    <n v="5500672"/>
    <n v="0"/>
    <n v="0"/>
    <n v="5500672"/>
    <m/>
    <n v="0"/>
    <n v="0"/>
    <n v="0"/>
    <n v="0"/>
    <n v="0"/>
    <n v="0"/>
    <n v="0"/>
    <n v="0"/>
    <n v="0"/>
    <n v="5500672"/>
    <n v="5500672"/>
    <n v="5500672"/>
    <n v="1145973.3333333333"/>
    <m/>
    <n v="0"/>
    <n v="0"/>
    <n v="0"/>
    <n v="0"/>
    <n v="0"/>
    <n v="0"/>
    <n v="0"/>
    <n v="0"/>
    <n v="0"/>
    <n v="3610641.1008000001"/>
    <n v="0"/>
    <n v="0"/>
    <n v="3610641.1008000001"/>
    <m/>
    <n v="0"/>
    <n v="0"/>
    <n v="0"/>
    <n v="0"/>
    <n v="0"/>
    <n v="0"/>
    <n v="0"/>
    <n v="0"/>
    <n v="0"/>
    <n v="3610641.1008000001"/>
    <n v="3610641.1008000001"/>
    <n v="3610641.1008000001"/>
    <n v="752216.89600000007"/>
    <m/>
    <n v="0"/>
    <n v="0"/>
    <n v="0"/>
    <n v="0"/>
    <n v="0"/>
    <n v="0"/>
    <n v="0"/>
    <n v="0"/>
    <n v="0"/>
    <n v="0"/>
    <n v="0"/>
    <n v="0"/>
    <n v="0"/>
    <m/>
    <n v="0"/>
    <n v="0"/>
    <n v="0"/>
    <n v="0"/>
    <n v="0"/>
    <n v="0"/>
    <n v="0"/>
    <n v="0"/>
    <n v="0"/>
    <n v="0"/>
    <n v="0"/>
    <n v="0"/>
    <n v="0"/>
  </r>
  <r>
    <s v="Y"/>
    <s v="GD"/>
    <s v="WA"/>
    <x v="0"/>
    <s v="Performance &amp; Capacity"/>
    <x v="19"/>
    <s v="3000"/>
    <x v="23"/>
    <s v="ZVG15"/>
    <s v="BI_ZVG15 - Replace System Reinforcement - Spokane"/>
    <s v="Gas"/>
    <x v="3"/>
    <s v="GD.WA"/>
    <n v="0"/>
    <n v="1"/>
    <n v="0"/>
    <n v="234662"/>
    <n v="0"/>
    <n v="0"/>
    <n v="0"/>
    <n v="0"/>
    <n v="202265"/>
    <n v="0"/>
    <n v="5615"/>
    <n v="5615"/>
    <n v="5615"/>
    <n v="5615"/>
    <n v="5615"/>
    <n v="4322"/>
    <n v="234662"/>
    <m/>
    <n v="0"/>
    <n v="0"/>
    <n v="0"/>
    <n v="0"/>
    <n v="202265"/>
    <n v="202265"/>
    <n v="207880"/>
    <n v="213495"/>
    <n v="219110"/>
    <n v="224725"/>
    <n v="230340"/>
    <n v="234662"/>
    <n v="134784.25"/>
    <m/>
    <n v="0"/>
    <n v="0"/>
    <n v="0"/>
    <n v="0"/>
    <n v="0"/>
    <n v="0"/>
    <n v="0"/>
    <n v="0"/>
    <n v="0"/>
    <n v="0"/>
    <n v="0"/>
    <n v="0"/>
    <n v="0"/>
    <m/>
    <n v="0"/>
    <n v="0"/>
    <n v="0"/>
    <n v="0"/>
    <n v="0"/>
    <n v="0"/>
    <n v="0"/>
    <n v="0"/>
    <n v="0"/>
    <n v="0"/>
    <n v="0"/>
    <n v="0"/>
    <n v="0"/>
    <m/>
    <n v="0"/>
    <n v="0"/>
    <n v="0"/>
    <n v="0"/>
    <n v="202265"/>
    <n v="0"/>
    <n v="5615"/>
    <n v="5615"/>
    <n v="5615"/>
    <n v="5615"/>
    <n v="5615"/>
    <n v="4322"/>
    <n v="234662"/>
    <m/>
    <n v="0"/>
    <n v="0"/>
    <n v="0"/>
    <n v="0"/>
    <n v="202265"/>
    <n v="202265"/>
    <n v="207880"/>
    <n v="213495"/>
    <n v="219110"/>
    <n v="224725"/>
    <n v="230340"/>
    <n v="234662"/>
    <n v="134784.25"/>
  </r>
  <r>
    <s v="Y"/>
    <s v="GD"/>
    <s v="AA"/>
    <x v="0"/>
    <s v="Performance &amp; Capacity"/>
    <x v="19"/>
    <s v="3000"/>
    <x v="23"/>
    <s v="XE015"/>
    <s v="BI_XE015 - Replace System Reinforcement - Gas Engineering"/>
    <s v="Gas"/>
    <x v="3"/>
    <s v="GD.AA"/>
    <n v="0"/>
    <n v="0.47411177599999998"/>
    <n v="0"/>
    <n v="439433.81836803199"/>
    <n v="36866"/>
    <n v="46739"/>
    <n v="14516"/>
    <n v="111307"/>
    <n v="107794"/>
    <n v="54037"/>
    <n v="101809"/>
    <n v="98522"/>
    <n v="97627"/>
    <n v="86297"/>
    <n v="97616"/>
    <n v="73727"/>
    <n v="926857"/>
    <m/>
    <n v="36866"/>
    <n v="83605"/>
    <n v="98121"/>
    <n v="209428"/>
    <n v="317222"/>
    <n v="371259"/>
    <n v="473068"/>
    <n v="571590"/>
    <n v="669217"/>
    <n v="755514"/>
    <n v="853130"/>
    <n v="926857"/>
    <n v="408537.375"/>
    <m/>
    <n v="0"/>
    <n v="0"/>
    <n v="0"/>
    <n v="0"/>
    <n v="0"/>
    <n v="0"/>
    <n v="0"/>
    <n v="0"/>
    <n v="0"/>
    <n v="0"/>
    <n v="0"/>
    <n v="0"/>
    <n v="0"/>
    <m/>
    <n v="0"/>
    <n v="0"/>
    <n v="0"/>
    <n v="0"/>
    <n v="0"/>
    <n v="0"/>
    <n v="0"/>
    <n v="0"/>
    <n v="0"/>
    <n v="0"/>
    <n v="0"/>
    <n v="0"/>
    <n v="0"/>
    <m/>
    <n v="17478.604734016"/>
    <n v="22159.510298464"/>
    <n v="6882.2065404159994"/>
    <n v="52771.959451231996"/>
    <n v="51106.404782143996"/>
    <n v="25619.578039712"/>
    <n v="48268.845802783995"/>
    <n v="46710.440395072001"/>
    <n v="46286.110355552002"/>
    <n v="40914.423933471997"/>
    <n v="46280.895126015996"/>
    <n v="34954.838909152"/>
    <n v="439433.81836803205"/>
    <m/>
    <n v="17478.604734016"/>
    <n v="39638.115032479996"/>
    <n v="46520.321572895999"/>
    <n v="99292.281024127995"/>
    <n v="150398.685806272"/>
    <n v="176018.26384598401"/>
    <n v="224287.109648768"/>
    <n v="270997.55004384002"/>
    <n v="317283.66039939201"/>
    <n v="358198.08433286403"/>
    <n v="404478.97945888003"/>
    <n v="439433.81836803205"/>
    <n v="193692.380423628"/>
  </r>
  <r>
    <s v="Y"/>
    <s v="GD"/>
    <s v="AA"/>
    <x v="0"/>
    <s v="Asset Condition"/>
    <x v="20"/>
    <s v="3002"/>
    <x v="24"/>
    <s v="XE017"/>
    <s v="BI_XE017 - Gas Regulator Station Reliability - Gas Engineering"/>
    <s v="Gas"/>
    <x v="3"/>
    <s v="GD.AA"/>
    <n v="0"/>
    <n v="0.47411177599999998"/>
    <n v="0"/>
    <n v="71249.517697279996"/>
    <n v="-415"/>
    <n v="0"/>
    <n v="67"/>
    <n v="143210"/>
    <n v="5398"/>
    <n v="2020"/>
    <n v="0"/>
    <n v="0"/>
    <n v="0"/>
    <n v="0"/>
    <n v="0"/>
    <n v="0"/>
    <n v="150280"/>
    <m/>
    <n v="-415"/>
    <n v="-415"/>
    <n v="-348"/>
    <n v="142862"/>
    <n v="148260"/>
    <n v="150280"/>
    <n v="150280"/>
    <n v="150280"/>
    <n v="150280"/>
    <n v="150280"/>
    <n v="150280"/>
    <n v="150280"/>
    <n v="105563.66666666667"/>
    <m/>
    <n v="0"/>
    <n v="0"/>
    <n v="0"/>
    <n v="0"/>
    <n v="0"/>
    <n v="0"/>
    <n v="0"/>
    <n v="0"/>
    <n v="0"/>
    <n v="0"/>
    <n v="0"/>
    <n v="0"/>
    <n v="0"/>
    <m/>
    <n v="0"/>
    <n v="0"/>
    <n v="0"/>
    <n v="0"/>
    <n v="0"/>
    <n v="0"/>
    <n v="0"/>
    <n v="0"/>
    <n v="0"/>
    <n v="0"/>
    <n v="0"/>
    <n v="0"/>
    <n v="0"/>
    <m/>
    <n v="-196.75638703999999"/>
    <n v="0"/>
    <n v="31.765488991999998"/>
    <n v="67897.547440959999"/>
    <n v="2559.255366848"/>
    <n v="957.70578751999994"/>
    <n v="0"/>
    <n v="0"/>
    <n v="0"/>
    <n v="0"/>
    <n v="0"/>
    <n v="0"/>
    <n v="71249.517697279996"/>
    <m/>
    <n v="-196.75638703999999"/>
    <n v="-196.75638703999999"/>
    <n v="-164.99089804799999"/>
    <n v="67732.556542912003"/>
    <n v="70291.811909759999"/>
    <n v="71249.517697279996"/>
    <n v="71249.517697279996"/>
    <n v="71249.517697279996"/>
    <n v="71249.517697279996"/>
    <n v="71249.517697279996"/>
    <n v="71249.517697279996"/>
    <n v="71249.517697279996"/>
    <n v="50048.977484405332"/>
  </r>
  <r>
    <s v="Y"/>
    <s v="GD"/>
    <s v="WA"/>
    <x v="0"/>
    <s v="Asset Condition"/>
    <x v="20"/>
    <s v="3002"/>
    <x v="24"/>
    <s v="ZVG17"/>
    <s v="BI_ZVG17 - Gas Regulator Station Reliability-Spokane"/>
    <s v="Gas"/>
    <x v="3"/>
    <s v="GD.WA"/>
    <n v="0"/>
    <n v="1"/>
    <n v="0"/>
    <n v="247488"/>
    <n v="0"/>
    <n v="0"/>
    <n v="0"/>
    <n v="0"/>
    <n v="0"/>
    <n v="0"/>
    <n v="41241"/>
    <n v="41241"/>
    <n v="41241"/>
    <n v="41241"/>
    <n v="41241"/>
    <n v="41283"/>
    <n v="247488"/>
    <m/>
    <n v="0"/>
    <n v="0"/>
    <n v="0"/>
    <n v="0"/>
    <n v="0"/>
    <n v="0"/>
    <n v="41241"/>
    <n v="82482"/>
    <n v="123723"/>
    <n v="164964"/>
    <n v="206205"/>
    <n v="247488"/>
    <n v="61863.25"/>
    <m/>
    <n v="0"/>
    <n v="0"/>
    <n v="0"/>
    <n v="0"/>
    <n v="0"/>
    <n v="0"/>
    <n v="0"/>
    <n v="0"/>
    <n v="0"/>
    <n v="0"/>
    <n v="0"/>
    <n v="0"/>
    <n v="0"/>
    <m/>
    <n v="0"/>
    <n v="0"/>
    <n v="0"/>
    <n v="0"/>
    <n v="0"/>
    <n v="0"/>
    <n v="0"/>
    <n v="0"/>
    <n v="0"/>
    <n v="0"/>
    <n v="0"/>
    <n v="0"/>
    <n v="0"/>
    <m/>
    <n v="0"/>
    <n v="0"/>
    <n v="0"/>
    <n v="0"/>
    <n v="0"/>
    <n v="0"/>
    <n v="41241"/>
    <n v="41241"/>
    <n v="41241"/>
    <n v="41241"/>
    <n v="41241"/>
    <n v="41283"/>
    <n v="247488"/>
    <m/>
    <n v="0"/>
    <n v="0"/>
    <n v="0"/>
    <n v="0"/>
    <n v="0"/>
    <n v="0"/>
    <n v="41241"/>
    <n v="82482"/>
    <n v="123723"/>
    <n v="164964"/>
    <n v="206205"/>
    <n v="247488"/>
    <n v="61863.25"/>
  </r>
  <r>
    <s v="N"/>
    <s v="GD"/>
    <s v="WA"/>
    <x v="1"/>
    <s v="Mandatory &amp; Compliance"/>
    <x v="21"/>
    <s v="3003"/>
    <x v="25"/>
    <s v="ZBW23"/>
    <s v="BI_ZBW23 - Relocate Due to St&amp;Hwy Work - Colville"/>
    <s v="Gas"/>
    <x v="3"/>
    <s v="GD.WA"/>
    <n v="0"/>
    <n v="1"/>
    <n v="0"/>
    <n v="2180"/>
    <n v="0"/>
    <n v="0"/>
    <n v="0"/>
    <n v="0"/>
    <n v="0"/>
    <n v="0"/>
    <n v="1138"/>
    <n v="0"/>
    <n v="0"/>
    <n v="1042"/>
    <n v="0"/>
    <n v="0"/>
    <n v="2180"/>
    <m/>
    <n v="0"/>
    <n v="0"/>
    <n v="0"/>
    <n v="0"/>
    <n v="0"/>
    <n v="0"/>
    <n v="1138"/>
    <n v="1138"/>
    <n v="1138"/>
    <n v="2180"/>
    <n v="2180"/>
    <n v="2180"/>
    <n v="738.66666666666663"/>
    <m/>
    <n v="0"/>
    <n v="0"/>
    <n v="0"/>
    <n v="0"/>
    <n v="0"/>
    <n v="0"/>
    <n v="0"/>
    <n v="0"/>
    <n v="0"/>
    <n v="0"/>
    <n v="0"/>
    <n v="0"/>
    <n v="0"/>
    <m/>
    <n v="0"/>
    <n v="0"/>
    <n v="0"/>
    <n v="0"/>
    <n v="0"/>
    <n v="0"/>
    <n v="0"/>
    <n v="0"/>
    <n v="0"/>
    <n v="0"/>
    <n v="0"/>
    <n v="0"/>
    <n v="0"/>
    <m/>
    <n v="0"/>
    <n v="0"/>
    <n v="0"/>
    <n v="0"/>
    <n v="0"/>
    <n v="0"/>
    <n v="1138"/>
    <n v="0"/>
    <n v="0"/>
    <n v="1042"/>
    <n v="0"/>
    <n v="0"/>
    <n v="2180"/>
    <m/>
    <n v="0"/>
    <n v="0"/>
    <n v="0"/>
    <n v="0"/>
    <n v="0"/>
    <n v="0"/>
    <n v="1138"/>
    <n v="1138"/>
    <n v="1138"/>
    <n v="2180"/>
    <n v="2180"/>
    <n v="2180"/>
    <n v="738.66666666666663"/>
  </r>
  <r>
    <s v="N"/>
    <s v="GD"/>
    <s v="AN"/>
    <x v="1"/>
    <s v="Mandatory &amp; Compliance"/>
    <x v="21"/>
    <s v="3003"/>
    <x v="25"/>
    <s v="ZLG23"/>
    <s v="BI_ZLG23 - Relocate Due to St&amp;Hwy Work - L/C"/>
    <s v="Gas"/>
    <x v="3"/>
    <s v="GD.AN"/>
    <n v="0"/>
    <n v="0.68679999999999997"/>
    <n v="0"/>
    <n v="60478.921199999997"/>
    <n v="5313"/>
    <n v="4459"/>
    <n v="5342"/>
    <n v="5438"/>
    <n v="9164"/>
    <n v="4313"/>
    <n v="12379"/>
    <n v="7618"/>
    <n v="7583"/>
    <n v="5762"/>
    <n v="12970"/>
    <n v="7718"/>
    <n v="88059"/>
    <m/>
    <n v="5313"/>
    <n v="9772"/>
    <n v="15114"/>
    <n v="20552"/>
    <n v="29716"/>
    <n v="34029"/>
    <n v="46408"/>
    <n v="54026"/>
    <n v="61609"/>
    <n v="67371"/>
    <n v="80341"/>
    <n v="88059"/>
    <n v="39023.375"/>
    <m/>
    <n v="0"/>
    <n v="0"/>
    <n v="0"/>
    <n v="0"/>
    <n v="0"/>
    <n v="0"/>
    <n v="0"/>
    <n v="0"/>
    <n v="0"/>
    <n v="0"/>
    <n v="0"/>
    <n v="0"/>
    <n v="0"/>
    <m/>
    <n v="0"/>
    <n v="0"/>
    <n v="0"/>
    <n v="0"/>
    <n v="0"/>
    <n v="0"/>
    <n v="0"/>
    <n v="0"/>
    <n v="0"/>
    <n v="0"/>
    <n v="0"/>
    <n v="0"/>
    <n v="0"/>
    <m/>
    <n v="3648.9683999999997"/>
    <n v="3062.4411999999998"/>
    <n v="3668.8855999999996"/>
    <n v="3734.8183999999997"/>
    <n v="6293.8351999999995"/>
    <n v="2962.1684"/>
    <n v="8501.8971999999994"/>
    <n v="5232.0423999999994"/>
    <n v="5208.0043999999998"/>
    <n v="3957.3415999999997"/>
    <n v="8907.7960000000003"/>
    <n v="5300.7223999999997"/>
    <n v="60478.921199999997"/>
    <m/>
    <n v="3648.9683999999997"/>
    <n v="6711.409599999999"/>
    <n v="10380.295199999999"/>
    <n v="14115.113599999999"/>
    <n v="20408.948799999998"/>
    <n v="23371.117199999997"/>
    <n v="31873.014399999996"/>
    <n v="37105.056799999998"/>
    <n v="42313.061199999996"/>
    <n v="46270.402799999996"/>
    <n v="55178.198799999998"/>
    <n v="60478.921199999997"/>
    <n v="26801.253949999998"/>
  </r>
  <r>
    <s v="N"/>
    <s v="GD"/>
    <s v="AN"/>
    <x v="1"/>
    <s v="Mandatory &amp; Compliance"/>
    <x v="21"/>
    <s v="3003"/>
    <x v="25"/>
    <s v="ZPJ23"/>
    <s v="BI_ZPJ23 - Relocate Due to St&amp;Hwy Work - Palouse"/>
    <s v="Gas"/>
    <x v="3"/>
    <s v="GD.AN"/>
    <n v="0"/>
    <n v="0.68679999999999997"/>
    <n v="0"/>
    <n v="70442.328800000003"/>
    <n v="3111"/>
    <n v="4904"/>
    <n v="12690"/>
    <n v="86348"/>
    <n v="45281"/>
    <n v="-85860"/>
    <n v="2458"/>
    <n v="5192"/>
    <n v="14429"/>
    <n v="13631"/>
    <n v="382"/>
    <n v="0"/>
    <n v="102566"/>
    <m/>
    <n v="3111"/>
    <n v="8015"/>
    <n v="20705"/>
    <n v="107053"/>
    <n v="152334"/>
    <n v="66474"/>
    <n v="68932"/>
    <n v="74124"/>
    <n v="88553"/>
    <n v="102184"/>
    <n v="102566"/>
    <n v="102566"/>
    <n v="70444.5"/>
    <m/>
    <n v="0"/>
    <n v="0"/>
    <n v="0"/>
    <n v="0"/>
    <n v="0"/>
    <n v="0"/>
    <n v="0"/>
    <n v="0"/>
    <n v="0"/>
    <n v="0"/>
    <n v="0"/>
    <n v="0"/>
    <n v="0"/>
    <m/>
    <n v="0"/>
    <n v="0"/>
    <n v="0"/>
    <n v="0"/>
    <n v="0"/>
    <n v="0"/>
    <n v="0"/>
    <n v="0"/>
    <n v="0"/>
    <n v="0"/>
    <n v="0"/>
    <n v="0"/>
    <n v="0"/>
    <m/>
    <n v="2136.6347999999998"/>
    <n v="3368.0672"/>
    <n v="8715.4920000000002"/>
    <n v="59303.806399999994"/>
    <n v="31098.9908"/>
    <n v="-58968.647999999994"/>
    <n v="1688.1543999999999"/>
    <n v="3565.8655999999996"/>
    <n v="9909.8371999999999"/>
    <n v="9361.7708000000002"/>
    <n v="262.35759999999999"/>
    <n v="0"/>
    <n v="70442.328800000003"/>
    <m/>
    <n v="2136.6347999999998"/>
    <n v="5504.7019999999993"/>
    <n v="14220.194"/>
    <n v="73524.00039999999"/>
    <n v="104622.99119999999"/>
    <n v="45654.343199999996"/>
    <n v="47342.497599999995"/>
    <n v="50908.363199999993"/>
    <n v="60818.200399999994"/>
    <n v="70179.9712"/>
    <n v="70442.328800000003"/>
    <n v="70442.328800000003"/>
    <n v="48381.282599999999"/>
  </r>
  <r>
    <s v="N"/>
    <s v="GD"/>
    <s v="AA"/>
    <x v="1"/>
    <s v="Mandatory &amp; Compliance"/>
    <x v="21"/>
    <s v="3003"/>
    <x v="25"/>
    <s v="XE023"/>
    <s v="BI_XE023 - Relocate Due to St&amp;Hwy Work- Gas Engineering"/>
    <s v="Gas"/>
    <x v="3"/>
    <s v="GD.AA"/>
    <n v="0"/>
    <n v="0.47411177599999998"/>
    <n v="0"/>
    <n v="140530.52330060801"/>
    <n v="0"/>
    <n v="0"/>
    <n v="0"/>
    <n v="0"/>
    <n v="0"/>
    <n v="0"/>
    <n v="17685"/>
    <n v="32735"/>
    <n v="116694"/>
    <n v="125230"/>
    <n v="2043"/>
    <n v="2021"/>
    <n v="296408"/>
    <m/>
    <n v="0"/>
    <n v="0"/>
    <n v="0"/>
    <n v="0"/>
    <n v="0"/>
    <n v="0"/>
    <n v="17685"/>
    <n v="50420"/>
    <n v="167114"/>
    <n v="292344"/>
    <n v="294387"/>
    <n v="296408"/>
    <n v="80846.166666666672"/>
    <m/>
    <n v="0"/>
    <n v="0"/>
    <n v="0"/>
    <n v="0"/>
    <n v="0"/>
    <n v="0"/>
    <n v="0"/>
    <n v="0"/>
    <n v="0"/>
    <n v="0"/>
    <n v="0"/>
    <n v="0"/>
    <n v="0"/>
    <m/>
    <n v="0"/>
    <n v="0"/>
    <n v="0"/>
    <n v="0"/>
    <n v="0"/>
    <n v="0"/>
    <n v="0"/>
    <n v="0"/>
    <n v="0"/>
    <n v="0"/>
    <n v="0"/>
    <n v="0"/>
    <n v="0"/>
    <m/>
    <n v="0"/>
    <n v="0"/>
    <n v="0"/>
    <n v="0"/>
    <n v="0"/>
    <n v="0"/>
    <n v="8384.6667585599989"/>
    <n v="15520.04898736"/>
    <n v="55325.999588544"/>
    <n v="59373.017708480002"/>
    <n v="968.61035836799999"/>
    <n v="958.17989929599992"/>
    <n v="140530.52330060798"/>
    <m/>
    <n v="0"/>
    <n v="0"/>
    <n v="0"/>
    <n v="0"/>
    <n v="0"/>
    <n v="0"/>
    <n v="8384.6667585599989"/>
    <n v="23904.715745919999"/>
    <n v="79230.715334463996"/>
    <n v="138603.73304294399"/>
    <n v="139572.34340131198"/>
    <n v="140530.52330060798"/>
    <n v="38330.119661125325"/>
  </r>
  <r>
    <s v="N"/>
    <s v="GD"/>
    <s v="WA"/>
    <x v="1"/>
    <s v="Mandatory &amp; Compliance"/>
    <x v="21"/>
    <s v="3003"/>
    <x v="25"/>
    <s v="ZVG23"/>
    <s v="BI_ZVG23 - Relocate Due to St&amp;Hwy Work - Spokane"/>
    <s v="Gas"/>
    <x v="3"/>
    <s v="GD.WA"/>
    <n v="0"/>
    <n v="1"/>
    <n v="0"/>
    <n v="237384"/>
    <n v="6225"/>
    <n v="3472"/>
    <n v="9577"/>
    <n v="17945"/>
    <n v="15755"/>
    <n v="20341"/>
    <n v="40000"/>
    <n v="50000"/>
    <n v="35000"/>
    <n v="20000"/>
    <n v="19069"/>
    <n v="0"/>
    <n v="237384"/>
    <m/>
    <n v="6225"/>
    <n v="9697"/>
    <n v="19274"/>
    <n v="37219"/>
    <n v="52974"/>
    <n v="73315"/>
    <n v="113315"/>
    <n v="163315"/>
    <n v="198315"/>
    <n v="218315"/>
    <n v="237384"/>
    <n v="237384"/>
    <n v="104003.33333333333"/>
    <m/>
    <n v="0"/>
    <n v="0"/>
    <n v="0"/>
    <n v="0"/>
    <n v="0"/>
    <n v="0"/>
    <n v="0"/>
    <n v="0"/>
    <n v="0"/>
    <n v="0"/>
    <n v="0"/>
    <n v="0"/>
    <n v="0"/>
    <m/>
    <n v="0"/>
    <n v="0"/>
    <n v="0"/>
    <n v="0"/>
    <n v="0"/>
    <n v="0"/>
    <n v="0"/>
    <n v="0"/>
    <n v="0"/>
    <n v="0"/>
    <n v="0"/>
    <n v="0"/>
    <n v="0"/>
    <m/>
    <n v="6225"/>
    <n v="3472"/>
    <n v="9577"/>
    <n v="17945"/>
    <n v="15755"/>
    <n v="20341"/>
    <n v="40000"/>
    <n v="50000"/>
    <n v="35000"/>
    <n v="20000"/>
    <n v="19069"/>
    <n v="0"/>
    <n v="237384"/>
    <m/>
    <n v="6225"/>
    <n v="9697"/>
    <n v="19274"/>
    <n v="37219"/>
    <n v="52974"/>
    <n v="73315"/>
    <n v="113315"/>
    <n v="163315"/>
    <n v="198315"/>
    <n v="218315"/>
    <n v="237384"/>
    <n v="237384"/>
    <n v="104003.33333333333"/>
  </r>
  <r>
    <s v="N"/>
    <s v="GD"/>
    <s v="WA"/>
    <x v="1"/>
    <s v="Mandatory &amp; Compliance"/>
    <x v="22"/>
    <s v="3004"/>
    <x v="26"/>
    <s v="ZN201"/>
    <s v="BI_ZN201 - Cathodic Protection Blanket WA"/>
    <s v="Gas"/>
    <x v="3"/>
    <s v="GD.WA"/>
    <n v="0"/>
    <n v="1"/>
    <n v="0"/>
    <n v="100000"/>
    <n v="0"/>
    <n v="0"/>
    <n v="0"/>
    <n v="0"/>
    <n v="0"/>
    <n v="0"/>
    <n v="100000"/>
    <n v="0"/>
    <n v="0"/>
    <n v="0"/>
    <n v="0"/>
    <n v="0"/>
    <n v="100000"/>
    <m/>
    <n v="0"/>
    <n v="0"/>
    <n v="0"/>
    <n v="0"/>
    <n v="0"/>
    <n v="0"/>
    <n v="100000"/>
    <n v="100000"/>
    <n v="100000"/>
    <n v="100000"/>
    <n v="100000"/>
    <n v="100000"/>
    <n v="45833.333333333336"/>
    <m/>
    <n v="0"/>
    <n v="0"/>
    <n v="0"/>
    <n v="0"/>
    <n v="0"/>
    <n v="0"/>
    <n v="0"/>
    <n v="0"/>
    <n v="0"/>
    <n v="0"/>
    <n v="0"/>
    <n v="0"/>
    <n v="0"/>
    <m/>
    <n v="0"/>
    <n v="0"/>
    <n v="0"/>
    <n v="0"/>
    <n v="0"/>
    <n v="0"/>
    <n v="0"/>
    <n v="0"/>
    <n v="0"/>
    <n v="0"/>
    <n v="0"/>
    <n v="0"/>
    <n v="0"/>
    <m/>
    <n v="0"/>
    <n v="0"/>
    <n v="0"/>
    <n v="0"/>
    <n v="0"/>
    <n v="0"/>
    <n v="100000"/>
    <n v="0"/>
    <n v="0"/>
    <n v="0"/>
    <n v="0"/>
    <n v="0"/>
    <n v="100000"/>
    <m/>
    <n v="0"/>
    <n v="0"/>
    <n v="0"/>
    <n v="0"/>
    <n v="0"/>
    <n v="0"/>
    <n v="100000"/>
    <n v="100000"/>
    <n v="100000"/>
    <n v="100000"/>
    <n v="100000"/>
    <n v="100000"/>
    <n v="45833.333333333336"/>
  </r>
  <r>
    <s v="N"/>
    <s v="GD"/>
    <s v="WA"/>
    <x v="1"/>
    <s v="Mandatory &amp; Compliance"/>
    <x v="22"/>
    <s v="3004"/>
    <x v="26"/>
    <s v="ZV721"/>
    <s v="BI_ZV721 - Cathodic Protection - Spokane"/>
    <s v="Gas"/>
    <x v="3"/>
    <s v="GD.WA"/>
    <n v="0"/>
    <n v="1"/>
    <n v="0"/>
    <n v="310109"/>
    <n v="9365"/>
    <n v="2982"/>
    <n v="8651"/>
    <n v="1544"/>
    <n v="4198"/>
    <n v="64"/>
    <n v="7305"/>
    <n v="18909"/>
    <n v="17091"/>
    <n v="240000"/>
    <n v="0"/>
    <n v="0"/>
    <n v="310109"/>
    <m/>
    <n v="9365"/>
    <n v="12347"/>
    <n v="20998"/>
    <n v="22542"/>
    <n v="26740"/>
    <n v="26804"/>
    <n v="34109"/>
    <n v="53018"/>
    <n v="70109"/>
    <n v="310109"/>
    <n v="310109"/>
    <n v="310109"/>
    <n v="87608.708333333328"/>
    <m/>
    <n v="0"/>
    <n v="0"/>
    <n v="0"/>
    <n v="0"/>
    <n v="0"/>
    <n v="0"/>
    <n v="0"/>
    <n v="0"/>
    <n v="0"/>
    <n v="0"/>
    <n v="0"/>
    <n v="0"/>
    <n v="0"/>
    <m/>
    <n v="0"/>
    <n v="0"/>
    <n v="0"/>
    <n v="0"/>
    <n v="0"/>
    <n v="0"/>
    <n v="0"/>
    <n v="0"/>
    <n v="0"/>
    <n v="0"/>
    <n v="0"/>
    <n v="0"/>
    <n v="0"/>
    <m/>
    <n v="9365"/>
    <n v="2982"/>
    <n v="8651"/>
    <n v="1544"/>
    <n v="4198"/>
    <n v="64"/>
    <n v="7305"/>
    <n v="18909"/>
    <n v="17091"/>
    <n v="240000"/>
    <n v="0"/>
    <n v="0"/>
    <n v="310109"/>
    <m/>
    <n v="9365"/>
    <n v="12347"/>
    <n v="20998"/>
    <n v="22542"/>
    <n v="26740"/>
    <n v="26804"/>
    <n v="34109"/>
    <n v="53018"/>
    <n v="70109"/>
    <n v="310109"/>
    <n v="310109"/>
    <n v="310109"/>
    <n v="87608.708333333328"/>
  </r>
  <r>
    <s v="Y"/>
    <s v="GD"/>
    <s v="WA"/>
    <x v="0"/>
    <s v="Failed Plant &amp; Operations"/>
    <x v="23"/>
    <s v="3005"/>
    <x v="27"/>
    <s v="ZBR12"/>
    <s v="BI_ZBR12 - Gas Distribution Non Revenue - Davenport"/>
    <s v="Gas"/>
    <x v="3"/>
    <s v="GD.WA"/>
    <n v="0"/>
    <n v="1"/>
    <n v="0"/>
    <n v="1501"/>
    <n v="0"/>
    <n v="0"/>
    <n v="0"/>
    <n v="0"/>
    <n v="1419"/>
    <n v="82"/>
    <n v="0"/>
    <n v="0"/>
    <n v="0"/>
    <n v="0"/>
    <n v="0"/>
    <n v="0"/>
    <n v="1501"/>
    <m/>
    <n v="0"/>
    <n v="0"/>
    <n v="0"/>
    <n v="0"/>
    <n v="1419"/>
    <n v="1501"/>
    <n v="1501"/>
    <n v="1501"/>
    <n v="1501"/>
    <n v="1501"/>
    <n v="1501"/>
    <n v="1501"/>
    <n v="931.29166666666663"/>
    <m/>
    <n v="0"/>
    <n v="0"/>
    <n v="0"/>
    <n v="0"/>
    <n v="0"/>
    <n v="0"/>
    <n v="0"/>
    <n v="0"/>
    <n v="0"/>
    <n v="0"/>
    <n v="0"/>
    <n v="0"/>
    <n v="0"/>
    <m/>
    <n v="0"/>
    <n v="0"/>
    <n v="0"/>
    <n v="0"/>
    <n v="0"/>
    <n v="0"/>
    <n v="0"/>
    <n v="0"/>
    <n v="0"/>
    <n v="0"/>
    <n v="0"/>
    <n v="0"/>
    <n v="0"/>
    <m/>
    <n v="0"/>
    <n v="0"/>
    <n v="0"/>
    <n v="0"/>
    <n v="1419"/>
    <n v="82"/>
    <n v="0"/>
    <n v="0"/>
    <n v="0"/>
    <n v="0"/>
    <n v="0"/>
    <n v="0"/>
    <n v="1501"/>
    <m/>
    <n v="0"/>
    <n v="0"/>
    <n v="0"/>
    <n v="0"/>
    <n v="1419"/>
    <n v="1501"/>
    <n v="1501"/>
    <n v="1501"/>
    <n v="1501"/>
    <n v="1501"/>
    <n v="1501"/>
    <n v="1501"/>
    <n v="931.29166666666663"/>
  </r>
  <r>
    <s v="Y"/>
    <s v="GD"/>
    <s v="WA"/>
    <x v="0"/>
    <s v="Failed Plant &amp; Operations"/>
    <x v="23"/>
    <s v="3005"/>
    <x v="27"/>
    <s v="14D83"/>
    <s v="BI_14D83 - Gas Distribution Non Revenue-Goldendale"/>
    <s v="Gas"/>
    <x v="3"/>
    <s v="GD.WA"/>
    <n v="0"/>
    <n v="1"/>
    <n v="0"/>
    <n v="11692"/>
    <n v="76"/>
    <n v="0"/>
    <n v="2612"/>
    <n v="1330"/>
    <n v="1125"/>
    <n v="389"/>
    <n v="532"/>
    <n v="633"/>
    <n v="1900"/>
    <n v="1862"/>
    <n v="1233"/>
    <n v="0"/>
    <n v="11692"/>
    <m/>
    <n v="76"/>
    <n v="76"/>
    <n v="2688"/>
    <n v="4018"/>
    <n v="5143"/>
    <n v="5532"/>
    <n v="6064"/>
    <n v="6697"/>
    <n v="8597"/>
    <n v="10459"/>
    <n v="11692"/>
    <n v="11692"/>
    <n v="5574"/>
    <m/>
    <n v="0"/>
    <n v="0"/>
    <n v="0"/>
    <n v="0"/>
    <n v="0"/>
    <n v="0"/>
    <n v="0"/>
    <n v="0"/>
    <n v="0"/>
    <n v="0"/>
    <n v="0"/>
    <n v="0"/>
    <n v="0"/>
    <m/>
    <n v="0"/>
    <n v="0"/>
    <n v="0"/>
    <n v="0"/>
    <n v="0"/>
    <n v="0"/>
    <n v="0"/>
    <n v="0"/>
    <n v="0"/>
    <n v="0"/>
    <n v="0"/>
    <n v="0"/>
    <n v="0"/>
    <m/>
    <n v="76"/>
    <n v="0"/>
    <n v="2612"/>
    <n v="1330"/>
    <n v="1125"/>
    <n v="389"/>
    <n v="532"/>
    <n v="633"/>
    <n v="1900"/>
    <n v="1862"/>
    <n v="1233"/>
    <n v="0"/>
    <n v="11692"/>
    <m/>
    <n v="76"/>
    <n v="76"/>
    <n v="2688"/>
    <n v="4018"/>
    <n v="5143"/>
    <n v="5532"/>
    <n v="6064"/>
    <n v="6697"/>
    <n v="8597"/>
    <n v="10459"/>
    <n v="11692"/>
    <n v="11692"/>
    <n v="5574"/>
  </r>
  <r>
    <s v="Y"/>
    <s v="GD"/>
    <s v="WA"/>
    <x v="0"/>
    <s v="Failed Plant &amp; Operations"/>
    <x v="23"/>
    <s v="3005"/>
    <x v="27"/>
    <s v="ZBW12"/>
    <s v="BI_ZBW12 - Gas Distribution Non Revenue - Colville"/>
    <s v="Gas"/>
    <x v="3"/>
    <s v="GD.WA"/>
    <n v="0"/>
    <n v="1"/>
    <n v="0"/>
    <n v="43756"/>
    <n v="1017"/>
    <n v="713"/>
    <n v="3300"/>
    <n v="3053"/>
    <n v="7862"/>
    <n v="8220"/>
    <n v="853"/>
    <n v="5135"/>
    <n v="5878"/>
    <n v="6058"/>
    <n v="1240"/>
    <n v="427"/>
    <n v="43756"/>
    <m/>
    <n v="1017"/>
    <n v="1730"/>
    <n v="5030"/>
    <n v="8083"/>
    <n v="15945"/>
    <n v="24165"/>
    <n v="25018"/>
    <n v="30153"/>
    <n v="36031"/>
    <n v="42089"/>
    <n v="43329"/>
    <n v="43756"/>
    <n v="21205.666666666668"/>
    <m/>
    <n v="0"/>
    <n v="0"/>
    <n v="0"/>
    <n v="0"/>
    <n v="0"/>
    <n v="0"/>
    <n v="0"/>
    <n v="0"/>
    <n v="0"/>
    <n v="0"/>
    <n v="0"/>
    <n v="0"/>
    <n v="0"/>
    <m/>
    <n v="0"/>
    <n v="0"/>
    <n v="0"/>
    <n v="0"/>
    <n v="0"/>
    <n v="0"/>
    <n v="0"/>
    <n v="0"/>
    <n v="0"/>
    <n v="0"/>
    <n v="0"/>
    <n v="0"/>
    <n v="0"/>
    <m/>
    <n v="1017"/>
    <n v="713"/>
    <n v="3300"/>
    <n v="3053"/>
    <n v="7862"/>
    <n v="8220"/>
    <n v="853"/>
    <n v="5135"/>
    <n v="5878"/>
    <n v="6058"/>
    <n v="1240"/>
    <n v="427"/>
    <n v="43756"/>
    <m/>
    <n v="1017"/>
    <n v="1730"/>
    <n v="5030"/>
    <n v="8083"/>
    <n v="15945"/>
    <n v="24165"/>
    <n v="25018"/>
    <n v="30153"/>
    <n v="36031"/>
    <n v="42089"/>
    <n v="43329"/>
    <n v="43756"/>
    <n v="21205.666666666668"/>
  </r>
  <r>
    <s v="Y"/>
    <s v="GD"/>
    <s v="AA"/>
    <x v="0"/>
    <s v="Failed Plant &amp; Operations"/>
    <x v="23"/>
    <s v="3005"/>
    <x v="27"/>
    <s v="XE501"/>
    <s v="BI_XE501 - Gas Distribution Non Revenue - Gas Engineering"/>
    <s v="Gas"/>
    <x v="3"/>
    <s v="GD.AA"/>
    <n v="0"/>
    <n v="0.47411177599999998"/>
    <n v="0"/>
    <n v="123069.460702304"/>
    <n v="0"/>
    <n v="0"/>
    <n v="0"/>
    <n v="0"/>
    <n v="0"/>
    <n v="0"/>
    <n v="10104"/>
    <n v="10179"/>
    <n v="25034"/>
    <n v="38483"/>
    <n v="175779"/>
    <n v="0"/>
    <n v="259579"/>
    <m/>
    <n v="0"/>
    <n v="0"/>
    <n v="0"/>
    <n v="0"/>
    <n v="0"/>
    <n v="0"/>
    <n v="10104"/>
    <n v="20283"/>
    <n v="45317"/>
    <n v="83800"/>
    <n v="259579"/>
    <n v="259579"/>
    <n v="45739.375"/>
    <m/>
    <n v="0"/>
    <n v="0"/>
    <n v="0"/>
    <n v="0"/>
    <n v="0"/>
    <n v="0"/>
    <n v="0"/>
    <n v="0"/>
    <n v="0"/>
    <n v="0"/>
    <n v="0"/>
    <n v="0"/>
    <n v="0"/>
    <m/>
    <n v="0"/>
    <n v="0"/>
    <n v="0"/>
    <n v="0"/>
    <n v="0"/>
    <n v="0"/>
    <n v="0"/>
    <n v="0"/>
    <n v="0"/>
    <n v="0"/>
    <n v="0"/>
    <n v="0"/>
    <n v="0"/>
    <m/>
    <n v="0"/>
    <n v="0"/>
    <n v="0"/>
    <n v="0"/>
    <n v="0"/>
    <n v="0"/>
    <n v="4790.425384704"/>
    <n v="4825.9837679040002"/>
    <n v="11868.914200383999"/>
    <n v="18245.243475807998"/>
    <n v="83338.893873503999"/>
    <n v="0"/>
    <n v="123069.460702304"/>
    <m/>
    <n v="0"/>
    <n v="0"/>
    <n v="0"/>
    <n v="0"/>
    <n v="0"/>
    <n v="0"/>
    <n v="4790.425384704"/>
    <n v="9616.409152608001"/>
    <n v="21485.323352992"/>
    <n v="39730.566828800002"/>
    <n v="123069.460702304"/>
    <n v="123069.460702304"/>
    <n v="21685.57631438"/>
  </r>
  <r>
    <s v="Y"/>
    <s v="GD"/>
    <s v="AN"/>
    <x v="0"/>
    <s v="Failed Plant &amp; Operations"/>
    <x v="23"/>
    <s v="3005"/>
    <x v="27"/>
    <s v="ZLL12"/>
    <s v="BI_ZLL12 - Gas Distribution Non Revenue - L/C"/>
    <s v="Gas"/>
    <x v="3"/>
    <s v="GD.AN"/>
    <n v="0"/>
    <n v="0.68679999999999997"/>
    <n v="0"/>
    <n v="156629.54759999999"/>
    <n v="7255"/>
    <n v="18275"/>
    <n v="23519"/>
    <n v="12865"/>
    <n v="28431"/>
    <n v="17756"/>
    <n v="27622"/>
    <n v="22668"/>
    <n v="15032"/>
    <n v="24392"/>
    <n v="14013"/>
    <n v="16229"/>
    <n v="228057"/>
    <m/>
    <n v="7255"/>
    <n v="25530"/>
    <n v="49049"/>
    <n v="61914"/>
    <n v="90345"/>
    <n v="108101"/>
    <n v="135723"/>
    <n v="158391"/>
    <n v="173423"/>
    <n v="197815"/>
    <n v="211828"/>
    <n v="228057"/>
    <n v="111116.875"/>
    <m/>
    <n v="0"/>
    <n v="0"/>
    <n v="0"/>
    <n v="0"/>
    <n v="0"/>
    <n v="0"/>
    <n v="0"/>
    <n v="0"/>
    <n v="0"/>
    <n v="0"/>
    <n v="0"/>
    <n v="0"/>
    <n v="0"/>
    <m/>
    <n v="0"/>
    <n v="0"/>
    <n v="0"/>
    <n v="0"/>
    <n v="0"/>
    <n v="0"/>
    <n v="0"/>
    <n v="0"/>
    <n v="0"/>
    <n v="0"/>
    <n v="0"/>
    <n v="0"/>
    <n v="0"/>
    <m/>
    <n v="4982.7339999999995"/>
    <n v="12551.269999999999"/>
    <n v="16152.849199999999"/>
    <n v="8835.6819999999989"/>
    <n v="19526.410799999998"/>
    <n v="12194.8208"/>
    <n v="18970.7896"/>
    <n v="15568.382399999999"/>
    <n v="10323.9776"/>
    <n v="16752.425599999999"/>
    <n v="9624.1283999999996"/>
    <n v="11146.0772"/>
    <n v="156629.54759999999"/>
    <m/>
    <n v="4982.7339999999995"/>
    <n v="17534.003999999997"/>
    <n v="33686.853199999998"/>
    <n v="42522.535199999998"/>
    <n v="62048.945999999996"/>
    <n v="74243.766799999998"/>
    <n v="93214.556400000001"/>
    <n v="108782.9388"/>
    <n v="119106.9164"/>
    <n v="135859.342"/>
    <n v="145483.47039999999"/>
    <n v="156629.54759999999"/>
    <n v="76315.069749999995"/>
  </r>
  <r>
    <s v="Y"/>
    <s v="GD"/>
    <s v="AN"/>
    <x v="0"/>
    <s v="Failed Plant &amp; Operations"/>
    <x v="23"/>
    <s v="3005"/>
    <x v="27"/>
    <s v="ZPJ12"/>
    <s v="BI_ZPJ12 - Gas Distribution Non Revenue - Palouse"/>
    <s v="Gas"/>
    <x v="3"/>
    <s v="GD.AN"/>
    <n v="0"/>
    <n v="0.68679999999999997"/>
    <n v="0"/>
    <n v="188913.9552"/>
    <n v="5744"/>
    <n v="2488"/>
    <n v="684"/>
    <n v="1567"/>
    <n v="5826"/>
    <n v="11337"/>
    <n v="52519"/>
    <n v="41597"/>
    <n v="35441"/>
    <n v="39643"/>
    <n v="40743"/>
    <n v="37475"/>
    <n v="275064"/>
    <m/>
    <n v="5744"/>
    <n v="8232"/>
    <n v="8916"/>
    <n v="10483"/>
    <n v="16309"/>
    <n v="27646"/>
    <n v="80165"/>
    <n v="121762"/>
    <n v="157203"/>
    <n v="196846"/>
    <n v="237589"/>
    <n v="275064"/>
    <n v="84035.583333333328"/>
    <m/>
    <n v="0"/>
    <n v="0"/>
    <n v="0"/>
    <n v="0"/>
    <n v="0"/>
    <n v="0"/>
    <n v="0"/>
    <n v="0"/>
    <n v="0"/>
    <n v="0"/>
    <n v="0"/>
    <n v="0"/>
    <n v="0"/>
    <m/>
    <n v="0"/>
    <n v="0"/>
    <n v="0"/>
    <n v="0"/>
    <n v="0"/>
    <n v="0"/>
    <n v="0"/>
    <n v="0"/>
    <n v="0"/>
    <n v="0"/>
    <n v="0"/>
    <n v="0"/>
    <n v="0"/>
    <m/>
    <n v="3944.9791999999998"/>
    <n v="1708.7583999999999"/>
    <n v="469.77119999999996"/>
    <n v="1076.2156"/>
    <n v="4001.2967999999996"/>
    <n v="7786.2515999999996"/>
    <n v="36070.049200000001"/>
    <n v="28568.819599999999"/>
    <n v="24340.878799999999"/>
    <n v="27226.812399999999"/>
    <n v="27982.292399999998"/>
    <n v="25737.829999999998"/>
    <n v="188913.9552"/>
    <m/>
    <n v="3944.9791999999998"/>
    <n v="5653.7375999999995"/>
    <n v="6123.5087999999996"/>
    <n v="7199.7243999999992"/>
    <n v="11201.021199999999"/>
    <n v="18987.272799999999"/>
    <n v="55057.322"/>
    <n v="83626.141600000003"/>
    <n v="107967.02040000001"/>
    <n v="135193.8328"/>
    <n v="163176.12520000001"/>
    <n v="188913.9552"/>
    <n v="57715.638633333328"/>
  </r>
  <r>
    <s v="Y"/>
    <s v="GD"/>
    <s v="WA"/>
    <x v="0"/>
    <s v="Failed Plant &amp; Operations"/>
    <x v="23"/>
    <s v="3005"/>
    <x v="27"/>
    <s v="ZBG12"/>
    <s v="BI_ZBG12 - Gas Distribution Non Revenue - Spokane"/>
    <s v="Gas"/>
    <x v="3"/>
    <s v="GD.WA"/>
    <n v="0"/>
    <n v="1"/>
    <n v="0"/>
    <n v="2560293"/>
    <n v="172805"/>
    <n v="112496"/>
    <n v="143178"/>
    <n v="199886"/>
    <n v="325035"/>
    <n v="416240"/>
    <n v="148988"/>
    <n v="244905"/>
    <n v="202002"/>
    <n v="274764"/>
    <n v="190340"/>
    <n v="129654"/>
    <n v="2560293"/>
    <m/>
    <n v="172805"/>
    <n v="285301"/>
    <n v="428479"/>
    <n v="628365"/>
    <n v="953400"/>
    <n v="1369640"/>
    <n v="1518628"/>
    <n v="1763533"/>
    <n v="1965535"/>
    <n v="2240299"/>
    <n v="2430639"/>
    <n v="2560293"/>
    <n v="1253064.2083333333"/>
    <m/>
    <n v="0"/>
    <n v="0"/>
    <n v="0"/>
    <n v="0"/>
    <n v="0"/>
    <n v="0"/>
    <n v="0"/>
    <n v="0"/>
    <n v="0"/>
    <n v="0"/>
    <n v="0"/>
    <n v="0"/>
    <n v="0"/>
    <m/>
    <n v="0"/>
    <n v="0"/>
    <n v="0"/>
    <n v="0"/>
    <n v="0"/>
    <n v="0"/>
    <n v="0"/>
    <n v="0"/>
    <n v="0"/>
    <n v="0"/>
    <n v="0"/>
    <n v="0"/>
    <n v="0"/>
    <m/>
    <n v="172805"/>
    <n v="112496"/>
    <n v="143178"/>
    <n v="199886"/>
    <n v="325035"/>
    <n v="416240"/>
    <n v="148988"/>
    <n v="244905"/>
    <n v="202002"/>
    <n v="274764"/>
    <n v="190340"/>
    <n v="129654"/>
    <n v="2560293"/>
    <m/>
    <n v="172805"/>
    <n v="285301"/>
    <n v="428479"/>
    <n v="628365"/>
    <n v="953400"/>
    <n v="1369640"/>
    <n v="1518628"/>
    <n v="1763533"/>
    <n v="1965535"/>
    <n v="2240299"/>
    <n v="2430639"/>
    <n v="2560293"/>
    <n v="1253064.2083333333"/>
  </r>
  <r>
    <s v="N"/>
    <s v="GD"/>
    <s v="WA"/>
    <x v="1"/>
    <s v="Mandatory &amp; Compliance"/>
    <x v="24"/>
    <s v="3007"/>
    <x v="28"/>
    <s v="ZBG07"/>
    <s v="BI_ZBG07 - Isolated Steel Replacement  WA"/>
    <s v="Gas"/>
    <x v="3"/>
    <s v="GD.WA"/>
    <n v="0"/>
    <n v="1"/>
    <n v="0"/>
    <n v="514324"/>
    <n v="8332"/>
    <n v="12762"/>
    <n v="10033"/>
    <n v="7286"/>
    <n v="4651"/>
    <n v="10334"/>
    <n v="102588"/>
    <n v="74500"/>
    <n v="68076"/>
    <n v="83272"/>
    <n v="65596"/>
    <n v="66894"/>
    <n v="514324"/>
    <m/>
    <n v="8332"/>
    <n v="21094"/>
    <n v="31127"/>
    <n v="38413"/>
    <n v="43064"/>
    <n v="53398"/>
    <n v="155986"/>
    <n v="230486"/>
    <n v="298562"/>
    <n v="381834"/>
    <n v="447430"/>
    <n v="514324"/>
    <n v="163907.33333333334"/>
    <m/>
    <n v="0"/>
    <n v="0"/>
    <n v="0"/>
    <n v="0"/>
    <n v="0"/>
    <n v="0"/>
    <n v="0"/>
    <n v="0"/>
    <n v="0"/>
    <n v="0"/>
    <n v="0"/>
    <n v="0"/>
    <n v="0"/>
    <m/>
    <n v="0"/>
    <n v="0"/>
    <n v="0"/>
    <n v="0"/>
    <n v="0"/>
    <n v="0"/>
    <n v="0"/>
    <n v="0"/>
    <n v="0"/>
    <n v="0"/>
    <n v="0"/>
    <n v="0"/>
    <n v="0"/>
    <m/>
    <n v="8332"/>
    <n v="12762"/>
    <n v="10033"/>
    <n v="7286"/>
    <n v="4651"/>
    <n v="10334"/>
    <n v="102588"/>
    <n v="74500"/>
    <n v="68076"/>
    <n v="83272"/>
    <n v="65596"/>
    <n v="66894"/>
    <n v="514324"/>
    <m/>
    <n v="8332"/>
    <n v="21094"/>
    <n v="31127"/>
    <n v="38413"/>
    <n v="43064"/>
    <n v="53398"/>
    <n v="155986"/>
    <n v="230486"/>
    <n v="298562"/>
    <n v="381834"/>
    <n v="447430"/>
    <n v="514324"/>
    <n v="163907.33333333334"/>
  </r>
  <r>
    <s v="N"/>
    <s v="GD"/>
    <s v="WA"/>
    <x v="1"/>
    <s v="Mandatory &amp; Compliance"/>
    <x v="25"/>
    <s v="3008"/>
    <x v="29"/>
    <s v="GN213"/>
    <s v="BI_GN213 - Aldyl A WA - STTR Minor Project"/>
    <s v="Gas"/>
    <x v="3"/>
    <s v="GD.WA"/>
    <n v="0"/>
    <n v="1"/>
    <n v="0"/>
    <n v="65359"/>
    <n v="0"/>
    <n v="0"/>
    <n v="0"/>
    <n v="735"/>
    <n v="0"/>
    <n v="16"/>
    <n v="6596"/>
    <n v="8179"/>
    <n v="12654"/>
    <n v="8429"/>
    <n v="14972"/>
    <n v="13778"/>
    <n v="65359"/>
    <m/>
    <n v="0"/>
    <n v="0"/>
    <n v="0"/>
    <n v="735"/>
    <n v="735"/>
    <n v="751"/>
    <n v="7347"/>
    <n v="15526"/>
    <n v="28180"/>
    <n v="36609"/>
    <n v="51581"/>
    <n v="65359"/>
    <n v="14511.958333333334"/>
    <m/>
    <n v="0"/>
    <n v="0"/>
    <n v="0"/>
    <n v="0"/>
    <n v="0"/>
    <n v="0"/>
    <n v="0"/>
    <n v="0"/>
    <n v="0"/>
    <n v="0"/>
    <n v="0"/>
    <n v="0"/>
    <n v="0"/>
    <m/>
    <n v="0"/>
    <n v="0"/>
    <n v="0"/>
    <n v="0"/>
    <n v="0"/>
    <n v="0"/>
    <n v="0"/>
    <n v="0"/>
    <n v="0"/>
    <n v="0"/>
    <n v="0"/>
    <n v="0"/>
    <n v="0"/>
    <m/>
    <n v="0"/>
    <n v="0"/>
    <n v="0"/>
    <n v="735"/>
    <n v="0"/>
    <n v="16"/>
    <n v="6596"/>
    <n v="8179"/>
    <n v="12654"/>
    <n v="8429"/>
    <n v="14972"/>
    <n v="13778"/>
    <n v="65359"/>
    <m/>
    <n v="0"/>
    <n v="0"/>
    <n v="0"/>
    <n v="735"/>
    <n v="735"/>
    <n v="751"/>
    <n v="7347"/>
    <n v="15526"/>
    <n v="28180"/>
    <n v="36609"/>
    <n v="51581"/>
    <n v="65359"/>
    <n v="14511.958333333334"/>
  </r>
  <r>
    <s v="N"/>
    <s v="GD"/>
    <s v="AA"/>
    <x v="1"/>
    <s v="Mandatory &amp; Compliance"/>
    <x v="25"/>
    <s v="3008"/>
    <x v="29"/>
    <s v="GN106"/>
    <s v="BI_GN106 - Aldyl -A Pipe Replacement"/>
    <s v="Gas"/>
    <x v="3"/>
    <s v="GD.AA"/>
    <n v="0"/>
    <n v="0.47411177599999998"/>
    <n v="0"/>
    <n v="127639.424111168"/>
    <n v="23675"/>
    <n v="61173"/>
    <n v="5180"/>
    <n v="80018"/>
    <n v="70972"/>
    <n v="28200"/>
    <n v="0"/>
    <n v="0"/>
    <n v="0"/>
    <n v="0"/>
    <n v="0"/>
    <n v="0"/>
    <n v="269218"/>
    <m/>
    <n v="23675"/>
    <n v="84848"/>
    <n v="90028"/>
    <n v="170046"/>
    <n v="241018"/>
    <n v="269218"/>
    <n v="269218"/>
    <n v="269218"/>
    <n v="269218"/>
    <n v="269218"/>
    <n v="269218"/>
    <n v="269218"/>
    <n v="196627.66666666666"/>
    <m/>
    <n v="0"/>
    <n v="0"/>
    <n v="0"/>
    <n v="0"/>
    <n v="0"/>
    <n v="0"/>
    <n v="0"/>
    <n v="0"/>
    <n v="0"/>
    <n v="0"/>
    <n v="0"/>
    <n v="0"/>
    <n v="0"/>
    <m/>
    <n v="0"/>
    <n v="0"/>
    <n v="0"/>
    <n v="0"/>
    <n v="0"/>
    <n v="0"/>
    <n v="0"/>
    <n v="0"/>
    <n v="0"/>
    <n v="0"/>
    <n v="0"/>
    <n v="0"/>
    <n v="0"/>
    <m/>
    <n v="11224.5962968"/>
    <n v="29002.839673248"/>
    <n v="2455.8989996800001"/>
    <n v="37937.476091967997"/>
    <n v="33648.660966272"/>
    <n v="13369.9520832"/>
    <n v="0"/>
    <n v="0"/>
    <n v="0"/>
    <n v="0"/>
    <n v="0"/>
    <n v="0"/>
    <n v="127639.424111168"/>
    <m/>
    <n v="11224.5962968"/>
    <n v="40227.435970047998"/>
    <n v="42683.334969727999"/>
    <n v="80620.811061696004"/>
    <n v="114269.472027968"/>
    <n v="127639.424111168"/>
    <n v="127639.424111168"/>
    <n v="127639.424111168"/>
    <n v="127639.424111168"/>
    <n v="127639.424111168"/>
    <n v="127639.424111168"/>
    <n v="127639.424111168"/>
    <n v="93223.492254069322"/>
  </r>
  <r>
    <s v="N"/>
    <s v="GD"/>
    <s v="WA"/>
    <x v="1"/>
    <s v="Mandatory &amp; Compliance"/>
    <x v="25"/>
    <s v="3008"/>
    <x v="29"/>
    <s v="GN211"/>
    <s v="BI_GN211 - Aldyl A WA - Main Pipe Minor Project"/>
    <s v="Gas"/>
    <x v="3"/>
    <s v="GD.WA"/>
    <n v="0"/>
    <n v="1"/>
    <n v="0"/>
    <n v="510583"/>
    <n v="533"/>
    <n v="3328"/>
    <n v="15716"/>
    <n v="39715"/>
    <n v="217721"/>
    <n v="176271"/>
    <n v="9045"/>
    <n v="3870"/>
    <n v="21679"/>
    <n v="1945"/>
    <n v="3009"/>
    <n v="17751"/>
    <n v="510583"/>
    <m/>
    <n v="533"/>
    <n v="3861"/>
    <n v="19577"/>
    <n v="59292"/>
    <n v="277013"/>
    <n v="453284"/>
    <n v="462329"/>
    <n v="466199"/>
    <n v="487878"/>
    <n v="489823"/>
    <n v="492832"/>
    <n v="510583"/>
    <n v="288992.70833333331"/>
    <m/>
    <n v="0"/>
    <n v="0"/>
    <n v="0"/>
    <n v="0"/>
    <n v="0"/>
    <n v="0"/>
    <n v="0"/>
    <n v="0"/>
    <n v="0"/>
    <n v="0"/>
    <n v="0"/>
    <n v="0"/>
    <n v="0"/>
    <m/>
    <n v="0"/>
    <n v="0"/>
    <n v="0"/>
    <n v="0"/>
    <n v="0"/>
    <n v="0"/>
    <n v="0"/>
    <n v="0"/>
    <n v="0"/>
    <n v="0"/>
    <n v="0"/>
    <n v="0"/>
    <n v="0"/>
    <m/>
    <n v="533"/>
    <n v="3328"/>
    <n v="15716"/>
    <n v="39715"/>
    <n v="217721"/>
    <n v="176271"/>
    <n v="9045"/>
    <n v="3870"/>
    <n v="21679"/>
    <n v="1945"/>
    <n v="3009"/>
    <n v="17751"/>
    <n v="510583"/>
    <m/>
    <n v="533"/>
    <n v="3861"/>
    <n v="19577"/>
    <n v="59292"/>
    <n v="277013"/>
    <n v="453284"/>
    <n v="462329"/>
    <n v="466199"/>
    <n v="487878"/>
    <n v="489823"/>
    <n v="492832"/>
    <n v="510583"/>
    <n v="288992.70833333331"/>
  </r>
  <r>
    <s v="N"/>
    <s v="GD"/>
    <s v="WA"/>
    <x v="1"/>
    <s v="Mandatory &amp; Compliance"/>
    <x v="25"/>
    <s v="3008"/>
    <x v="29"/>
    <s v="GN210"/>
    <s v="BI_GN210 - Aldyl A WA - Main Pipe Major Project"/>
    <s v="Gas"/>
    <x v="3"/>
    <s v="GD.WA"/>
    <n v="0"/>
    <n v="1"/>
    <n v="0"/>
    <n v="10226578"/>
    <n v="143889"/>
    <n v="157802"/>
    <n v="539471"/>
    <n v="87435"/>
    <n v="800327"/>
    <n v="1170402"/>
    <n v="1655592"/>
    <n v="1703401"/>
    <n v="1659196"/>
    <n v="1517953"/>
    <n v="553411"/>
    <n v="237699"/>
    <n v="10226578"/>
    <m/>
    <n v="143889"/>
    <n v="301691"/>
    <n v="841162"/>
    <n v="928597"/>
    <n v="1728924"/>
    <n v="2899326"/>
    <n v="4554918"/>
    <n v="6258319"/>
    <n v="7917515"/>
    <n v="9435468"/>
    <n v="9988879"/>
    <n v="10226578"/>
    <n v="4175998.0833333335"/>
    <m/>
    <n v="0"/>
    <n v="0"/>
    <n v="0"/>
    <n v="0"/>
    <n v="0"/>
    <n v="0"/>
    <n v="0"/>
    <n v="0"/>
    <n v="0"/>
    <n v="0"/>
    <n v="0"/>
    <n v="0"/>
    <n v="0"/>
    <m/>
    <n v="0"/>
    <n v="0"/>
    <n v="0"/>
    <n v="0"/>
    <n v="0"/>
    <n v="0"/>
    <n v="0"/>
    <n v="0"/>
    <n v="0"/>
    <n v="0"/>
    <n v="0"/>
    <n v="0"/>
    <n v="0"/>
    <m/>
    <n v="143889"/>
    <n v="157802"/>
    <n v="539471"/>
    <n v="87435"/>
    <n v="800327"/>
    <n v="1170402"/>
    <n v="1655592"/>
    <n v="1703401"/>
    <n v="1659196"/>
    <n v="1517953"/>
    <n v="553411"/>
    <n v="237699"/>
    <n v="10226578"/>
    <m/>
    <n v="143889"/>
    <n v="301691"/>
    <n v="841162"/>
    <n v="928597"/>
    <n v="1728924"/>
    <n v="2899326"/>
    <n v="4554918"/>
    <n v="6258319"/>
    <n v="7917515"/>
    <n v="9435468"/>
    <n v="9988879"/>
    <n v="10226578"/>
    <n v="4175998.0833333335"/>
  </r>
  <r>
    <s v="N"/>
    <s v="GD"/>
    <s v="WA"/>
    <x v="1"/>
    <s v="Mandatory &amp; Compliance"/>
    <x v="26"/>
    <s v="3055"/>
    <x v="30"/>
    <s v="XWA55"/>
    <s v="BI_XWA55 - WA Gas Meter Replacement Non Revenue"/>
    <s v="Gas"/>
    <x v="3"/>
    <s v="GD.WA"/>
    <n v="0"/>
    <n v="1"/>
    <n v="0"/>
    <n v="1241993"/>
    <n v="18478"/>
    <n v="20364"/>
    <n v="18824"/>
    <n v="7362"/>
    <n v="24953"/>
    <n v="37740"/>
    <n v="195435"/>
    <n v="194420"/>
    <n v="179174"/>
    <n v="206135"/>
    <n v="194113"/>
    <n v="144995"/>
    <n v="1241993"/>
    <m/>
    <n v="18478"/>
    <n v="38842"/>
    <n v="57666"/>
    <n v="65028"/>
    <n v="89981"/>
    <n v="127721"/>
    <n v="323156"/>
    <n v="517576"/>
    <n v="696750"/>
    <n v="902885"/>
    <n v="1096998"/>
    <n v="1241993"/>
    <n v="379673.125"/>
    <m/>
    <n v="0"/>
    <n v="0"/>
    <n v="0"/>
    <n v="0"/>
    <n v="0"/>
    <n v="0"/>
    <n v="0"/>
    <n v="0"/>
    <n v="0"/>
    <n v="0"/>
    <n v="0"/>
    <n v="0"/>
    <n v="0"/>
    <m/>
    <n v="0"/>
    <n v="0"/>
    <n v="0"/>
    <n v="0"/>
    <n v="0"/>
    <n v="0"/>
    <n v="0"/>
    <n v="0"/>
    <n v="0"/>
    <n v="0"/>
    <n v="0"/>
    <n v="0"/>
    <n v="0"/>
    <m/>
    <n v="18478"/>
    <n v="20364"/>
    <n v="18824"/>
    <n v="7362"/>
    <n v="24953"/>
    <n v="37740"/>
    <n v="195435"/>
    <n v="194420"/>
    <n v="179174"/>
    <n v="206135"/>
    <n v="194113"/>
    <n v="144995"/>
    <n v="1241993"/>
    <m/>
    <n v="18478"/>
    <n v="38842"/>
    <n v="57666"/>
    <n v="65028"/>
    <n v="89981"/>
    <n v="127721"/>
    <n v="323156"/>
    <n v="517576"/>
    <n v="696750"/>
    <n v="902885"/>
    <n v="1096998"/>
    <n v="1241993"/>
    <n v="379673.125"/>
  </r>
  <r>
    <s v="N"/>
    <s v="GD"/>
    <s v="WA"/>
    <x v="2"/>
    <s v="Performance &amp; Capacity"/>
    <x v="27"/>
    <s v="3311"/>
    <x v="31"/>
    <s v="GN700"/>
    <s v="BI_GN700 - Cheney HP Reinforcement"/>
    <s v="Gas"/>
    <x v="3"/>
    <s v="GD.WA"/>
    <n v="0"/>
    <n v="1"/>
    <n v="0"/>
    <n v="4917961"/>
    <n v="254"/>
    <n v="0"/>
    <n v="0"/>
    <n v="0"/>
    <n v="0"/>
    <n v="4917707"/>
    <n v="0"/>
    <n v="0"/>
    <n v="0"/>
    <n v="0"/>
    <n v="0"/>
    <n v="0"/>
    <n v="4917961"/>
    <m/>
    <n v="254"/>
    <n v="254"/>
    <n v="254"/>
    <n v="254"/>
    <n v="254"/>
    <n v="4917961"/>
    <n v="4917961"/>
    <n v="4917961"/>
    <n v="4917961"/>
    <n v="4917961"/>
    <n v="4917961"/>
    <n v="4917961"/>
    <n v="2664001.375"/>
    <m/>
    <n v="0"/>
    <n v="0"/>
    <n v="0"/>
    <n v="0"/>
    <n v="0"/>
    <n v="0"/>
    <n v="0"/>
    <n v="0"/>
    <n v="0"/>
    <n v="0"/>
    <n v="0"/>
    <n v="0"/>
    <n v="0"/>
    <m/>
    <n v="0"/>
    <n v="0"/>
    <n v="0"/>
    <n v="0"/>
    <n v="0"/>
    <n v="0"/>
    <n v="0"/>
    <n v="0"/>
    <n v="0"/>
    <n v="0"/>
    <n v="0"/>
    <n v="0"/>
    <n v="0"/>
    <m/>
    <n v="254"/>
    <n v="0"/>
    <n v="0"/>
    <n v="0"/>
    <n v="0"/>
    <n v="4917707"/>
    <n v="0"/>
    <n v="0"/>
    <n v="0"/>
    <n v="0"/>
    <n v="0"/>
    <n v="0"/>
    <n v="4917961"/>
    <m/>
    <n v="254"/>
    <n v="254"/>
    <n v="254"/>
    <n v="254"/>
    <n v="254"/>
    <n v="4917961"/>
    <n v="4917961"/>
    <n v="4917961"/>
    <n v="4917961"/>
    <n v="4917961"/>
    <n v="4917961"/>
    <n v="4917961"/>
    <n v="2664001.375"/>
  </r>
  <r>
    <s v="Y"/>
    <s v="ED"/>
    <s v="AN"/>
    <x v="0"/>
    <s v="Asset Condition"/>
    <x v="28"/>
    <s v="4148"/>
    <x v="32"/>
    <s v="AG103"/>
    <s v="BI_AG103 - Regulating Hydro"/>
    <s v="Generation Function"/>
    <x v="4"/>
    <s v="ED.AN"/>
    <n v="0.65639999999999998"/>
    <n v="0"/>
    <n v="1080677.9243999999"/>
    <n v="0"/>
    <n v="5787"/>
    <n v="-1544"/>
    <n v="23145"/>
    <n v="0"/>
    <n v="110501"/>
    <n v="2482"/>
    <n v="131000"/>
    <n v="100000"/>
    <n v="125000"/>
    <n v="500000"/>
    <n v="0"/>
    <n v="650000"/>
    <n v="1646371"/>
    <m/>
    <n v="5787"/>
    <n v="4243"/>
    <n v="27388"/>
    <n v="27388"/>
    <n v="137889"/>
    <n v="140371"/>
    <n v="271371"/>
    <n v="371371"/>
    <n v="496371"/>
    <n v="996371"/>
    <n v="996371"/>
    <n v="1646371"/>
    <n v="358175.54166666669"/>
    <m/>
    <n v="3798.5868"/>
    <n v="-1013.4816"/>
    <n v="15192.377999999999"/>
    <n v="0"/>
    <n v="72532.856400000004"/>
    <n v="1629.1848"/>
    <n v="85988.4"/>
    <n v="65640"/>
    <n v="82050"/>
    <n v="328200"/>
    <n v="0"/>
    <n v="426660"/>
    <n v="1080677.9243999999"/>
    <m/>
    <n v="3798.5868"/>
    <n v="2785.1052"/>
    <n v="17977.483199999999"/>
    <n v="17977.483199999999"/>
    <n v="90510.339600000007"/>
    <n v="92139.524400000009"/>
    <n v="178127.92440000002"/>
    <n v="243767.92440000002"/>
    <n v="325817.92440000002"/>
    <n v="654017.92440000002"/>
    <n v="654017.92440000002"/>
    <n v="1080677.9243999999"/>
    <n v="235106.42555000001"/>
    <m/>
    <n v="0"/>
    <n v="0"/>
    <n v="0"/>
    <n v="0"/>
    <n v="0"/>
    <n v="0"/>
    <n v="0"/>
    <n v="0"/>
    <n v="0"/>
    <n v="0"/>
    <n v="0"/>
    <n v="0"/>
    <n v="0"/>
    <m/>
    <n v="0"/>
    <n v="0"/>
    <n v="0"/>
    <n v="0"/>
    <n v="0"/>
    <n v="0"/>
    <n v="0"/>
    <n v="0"/>
    <n v="0"/>
    <n v="0"/>
    <n v="0"/>
    <n v="0"/>
    <n v="0"/>
  </r>
  <r>
    <s v="Y"/>
    <s v="ED"/>
    <s v="AN"/>
    <x v="0"/>
    <s v="Failed Plant &amp; Operations"/>
    <x v="29"/>
    <s v="4149"/>
    <x v="33"/>
    <s v="AG106"/>
    <s v="BI_AG106 - Coyote Springs 2"/>
    <s v="Generation Function"/>
    <x v="5"/>
    <s v="ED.AN"/>
    <n v="0.65639999999999998"/>
    <n v="0"/>
    <n v="111588"/>
    <n v="0"/>
    <n v="0"/>
    <n v="0"/>
    <n v="0"/>
    <n v="0"/>
    <n v="0"/>
    <n v="0"/>
    <n v="85000"/>
    <n v="85000"/>
    <n v="0"/>
    <n v="0"/>
    <n v="0"/>
    <n v="0"/>
    <n v="170000"/>
    <m/>
    <n v="0"/>
    <n v="0"/>
    <n v="0"/>
    <n v="0"/>
    <n v="0"/>
    <n v="0"/>
    <n v="85000"/>
    <n v="170000"/>
    <n v="170000"/>
    <n v="170000"/>
    <n v="170000"/>
    <n v="170000"/>
    <n v="70833.333333333328"/>
    <m/>
    <n v="0"/>
    <n v="0"/>
    <n v="0"/>
    <n v="0"/>
    <n v="0"/>
    <n v="0"/>
    <n v="55794"/>
    <n v="55794"/>
    <n v="0"/>
    <n v="0"/>
    <n v="0"/>
    <n v="0"/>
    <n v="111588"/>
    <m/>
    <n v="0"/>
    <n v="0"/>
    <n v="0"/>
    <n v="0"/>
    <n v="0"/>
    <n v="0"/>
    <n v="55794"/>
    <n v="111588"/>
    <n v="111588"/>
    <n v="111588"/>
    <n v="111588"/>
    <n v="111588"/>
    <n v="46495"/>
    <m/>
    <n v="0"/>
    <n v="0"/>
    <n v="0"/>
    <n v="0"/>
    <n v="0"/>
    <n v="0"/>
    <n v="0"/>
    <n v="0"/>
    <n v="0"/>
    <n v="0"/>
    <n v="0"/>
    <n v="0"/>
    <n v="0"/>
    <m/>
    <n v="0"/>
    <n v="0"/>
    <n v="0"/>
    <n v="0"/>
    <n v="0"/>
    <n v="0"/>
    <n v="0"/>
    <n v="0"/>
    <n v="0"/>
    <n v="0"/>
    <n v="0"/>
    <n v="0"/>
    <n v="0"/>
  </r>
  <r>
    <s v="Y"/>
    <s v="ED"/>
    <s v="AN"/>
    <x v="0"/>
    <s v="Failed Plant &amp; Operations"/>
    <x v="29"/>
    <s v="4149"/>
    <x v="33"/>
    <s v="AG201"/>
    <s v="BI_AG201 - Avista/PGE Shared Capital"/>
    <s v="Generation Function"/>
    <x v="5"/>
    <s v="ED.AN"/>
    <n v="0.65639999999999998"/>
    <n v="0"/>
    <n v="376336.4376"/>
    <n v="0"/>
    <n v="210"/>
    <n v="53230"/>
    <n v="34664"/>
    <n v="156828"/>
    <n v="6717"/>
    <n v="29349"/>
    <n v="200000"/>
    <n v="30112"/>
    <n v="30112"/>
    <n v="32112"/>
    <n v="0"/>
    <n v="0"/>
    <n v="573334"/>
    <m/>
    <n v="210"/>
    <n v="53440"/>
    <n v="88104"/>
    <n v="244932"/>
    <n v="251649"/>
    <n v="280998"/>
    <n v="480998"/>
    <n v="511110"/>
    <n v="541222"/>
    <n v="573334"/>
    <n v="573334"/>
    <n v="573334"/>
    <n v="323833.16666666669"/>
    <m/>
    <n v="137.84399999999999"/>
    <n v="34940.171999999999"/>
    <n v="22753.4496"/>
    <n v="102941.8992"/>
    <n v="4409.0388000000003"/>
    <n v="19264.6836"/>
    <n v="131280"/>
    <n v="19765.516800000001"/>
    <n v="19765.516800000001"/>
    <n v="21078.316800000001"/>
    <n v="0"/>
    <n v="0"/>
    <n v="376336.43759999995"/>
    <m/>
    <n v="137.84399999999999"/>
    <n v="35078.015999999996"/>
    <n v="57831.465599999996"/>
    <n v="160773.36479999998"/>
    <n v="165182.40359999999"/>
    <n v="184447.08719999998"/>
    <n v="315727.08719999995"/>
    <n v="335492.60399999993"/>
    <n v="355258.12079999992"/>
    <n v="376336.43759999995"/>
    <n v="376336.43759999995"/>
    <n v="376336.43759999995"/>
    <n v="212564.09059999997"/>
    <m/>
    <n v="0"/>
    <n v="0"/>
    <n v="0"/>
    <n v="0"/>
    <n v="0"/>
    <n v="0"/>
    <n v="0"/>
    <n v="0"/>
    <n v="0"/>
    <n v="0"/>
    <n v="0"/>
    <n v="0"/>
    <n v="0"/>
    <m/>
    <n v="0"/>
    <n v="0"/>
    <n v="0"/>
    <n v="0"/>
    <n v="0"/>
    <n v="0"/>
    <n v="0"/>
    <n v="0"/>
    <n v="0"/>
    <n v="0"/>
    <n v="0"/>
    <n v="0"/>
    <n v="0"/>
  </r>
  <r>
    <s v="Y"/>
    <s v="ED"/>
    <s v="AN"/>
    <x v="0"/>
    <s v="Failed Plant &amp; Operations"/>
    <x v="29"/>
    <s v="4149"/>
    <x v="33"/>
    <s v="AG104"/>
    <s v="BI_AG104 - Kettle Falls Generating Station &amp; Combustion Turbine"/>
    <s v="Generation Function"/>
    <x v="5"/>
    <s v="ED.AN"/>
    <n v="0.65639999999999998"/>
    <n v="0"/>
    <n v="1024203.894"/>
    <n v="0"/>
    <n v="0"/>
    <n v="305414"/>
    <n v="45597"/>
    <n v="88137"/>
    <n v="22244"/>
    <n v="800080"/>
    <n v="28893"/>
    <n v="7110"/>
    <n v="1543"/>
    <n v="50464"/>
    <n v="208853"/>
    <n v="2000"/>
    <n v="1560335"/>
    <m/>
    <n v="0"/>
    <n v="305414"/>
    <n v="351011"/>
    <n v="439148"/>
    <n v="461392"/>
    <n v="1261472"/>
    <n v="1290365"/>
    <n v="1297475"/>
    <n v="1299018"/>
    <n v="1349482"/>
    <n v="1558335"/>
    <n v="1560335"/>
    <n v="866106.625"/>
    <m/>
    <n v="0"/>
    <n v="200473.74959999998"/>
    <n v="29929.870800000001"/>
    <n v="57853.126799999998"/>
    <n v="14600.961599999999"/>
    <n v="525172.51199999999"/>
    <n v="18965.3652"/>
    <n v="4667.0039999999999"/>
    <n v="1012.8252"/>
    <n v="33124.569600000003"/>
    <n v="137091.10920000001"/>
    <n v="1312.8"/>
    <n v="1024203.8940000001"/>
    <m/>
    <n v="0"/>
    <n v="200473.74959999998"/>
    <n v="230403.62039999999"/>
    <n v="288256.74719999998"/>
    <n v="302857.70879999996"/>
    <n v="828030.22080000001"/>
    <n v="846995.58600000001"/>
    <n v="851662.59"/>
    <n v="852675.41519999993"/>
    <n v="885799.98479999998"/>
    <n v="1022891.094"/>
    <n v="1024203.8940000001"/>
    <n v="568512.38864999986"/>
    <m/>
    <n v="0"/>
    <n v="0"/>
    <n v="0"/>
    <n v="0"/>
    <n v="0"/>
    <n v="0"/>
    <n v="0"/>
    <n v="0"/>
    <n v="0"/>
    <n v="0"/>
    <n v="0"/>
    <n v="0"/>
    <n v="0"/>
    <m/>
    <n v="0"/>
    <n v="0"/>
    <n v="0"/>
    <n v="0"/>
    <n v="0"/>
    <n v="0"/>
    <n v="0"/>
    <n v="0"/>
    <n v="0"/>
    <n v="0"/>
    <n v="0"/>
    <n v="0"/>
    <n v="0"/>
  </r>
  <r>
    <s v="N"/>
    <s v="ED"/>
    <s v="AN"/>
    <x v="2"/>
    <s v="Asset Condition"/>
    <x v="30"/>
    <s v="4163"/>
    <x v="34"/>
    <s v="IG202"/>
    <s v="BI_IG202 - CG HED Automation Replacement"/>
    <s v="Generation Function"/>
    <x v="4"/>
    <s v="ED.AN"/>
    <n v="0.65639999999999998"/>
    <n v="0"/>
    <n v="2680290.5915999999"/>
    <n v="0"/>
    <n v="0"/>
    <n v="0"/>
    <n v="3924681"/>
    <n v="38396"/>
    <n v="74898"/>
    <n v="5529"/>
    <n v="16549"/>
    <n v="11633"/>
    <n v="11633"/>
    <n v="0"/>
    <n v="0"/>
    <n v="0"/>
    <n v="4083319"/>
    <m/>
    <n v="0"/>
    <n v="0"/>
    <n v="3924681"/>
    <n v="3963077"/>
    <n v="4037975"/>
    <n v="4043504"/>
    <n v="4060053"/>
    <n v="4071686"/>
    <n v="4083319"/>
    <n v="4083319"/>
    <n v="4083319"/>
    <n v="4083319"/>
    <n v="3199382.7083333335"/>
    <m/>
    <n v="0"/>
    <n v="0"/>
    <n v="2576160.6083999998"/>
    <n v="25203.134399999999"/>
    <n v="49163.047200000001"/>
    <n v="3629.2356"/>
    <n v="10862.7636"/>
    <n v="7635.9012000000002"/>
    <n v="7635.9012000000002"/>
    <n v="0"/>
    <n v="0"/>
    <n v="0"/>
    <n v="2680290.5915999999"/>
    <m/>
    <n v="0"/>
    <n v="0"/>
    <n v="2576160.6083999998"/>
    <n v="2601363.7427999997"/>
    <n v="2650526.7899999996"/>
    <n v="2654156.0255999994"/>
    <n v="2665018.7891999995"/>
    <n v="2672654.6903999997"/>
    <n v="2680290.5915999999"/>
    <n v="2680290.5915999999"/>
    <n v="2680290.5915999999"/>
    <n v="2680290.5915999999"/>
    <n v="2100074.80975"/>
    <m/>
    <n v="0"/>
    <n v="0"/>
    <n v="0"/>
    <n v="0"/>
    <n v="0"/>
    <n v="0"/>
    <n v="0"/>
    <n v="0"/>
    <n v="0"/>
    <n v="0"/>
    <n v="0"/>
    <n v="0"/>
    <n v="0"/>
    <m/>
    <n v="0"/>
    <n v="0"/>
    <n v="0"/>
    <n v="0"/>
    <n v="0"/>
    <n v="0"/>
    <n v="0"/>
    <n v="0"/>
    <n v="0"/>
    <n v="0"/>
    <n v="0"/>
    <n v="0"/>
    <n v="0"/>
  </r>
  <r>
    <s v="N"/>
    <s v="ED"/>
    <s v="AN"/>
    <x v="2"/>
    <s v="Failed Plant &amp; Operations"/>
    <x v="31"/>
    <s v="4206"/>
    <x v="35"/>
    <s v="TG902"/>
    <s v="BI_TG902 - CS2 Single Phase Transformer"/>
    <s v="Generation Function"/>
    <x v="0"/>
    <s v="ED.AN"/>
    <n v="0.65639999999999998"/>
    <n v="0"/>
    <n v="2044032.2256"/>
    <n v="0"/>
    <n v="0"/>
    <n v="0"/>
    <n v="0"/>
    <n v="0"/>
    <n v="0"/>
    <n v="3114004"/>
    <n v="0"/>
    <n v="0"/>
    <n v="0"/>
    <n v="0"/>
    <n v="0"/>
    <n v="0"/>
    <n v="3114004"/>
    <m/>
    <n v="0"/>
    <n v="0"/>
    <n v="0"/>
    <n v="0"/>
    <n v="0"/>
    <n v="3114004"/>
    <n v="3114004"/>
    <n v="3114004"/>
    <n v="3114004"/>
    <n v="3114004"/>
    <n v="3114004"/>
    <n v="3114004"/>
    <n v="1686752.1666666667"/>
    <m/>
    <n v="0"/>
    <n v="0"/>
    <n v="0"/>
    <n v="0"/>
    <n v="0"/>
    <n v="2044032.2256"/>
    <n v="0"/>
    <n v="0"/>
    <n v="0"/>
    <n v="0"/>
    <n v="0"/>
    <n v="0"/>
    <n v="2044032.2256"/>
    <m/>
    <n v="0"/>
    <n v="0"/>
    <n v="0"/>
    <n v="0"/>
    <n v="0"/>
    <n v="2044032.2256"/>
    <n v="2044032.2256"/>
    <n v="2044032.2256"/>
    <n v="2044032.2256"/>
    <n v="2044032.2256"/>
    <n v="2044032.2256"/>
    <n v="2044032.2256"/>
    <n v="1107184.1222000001"/>
    <m/>
    <n v="0"/>
    <n v="0"/>
    <n v="0"/>
    <n v="0"/>
    <n v="0"/>
    <n v="0"/>
    <n v="0"/>
    <n v="0"/>
    <n v="0"/>
    <n v="0"/>
    <n v="0"/>
    <n v="0"/>
    <n v="0"/>
    <m/>
    <n v="0"/>
    <n v="0"/>
    <n v="0"/>
    <n v="0"/>
    <n v="0"/>
    <n v="0"/>
    <n v="0"/>
    <n v="0"/>
    <n v="0"/>
    <n v="0"/>
    <n v="0"/>
    <n v="0"/>
    <n v="0"/>
  </r>
  <r>
    <s v="N"/>
    <s v="ED"/>
    <s v="AN"/>
    <x v="2"/>
    <s v="Asset Condition"/>
    <x v="32"/>
    <s v="4213"/>
    <x v="36"/>
    <s v="IG400"/>
    <s v="BI_IG400 - Cabinet Gorge 15 kV Bus Replacement"/>
    <s v="Generation Function"/>
    <x v="4"/>
    <s v="ED.AN"/>
    <n v="0.65639999999999998"/>
    <n v="0"/>
    <n v="918960"/>
    <n v="0"/>
    <n v="0"/>
    <n v="0"/>
    <n v="0"/>
    <n v="0"/>
    <n v="0"/>
    <n v="0"/>
    <n v="0"/>
    <n v="0"/>
    <n v="0"/>
    <n v="0"/>
    <n v="0"/>
    <n v="1400000"/>
    <n v="1400000"/>
    <m/>
    <n v="0"/>
    <n v="0"/>
    <n v="0"/>
    <n v="0"/>
    <n v="0"/>
    <n v="0"/>
    <n v="0"/>
    <n v="0"/>
    <n v="0"/>
    <n v="0"/>
    <n v="0"/>
    <n v="1400000"/>
    <n v="58333.333333333336"/>
    <m/>
    <n v="0"/>
    <n v="0"/>
    <n v="0"/>
    <n v="0"/>
    <n v="0"/>
    <n v="0"/>
    <n v="0"/>
    <n v="0"/>
    <n v="0"/>
    <n v="0"/>
    <n v="0"/>
    <n v="918960"/>
    <n v="918960"/>
    <m/>
    <n v="0"/>
    <n v="0"/>
    <n v="0"/>
    <n v="0"/>
    <n v="0"/>
    <n v="0"/>
    <n v="0"/>
    <n v="0"/>
    <n v="0"/>
    <n v="0"/>
    <n v="0"/>
    <n v="918960"/>
    <n v="38290"/>
    <m/>
    <n v="0"/>
    <n v="0"/>
    <n v="0"/>
    <n v="0"/>
    <n v="0"/>
    <n v="0"/>
    <n v="0"/>
    <n v="0"/>
    <n v="0"/>
    <n v="0"/>
    <n v="0"/>
    <n v="0"/>
    <n v="0"/>
    <m/>
    <n v="0"/>
    <n v="0"/>
    <n v="0"/>
    <n v="0"/>
    <n v="0"/>
    <n v="0"/>
    <n v="0"/>
    <n v="0"/>
    <n v="0"/>
    <n v="0"/>
    <n v="0"/>
    <n v="0"/>
    <n v="0"/>
  </r>
  <r>
    <s v="N"/>
    <s v="CD"/>
    <s v="AA"/>
    <x v="3"/>
    <s v="Performance &amp; Capacity"/>
    <x v="33"/>
    <s v="5016"/>
    <x v="37"/>
    <s v="01N09"/>
    <s v="BI_01N09 - Endpoint Compute and Productivity Systems"/>
    <s v="ET"/>
    <x v="6"/>
    <s v="CD.AA"/>
    <n v="0.48309143579999997"/>
    <n v="0.15158870260000001"/>
    <n v="2431706.4425345687"/>
    <n v="763042.35060065368"/>
    <n v="25849"/>
    <n v="215716"/>
    <n v="288715"/>
    <n v="207343"/>
    <n v="3167879"/>
    <n v="369312"/>
    <n v="320774"/>
    <n v="176947"/>
    <n v="103817"/>
    <n v="90040"/>
    <n v="43914"/>
    <n v="23330"/>
    <n v="5033636"/>
    <m/>
    <n v="25849"/>
    <n v="241565"/>
    <n v="530280"/>
    <n v="737623"/>
    <n v="3905502"/>
    <n v="4274814"/>
    <n v="4595588"/>
    <n v="4772535"/>
    <n v="4876352"/>
    <n v="4966392"/>
    <n v="5010306"/>
    <n v="5033636"/>
    <n v="3037802"/>
    <m/>
    <n v="12487.430523994199"/>
    <n v="104210.55216503279"/>
    <n v="139475.74388699699"/>
    <n v="100165.6275730794"/>
    <n v="1530375.2145506681"/>
    <n v="178411.46433816958"/>
    <n v="154963.1722273092"/>
    <n v="85481.580290502592"/>
    <n v="50153.103590448598"/>
    <n v="43497.552879431998"/>
    <n v="21214.477311721199"/>
    <n v="11270.523197213999"/>
    <n v="2431706.4425345687"/>
    <m/>
    <n v="12487.430523994199"/>
    <n v="116697.98268902699"/>
    <n v="256173.72657602397"/>
    <n v="356339.3541491034"/>
    <n v="1886714.5686997715"/>
    <n v="2065126.0330379412"/>
    <n v="2220089.2052652505"/>
    <n v="2305570.7855557529"/>
    <n v="2355723.8891462013"/>
    <n v="2399221.4420256335"/>
    <n v="2420435.9193373546"/>
    <n v="2431706.4425345687"/>
    <n v="1467536.1298561115"/>
    <m/>
    <n v="3918.4163735074003"/>
    <n v="32700.108570061602"/>
    <n v="43765.932271159007"/>
    <n v="31430.856363191804"/>
    <n v="480214.66760378546"/>
    <n v="55983.526934611204"/>
    <n v="48625.714487812402"/>
    <n v="26823.166158962202"/>
    <n v="15737.484337824202"/>
    <n v="13649.046782104002"/>
    <n v="6656.8662859764008"/>
    <n v="3536.5644316580001"/>
    <n v="763042.35060065356"/>
    <m/>
    <n v="3918.4163735074003"/>
    <n v="36618.524943569006"/>
    <n v="80384.457214728012"/>
    <n v="111815.31357791982"/>
    <n v="592029.98118170525"/>
    <n v="648013.50811631652"/>
    <n v="696639.22260412888"/>
    <n v="723462.38876309106"/>
    <n v="739199.87310091523"/>
    <n v="752848.91988301917"/>
    <n v="759505.78616899555"/>
    <n v="763042.35060065356"/>
    <n v="460496.46393568529"/>
  </r>
  <r>
    <s v="N"/>
    <s v="CD"/>
    <s v="AA"/>
    <x v="3"/>
    <s v="Performance &amp; Capacity"/>
    <x v="34"/>
    <s v="5018"/>
    <x v="38"/>
    <s v="18W01"/>
    <s v="BI_18W01 - Energy Delivery Op Efficiency &amp; Shared Services"/>
    <s v="ET"/>
    <x v="6"/>
    <s v="CD.AA"/>
    <n v="0.48309143579999997"/>
    <n v="0.15158870260000001"/>
    <n v="1556777.6107914455"/>
    <n v="488499.44496698322"/>
    <n v="1680"/>
    <n v="3660"/>
    <n v="922345"/>
    <n v="6047"/>
    <n v="288513"/>
    <n v="1632"/>
    <n v="12069"/>
    <n v="276679"/>
    <n v="0"/>
    <n v="1187607"/>
    <n v="64513"/>
    <n v="457787"/>
    <n v="3222532"/>
    <m/>
    <n v="1680"/>
    <n v="5340"/>
    <n v="927685"/>
    <n v="933732"/>
    <n v="1222245"/>
    <n v="1223877"/>
    <n v="1235946"/>
    <n v="1512625"/>
    <n v="1512625"/>
    <n v="2700232"/>
    <n v="2764745"/>
    <n v="3222532"/>
    <n v="1304333.1666666667"/>
    <m/>
    <n v="811.59361214399996"/>
    <n v="1768.1146550279998"/>
    <n v="445576.97035295097"/>
    <n v="2921.2539122825997"/>
    <n v="139378.15941696538"/>
    <n v="788.40522322559991"/>
    <n v="5830.4305386701999"/>
    <n v="133661.2553657082"/>
    <n v="0"/>
    <n v="573722.77079613053"/>
    <n v="31165.677797765398"/>
    <n v="221152.97912057457"/>
    <n v="1556777.6107914455"/>
    <m/>
    <n v="811.59361214399996"/>
    <n v="2579.708267172"/>
    <n v="448156.67862012296"/>
    <n v="451077.93253240554"/>
    <n v="590456.09194937092"/>
    <n v="591244.49717259652"/>
    <n v="597074.92771126668"/>
    <n v="730736.18307697494"/>
    <n v="730736.18307697494"/>
    <n v="1304458.9538731053"/>
    <n v="1335624.6316708708"/>
    <n v="1556777.6107914455"/>
    <n v="630112.18224656058"/>
    <m/>
    <n v="254.66902036800002"/>
    <n v="554.81465151600003"/>
    <n v="139817.08189959702"/>
    <n v="916.6568846222001"/>
    <n v="43735.311353233803"/>
    <n v="247.39276264320003"/>
    <n v="1829.5240516794001"/>
    <n v="41941.410646665405"/>
    <n v="0"/>
    <n v="180027.8043286782"/>
    <n v="9779.441970833801"/>
    <n v="69395.337397146213"/>
    <n v="488499.44496698322"/>
    <m/>
    <n v="254.66902036800002"/>
    <n v="809.48367188400005"/>
    <n v="140626.56557148101"/>
    <n v="141543.22245610322"/>
    <n v="185278.53380933701"/>
    <n v="185525.92657198021"/>
    <n v="187355.45062365959"/>
    <n v="229296.861270325"/>
    <n v="229296.861270325"/>
    <n v="409324.6655990032"/>
    <n v="419104.10756983701"/>
    <n v="488499.44496698322"/>
    <n v="197722.17249314956"/>
  </r>
  <r>
    <s v="N"/>
    <s v="CD"/>
    <s v="AA"/>
    <x v="3"/>
    <s v="Performance &amp; Capacity"/>
    <x v="35"/>
    <s v="5019"/>
    <x v="39"/>
    <s v="19W01"/>
    <s v="BI_19W01 - Energy Resources Modern &amp; Op Efficiency CDAA"/>
    <s v="ET"/>
    <x v="6"/>
    <s v="CD.AA"/>
    <n v="0.48309143579999997"/>
    <n v="0.15158870260000001"/>
    <n v="828205.19425541873"/>
    <n v="259881.54949560363"/>
    <n v="123240"/>
    <n v="66935"/>
    <n v="77098"/>
    <n v="48582"/>
    <n v="84733"/>
    <n v="56020"/>
    <n v="937435"/>
    <n v="123422"/>
    <n v="49240"/>
    <n v="51585"/>
    <n v="44551"/>
    <n v="51545"/>
    <n v="1714386"/>
    <m/>
    <n v="123240"/>
    <n v="190175"/>
    <n v="267273"/>
    <n v="315855"/>
    <n v="400588"/>
    <n v="456608"/>
    <n v="1394043"/>
    <n v="1517465"/>
    <n v="1566705"/>
    <n v="1618290"/>
    <n v="1662841"/>
    <n v="1714386"/>
    <n v="864189.66666666663"/>
    <m/>
    <n v="59536.188547991995"/>
    <n v="32335.725255272999"/>
    <n v="37245.383517308401"/>
    <n v="23469.548134035598"/>
    <n v="40933.786629641399"/>
    <n v="27062.782233515998"/>
    <n v="452866.82011917297"/>
    <n v="59624.111189307594"/>
    <n v="23787.422298792"/>
    <n v="24920.271715742998"/>
    <n v="21522.2065563258"/>
    <n v="24900.948058310998"/>
    <n v="828205.19425541884"/>
    <m/>
    <n v="59536.188547991995"/>
    <n v="91871.913803264993"/>
    <n v="129117.29732057339"/>
    <n v="152586.84545460899"/>
    <n v="193520.63208425039"/>
    <n v="220583.41431776638"/>
    <n v="673450.23443693935"/>
    <n v="733074.345626247"/>
    <n v="756861.76792503905"/>
    <n v="781782.03964078205"/>
    <n v="803304.24619710783"/>
    <n v="828205.19425541884"/>
    <n v="417482.6268735234"/>
    <m/>
    <n v="18681.791708424003"/>
    <n v="10146.589808531"/>
    <n v="11687.185793054801"/>
    <n v="7364.4823497132011"/>
    <n v="12844.565537405801"/>
    <n v="8491.9991196520004"/>
    <n v="142104.555421831"/>
    <n v="18709.380852297203"/>
    <n v="7464.227716024001"/>
    <n v="7819.7032236210007"/>
    <n v="6753.4282895326005"/>
    <n v="7813.6396755170008"/>
    <n v="259881.54949560363"/>
    <m/>
    <n v="18681.791708424003"/>
    <n v="28828.381516955003"/>
    <n v="40515.567310009807"/>
    <n v="47880.049659723009"/>
    <n v="60724.615197128805"/>
    <n v="69216.614316780804"/>
    <n v="211321.16973861179"/>
    <n v="230030.550590909"/>
    <n v="237494.778306933"/>
    <n v="245314.48153055401"/>
    <n v="252067.90982008661"/>
    <n v="259881.54949560363"/>
    <n v="131001.39037032647"/>
  </r>
  <r>
    <s v="Y"/>
    <s v="CD"/>
    <s v="AA"/>
    <x v="0"/>
    <s v="Performance &amp; Capacity"/>
    <x v="36"/>
    <s v="5020"/>
    <x v="40"/>
    <s v="20P01"/>
    <s v="BI_20P01 - Enterprise &amp; Control Network Infrastructure CDAA"/>
    <s v="ET"/>
    <x v="2"/>
    <s v="CD.AA"/>
    <n v="0.48309143579999997"/>
    <n v="0.15158870260000001"/>
    <n v="3335528.9730528896"/>
    <n v="1046651.7765368301"/>
    <n v="58906"/>
    <n v="35951"/>
    <n v="29848"/>
    <n v="10432"/>
    <n v="263560"/>
    <n v="16769"/>
    <n v="385360"/>
    <n v="672135"/>
    <n v="554723"/>
    <n v="2752609"/>
    <n v="1039101"/>
    <n v="1085156"/>
    <n v="6904550"/>
    <m/>
    <n v="58906"/>
    <n v="94857"/>
    <n v="124705"/>
    <n v="135137"/>
    <n v="398697"/>
    <n v="415466"/>
    <n v="800826"/>
    <n v="1472961"/>
    <n v="2027684"/>
    <n v="4780293"/>
    <n v="5819394"/>
    <n v="6904550"/>
    <n v="1631766.75"/>
    <m/>
    <n v="28456.984117234799"/>
    <n v="17367.620208445798"/>
    <n v="14419.3131757584"/>
    <n v="5039.6098582655995"/>
    <n v="127323.578819448"/>
    <n v="8100.9602869301998"/>
    <n v="186164.11569988797"/>
    <n v="324702.66220143298"/>
    <n v="267981.93054128339"/>
    <n v="1329761.8340060022"/>
    <n v="501980.79403121577"/>
    <n v="524229.57010698476"/>
    <n v="3335528.9730528896"/>
    <m/>
    <n v="28456.984117234799"/>
    <n v="45824.604325680601"/>
    <n v="60243.917501438998"/>
    <n v="65283.527359704596"/>
    <n v="192607.10617915259"/>
    <n v="200708.06646608279"/>
    <n v="386872.18216597079"/>
    <n v="711574.84436740377"/>
    <n v="979556.77490868722"/>
    <n v="2309318.6089146892"/>
    <n v="2811299.402945905"/>
    <n v="3335528.9730528896"/>
    <n v="788292.54214819951"/>
    <m/>
    <n v="8929.4841153556008"/>
    <n v="5449.7654471726009"/>
    <n v="4524.6195952048001"/>
    <n v="1581.3733455232002"/>
    <n v="39952.718457256007"/>
    <n v="2541.9909538994002"/>
    <n v="58416.222433936004"/>
    <n v="101888.07262205101"/>
    <n v="84089.739872379811"/>
    <n v="417264.42707508343"/>
    <n v="157515.97246036262"/>
    <n v="164497.39015860562"/>
    <n v="1046651.7765368301"/>
    <m/>
    <n v="8929.4841153556008"/>
    <n v="14379.249562528203"/>
    <n v="18903.869157733003"/>
    <n v="20485.242503256202"/>
    <n v="60437.96096051221"/>
    <n v="62979.951914411613"/>
    <n v="121396.17434834762"/>
    <n v="223284.24697039864"/>
    <n v="307373.98684277845"/>
    <n v="724638.41391786188"/>
    <n v="882154.38637822447"/>
    <n v="1046651.7765368301"/>
    <n v="247357.40457831859"/>
  </r>
  <r>
    <s v="N"/>
    <s v="CD"/>
    <s v="AA"/>
    <x v="3"/>
    <s v="Performance &amp; Capacity"/>
    <x v="37"/>
    <s v="5022"/>
    <x v="41"/>
    <s v="22P01"/>
    <s v="BI_22P01 - Enterprise Communication Systems"/>
    <s v="ET"/>
    <x v="6"/>
    <s v="CD.AA"/>
    <n v="0.48309143579999997"/>
    <n v="0.15158870260000001"/>
    <n v="1495682.4861801269"/>
    <n v="469328.47651526902"/>
    <n v="-7436"/>
    <n v="88649"/>
    <n v="36440"/>
    <n v="9432"/>
    <n v="13358"/>
    <n v="1025345"/>
    <n v="515288"/>
    <n v="785036"/>
    <n v="319937"/>
    <n v="46243"/>
    <n v="10349"/>
    <n v="253424"/>
    <n v="3096065"/>
    <m/>
    <n v="-7436"/>
    <n v="81213"/>
    <n v="117653"/>
    <n v="127085"/>
    <n v="140443"/>
    <n v="1165788"/>
    <n v="1681076"/>
    <n v="2466112"/>
    <n v="2786049"/>
    <n v="2832292"/>
    <n v="2842641"/>
    <n v="3096065"/>
    <n v="1315079.0416666667"/>
    <m/>
    <n v="-3592.2679166087996"/>
    <n v="42825.5726922342"/>
    <n v="17603.851920551999"/>
    <n v="4556.5184224655995"/>
    <n v="6453.1353994163992"/>
    <n v="495335.38824035099"/>
    <n v="248931.21977051039"/>
    <n v="379244.16839468875"/>
    <n v="154558.82469554458"/>
    <n v="22339.597265699398"/>
    <n v="4999.5132690942"/>
    <n v="122426.96402617919"/>
    <n v="1495682.4861801269"/>
    <m/>
    <n v="-3592.2679166087996"/>
    <n v="39233.304775625402"/>
    <n v="56837.156696177401"/>
    <n v="61393.675118642997"/>
    <n v="67846.810518059399"/>
    <n v="563182.19875841041"/>
    <n v="812113.41852892074"/>
    <n v="1191357.5869236095"/>
    <n v="1345916.411619154"/>
    <n v="1368256.0088848535"/>
    <n v="1373255.5221539477"/>
    <n v="1495682.4861801269"/>
    <n v="635303.42242923798"/>
    <m/>
    <n v="-1127.2135925336001"/>
    <n v="13438.186896787402"/>
    <n v="5523.8923227440009"/>
    <n v="1429.7846429232002"/>
    <n v="2024.9218893308002"/>
    <n v="155430.71826739702"/>
    <n v="78111.839385348809"/>
    <n v="119002.5887342936"/>
    <n v="48498.834743736203"/>
    <n v="7009.9163743318004"/>
    <n v="1568.7914832074002"/>
    <n v="38416.215367702403"/>
    <n v="469328.47651526902"/>
    <m/>
    <n v="-1127.2135925336001"/>
    <n v="12310.973304253801"/>
    <n v="17834.865626997802"/>
    <n v="19264.650269921003"/>
    <n v="21289.572159251802"/>
    <n v="176720.29042664883"/>
    <n v="254832.12981199764"/>
    <n v="373834.71854629123"/>
    <n v="422333.55329002743"/>
    <n v="429343.46966435923"/>
    <n v="430912.26114756661"/>
    <n v="469328.47651526902"/>
    <n v="199351.12574270135"/>
  </r>
  <r>
    <s v="Y"/>
    <s v="CD"/>
    <s v="AA"/>
    <x v="0"/>
    <s v="Performance &amp; Capacity"/>
    <x v="38"/>
    <s v="5025"/>
    <x v="42"/>
    <s v="25P01"/>
    <s v="BI_25P01 - Environmental Control &amp; Monitoring Systems"/>
    <s v="ET"/>
    <x v="2"/>
    <s v="CD.AA"/>
    <n v="0.48309143579999997"/>
    <n v="0.15158870260000001"/>
    <n v="466047.96994497598"/>
    <n v="146240.65317227202"/>
    <n v="545"/>
    <n v="10526"/>
    <n v="85037"/>
    <n v="7457"/>
    <n v="9422"/>
    <n v="61665"/>
    <n v="133760"/>
    <n v="27832"/>
    <n v="335183"/>
    <n v="162515"/>
    <n v="100597"/>
    <n v="30181"/>
    <n v="964720"/>
    <m/>
    <n v="545"/>
    <n v="11071"/>
    <n v="96108"/>
    <n v="103565"/>
    <n v="112987"/>
    <n v="174652"/>
    <n v="308412"/>
    <n v="336244"/>
    <n v="671427"/>
    <n v="833942"/>
    <n v="934539"/>
    <n v="964720"/>
    <n v="338821"/>
    <m/>
    <n v="263.28483251099999"/>
    <n v="5085.0204532307998"/>
    <n v="41080.6464261246"/>
    <n v="3602.4128367605999"/>
    <n v="4551.6875081075996"/>
    <n v="29789.833388607"/>
    <n v="64618.310452607999"/>
    <n v="13445.400841185599"/>
    <n v="161924.03672575139"/>
    <n v="78509.604689036991"/>
    <n v="48597.549167172598"/>
    <n v="14580.182623879798"/>
    <n v="466047.96994497592"/>
    <m/>
    <n v="263.28483251099999"/>
    <n v="5348.3052857417997"/>
    <n v="46428.951711866401"/>
    <n v="50031.364548627003"/>
    <n v="54583.052056734603"/>
    <n v="84372.885445341599"/>
    <n v="148991.1958979496"/>
    <n v="162436.59673913519"/>
    <n v="324360.63346488657"/>
    <n v="402870.23815392354"/>
    <n v="451467.78732109611"/>
    <n v="466047.96994497592"/>
    <n v="163681.52336919177"/>
    <m/>
    <n v="82.615842917000009"/>
    <n v="1595.6226835676002"/>
    <n v="12890.6485029962"/>
    <n v="1130.3969552882002"/>
    <n v="1428.2687558972002"/>
    <n v="9347.7173458290017"/>
    <n v="20276.504859776003"/>
    <n v="4219.0167707631999"/>
    <n v="50809.956103575802"/>
    <n v="24635.438003039002"/>
    <n v="15249.368715452201"/>
    <n v="4575.0986331706008"/>
    <n v="146240.653172272"/>
    <m/>
    <n v="82.615842917000009"/>
    <n v="1678.2385264846002"/>
    <n v="14568.8870294808"/>
    <n v="15699.283984769001"/>
    <n v="17127.5527406662"/>
    <n v="26475.270086495202"/>
    <n v="46751.774946271209"/>
    <n v="50970.791717034408"/>
    <n v="101780.74782061021"/>
    <n v="126416.18582364921"/>
    <n v="141665.5545391014"/>
    <n v="146240.653172272"/>
    <n v="51361.435803634609"/>
  </r>
  <r>
    <s v="N"/>
    <s v="CD"/>
    <s v="AA"/>
    <x v="3"/>
    <s v="Performance &amp; Capacity"/>
    <x v="39"/>
    <s v="5026"/>
    <x v="43"/>
    <s v="26W01"/>
    <s v="BI_26W01 - ET Modernization &amp; Op Efficiency - Technology"/>
    <s v="ET"/>
    <x v="6"/>
    <s v="CD.AA"/>
    <n v="0.48309143579999997"/>
    <n v="0.15158870260000001"/>
    <n v="1078966.8474761753"/>
    <n v="338567.75847510382"/>
    <n v="4482"/>
    <n v="23179"/>
    <n v="26722"/>
    <n v="593142"/>
    <n v="37318"/>
    <n v="41392"/>
    <n v="20700"/>
    <n v="75328"/>
    <n v="765746"/>
    <n v="335164"/>
    <n v="92236"/>
    <n v="218054"/>
    <n v="2233463"/>
    <m/>
    <n v="4482"/>
    <n v="27661"/>
    <n v="54383"/>
    <n v="647525"/>
    <n v="684843"/>
    <n v="726235"/>
    <n v="746935"/>
    <n v="822263"/>
    <n v="1588009"/>
    <n v="1923173"/>
    <n v="2015409"/>
    <n v="2233463"/>
    <n v="863137.45833333337"/>
    <m/>
    <n v="2165.2158152555999"/>
    <n v="11197.5763904082"/>
    <n v="12909.1693474476"/>
    <n v="286541.8204132836"/>
    <n v="18028.006201184398"/>
    <n v="19996.120710633597"/>
    <n v="9999.9927210599999"/>
    <n v="36390.311675942401"/>
    <n v="369925.3345981068"/>
    <n v="161914.85798847119"/>
    <n v="44558.4216724488"/>
    <n v="105340.01994193319"/>
    <n v="1078966.8474761753"/>
    <m/>
    <n v="2165.2158152555999"/>
    <n v="13362.7922056638"/>
    <n v="26271.9615531114"/>
    <n v="312813.78196639498"/>
    <n v="330841.78816757939"/>
    <n v="350837.90887821297"/>
    <n v="360837.90159927297"/>
    <n v="397228.21327521536"/>
    <n v="767153.54787332215"/>
    <n v="929068.40586179332"/>
    <n v="973626.82753424207"/>
    <n v="1078966.8474761753"/>
    <n v="416974.31403901265"/>
    <m/>
    <n v="679.42056505320011"/>
    <n v="3513.6745375654004"/>
    <n v="4050.7533108772004"/>
    <n v="89913.626237569202"/>
    <n v="5656.9872036268007"/>
    <n v="6274.5595780192007"/>
    <n v="3137.8861438200001"/>
    <n v="11418.8737894528"/>
    <n v="116078.4426611396"/>
    <n v="50807.075918226401"/>
    <n v="13981.935573013601"/>
    <n v="33054.522956740402"/>
    <n v="338567.75847510382"/>
    <m/>
    <n v="679.42056505320011"/>
    <n v="4193.0951026186003"/>
    <n v="8243.8484134958017"/>
    <n v="98157.474651065"/>
    <n v="103814.46185469181"/>
    <n v="110089.021432711"/>
    <n v="113226.907576531"/>
    <n v="124645.7813659838"/>
    <n v="240724.22402712342"/>
    <n v="291531.29994534981"/>
    <n v="305513.23551836342"/>
    <n v="338567.75847510382"/>
    <n v="130841.88747421157"/>
  </r>
  <r>
    <s v="Y"/>
    <s v="CD"/>
    <s v="AA"/>
    <x v="0"/>
    <s v="Performance &amp; Capacity"/>
    <x v="40"/>
    <s v="5027"/>
    <x v="44"/>
    <s v="27P01"/>
    <s v="BI_27P01 - Fiber Network Lease Service Replacement"/>
    <s v="ET"/>
    <x v="2"/>
    <s v="CD.AA"/>
    <n v="0.48309143579999997"/>
    <n v="0.15158870260000001"/>
    <n v="509161.94822438277"/>
    <n v="159769.33852451161"/>
    <n v="0"/>
    <n v="0"/>
    <n v="0"/>
    <n v="0"/>
    <n v="43023"/>
    <n v="80"/>
    <n v="0"/>
    <n v="0"/>
    <n v="0"/>
    <n v="0"/>
    <n v="507055"/>
    <n v="503808"/>
    <n v="1053966"/>
    <m/>
    <n v="0"/>
    <n v="0"/>
    <n v="0"/>
    <n v="0"/>
    <n v="43023"/>
    <n v="43103"/>
    <n v="43103"/>
    <n v="43103"/>
    <n v="43103"/>
    <n v="43103"/>
    <n v="550158"/>
    <n v="1053966"/>
    <n v="111306.58333333333"/>
    <m/>
    <n v="0"/>
    <n v="0"/>
    <n v="0"/>
    <n v="0"/>
    <n v="20784.042842423398"/>
    <n v="38.647314863999995"/>
    <n v="0"/>
    <n v="0"/>
    <n v="0"/>
    <n v="0"/>
    <n v="244953.92797956898"/>
    <n v="243385.33008752638"/>
    <n v="509161.94822438271"/>
    <m/>
    <n v="0"/>
    <n v="0"/>
    <n v="0"/>
    <n v="0"/>
    <n v="20784.042842423398"/>
    <n v="20822.690157287398"/>
    <n v="20822.690157287398"/>
    <n v="20822.690157287398"/>
    <n v="20822.690157287398"/>
    <n v="20822.690157287398"/>
    <n v="265776.61813685636"/>
    <n v="509161.94822438271"/>
    <n v="53771.257156492349"/>
    <m/>
    <n v="0"/>
    <n v="0"/>
    <n v="0"/>
    <n v="0"/>
    <n v="6521.8007519598004"/>
    <n v="12.127096208000001"/>
    <n v="0"/>
    <n v="0"/>
    <n v="0"/>
    <n v="0"/>
    <n v="76863.809596843013"/>
    <n v="76371.601079500804"/>
    <n v="159769.33852451161"/>
    <m/>
    <n v="0"/>
    <n v="0"/>
    <n v="0"/>
    <n v="0"/>
    <n v="6521.8007519598004"/>
    <n v="6533.9278481678002"/>
    <n v="6533.9278481678002"/>
    <n v="6533.9278481678002"/>
    <n v="6533.9278481678002"/>
    <n v="6533.9278481678002"/>
    <n v="83397.737445010818"/>
    <n v="159769.33852451161"/>
    <n v="16872.820558338786"/>
  </r>
  <r>
    <s v="N"/>
    <s v="CD"/>
    <s v="AA"/>
    <x v="3"/>
    <s v="Performance &amp; Capacity"/>
    <x v="41"/>
    <s v="5028"/>
    <x v="45"/>
    <s v="28W01"/>
    <s v="BI_28W01 - Financial &amp; Accounting Technology"/>
    <s v="ET"/>
    <x v="6"/>
    <s v="CD.AA"/>
    <n v="0.48309143579999997"/>
    <n v="0.15158870260000001"/>
    <n v="655922.71096324374"/>
    <n v="205821.22843087863"/>
    <n v="24196"/>
    <n v="9517"/>
    <n v="6476"/>
    <n v="6239"/>
    <n v="9500"/>
    <n v="5944"/>
    <n v="185933"/>
    <n v="0"/>
    <n v="0"/>
    <n v="1014624"/>
    <n v="9204"/>
    <n v="86128"/>
    <n v="1357761"/>
    <m/>
    <n v="24196"/>
    <n v="33713"/>
    <n v="40189"/>
    <n v="46428"/>
    <n v="55928"/>
    <n v="61872"/>
    <n v="247805"/>
    <n v="247805"/>
    <n v="247805"/>
    <n v="1262429"/>
    <n v="1271633"/>
    <n v="1357761"/>
    <n v="351556.95833333331"/>
    <m/>
    <n v="11688.8803806168"/>
    <n v="4597.5811945085998"/>
    <n v="3128.5001382408"/>
    <n v="3014.0074679561999"/>
    <n v="4589.3686400999995"/>
    <n v="2871.4954943951998"/>
    <n v="89822.639932601393"/>
    <n v="0"/>
    <n v="0"/>
    <n v="490156.16495713918"/>
    <n v="4446.3735751032"/>
    <n v="41607.699182582401"/>
    <n v="655922.71096324385"/>
    <m/>
    <n v="11688.8803806168"/>
    <n v="16286.461575125399"/>
    <n v="19414.9617133662"/>
    <n v="22428.969181322398"/>
    <n v="27018.337821422399"/>
    <n v="29889.833315817599"/>
    <n v="119712.47324841899"/>
    <n v="119712.47324841899"/>
    <n v="119712.47324841899"/>
    <n v="609868.63820555818"/>
    <n v="614315.01178066141"/>
    <n v="655922.71096324385"/>
    <n v="169834.15576673078"/>
    <m/>
    <n v="3667.8402481096005"/>
    <n v="1442.6696826442001"/>
    <n v="981.68843803760012"/>
    <n v="945.76191552140006"/>
    <n v="1440.0926747000001"/>
    <n v="901.04324825440005"/>
    <n v="28185.342240525802"/>
    <n v="0"/>
    <n v="0"/>
    <n v="153805.53578682241"/>
    <n v="1395.2224187304"/>
    <n v="13056.0317775328"/>
    <n v="205821.2284308786"/>
    <m/>
    <n v="3667.8402481096005"/>
    <n v="5110.5099307538003"/>
    <n v="6092.1983687914008"/>
    <n v="7037.9602843128005"/>
    <n v="8478.0529590128008"/>
    <n v="9379.096207267201"/>
    <n v="37564.438447793"/>
    <n v="37564.438447793"/>
    <n v="37564.438447793"/>
    <n v="191369.97423461539"/>
    <n v="192765.1966533458"/>
    <n v="205821.2284308786"/>
    <n v="53292.063203752266"/>
  </r>
  <r>
    <s v="N"/>
    <s v="CD"/>
    <s v="AA"/>
    <x v="2"/>
    <s v="Performance &amp; Capacity"/>
    <x v="42"/>
    <s v="5030"/>
    <x v="46"/>
    <s v="30P01"/>
    <s v="BI_30P01 - Land Mobile Radio &amp; Real Time Comm Systems"/>
    <s v="ET"/>
    <x v="2"/>
    <s v="CD.AA"/>
    <n v="0.48309143579999997"/>
    <n v="0.15158870260000001"/>
    <n v="1189543.5785821804"/>
    <n v="373265.50296802825"/>
    <n v="1327887"/>
    <n v="39109"/>
    <n v="39800"/>
    <n v="3267"/>
    <n v="19773"/>
    <n v="37801"/>
    <n v="223287"/>
    <n v="148566"/>
    <n v="218198"/>
    <n v="175681"/>
    <n v="180216"/>
    <n v="48772"/>
    <n v="2462357"/>
    <m/>
    <n v="1327887"/>
    <n v="1366996"/>
    <n v="1406796"/>
    <n v="1410063"/>
    <n v="1429836"/>
    <n v="1467637"/>
    <n v="1690924"/>
    <n v="1839490"/>
    <n v="2057688"/>
    <n v="2233369"/>
    <n v="2413585"/>
    <n v="2462357"/>
    <n v="1656287.4583333333"/>
    <m/>
    <n v="641490.83741015452"/>
    <n v="18893.222962702199"/>
    <n v="19227.039144840001"/>
    <n v="1578.2597207586"/>
    <n v="9552.1669600733985"/>
    <n v="18261.339364675798"/>
    <n v="107868.0374254746"/>
    <n v="71770.962251062796"/>
    <n v="105409.58510868839"/>
    <n v="84869.986532779789"/>
    <n v="87060.806194132791"/>
    <n v="23561.335506837597"/>
    <n v="1189543.5785821807"/>
    <m/>
    <n v="641490.83741015452"/>
    <n v="660384.06037285668"/>
    <n v="679611.09951769665"/>
    <n v="681189.3592384553"/>
    <n v="690741.52619852871"/>
    <n v="709002.86556320451"/>
    <n v="816870.90298867912"/>
    <n v="888641.86523974198"/>
    <n v="994051.45034843031"/>
    <n v="1078921.4368812102"/>
    <n v="1165982.2430753431"/>
    <n v="1189543.5785821807"/>
    <n v="800138.28634378256"/>
    <m/>
    <n v="201292.66752940623"/>
    <n v="5928.4825699834009"/>
    <n v="6033.230363480001"/>
    <n v="495.24029139420003"/>
    <n v="2997.3634165098001"/>
    <n v="5730.2045469826007"/>
    <n v="33847.786637446203"/>
    <n v="22520.927190471601"/>
    <n v="33076.351729914801"/>
    <n v="26631.254861470603"/>
    <n v="27318.709627761604"/>
    <n v="7393.2842032072003"/>
    <n v="373265.50296802819"/>
    <m/>
    <n v="201292.66752940623"/>
    <n v="207221.15009938963"/>
    <n v="213254.38046286962"/>
    <n v="213749.62075426383"/>
    <n v="216746.98417077362"/>
    <n v="222477.18871775622"/>
    <n v="256324.97535520242"/>
    <n v="278845.90254567401"/>
    <n v="311922.25427558878"/>
    <n v="338553.50913705939"/>
    <n v="365872.21876482101"/>
    <n v="373265.50296802819"/>
    <n v="251074.4669414016"/>
  </r>
  <r>
    <s v="N"/>
    <s v="ED"/>
    <s v="AN"/>
    <x v="3"/>
    <s v="Customer Service Quality &amp; Reliability"/>
    <x v="43"/>
    <s v="5032"/>
    <x v="47"/>
    <s v="32P02"/>
    <s v="BI_32P02 - Enterprise Security (EDAN)"/>
    <s v="Other Function"/>
    <x v="6"/>
    <s v="ED.AN"/>
    <n v="0.69189000000000001"/>
    <n v="0"/>
    <n v="29751.27"/>
    <n v="0"/>
    <n v="0"/>
    <n v="0"/>
    <n v="0"/>
    <n v="0"/>
    <n v="0"/>
    <n v="0"/>
    <n v="0"/>
    <n v="0"/>
    <n v="0"/>
    <n v="43000"/>
    <n v="0"/>
    <n v="0"/>
    <n v="43000"/>
    <m/>
    <n v="0"/>
    <n v="0"/>
    <n v="0"/>
    <n v="0"/>
    <n v="0"/>
    <n v="0"/>
    <n v="0"/>
    <n v="0"/>
    <n v="0"/>
    <n v="43000"/>
    <n v="43000"/>
    <n v="43000"/>
    <n v="8958.3333333333339"/>
    <m/>
    <n v="0"/>
    <n v="0"/>
    <n v="0"/>
    <n v="0"/>
    <n v="0"/>
    <n v="0"/>
    <n v="0"/>
    <n v="0"/>
    <n v="0"/>
    <n v="29751.27"/>
    <n v="0"/>
    <n v="0"/>
    <n v="29751.27"/>
    <m/>
    <n v="0"/>
    <n v="0"/>
    <n v="0"/>
    <n v="0"/>
    <n v="0"/>
    <n v="0"/>
    <n v="0"/>
    <n v="0"/>
    <n v="0"/>
    <n v="29751.27"/>
    <n v="29751.27"/>
    <n v="29751.27"/>
    <n v="6198.1812500000005"/>
    <m/>
    <n v="0"/>
    <n v="0"/>
    <n v="0"/>
    <n v="0"/>
    <n v="0"/>
    <n v="0"/>
    <n v="0"/>
    <n v="0"/>
    <n v="0"/>
    <n v="0"/>
    <n v="0"/>
    <n v="0"/>
    <n v="0"/>
    <m/>
    <n v="0"/>
    <n v="0"/>
    <n v="0"/>
    <n v="0"/>
    <n v="0"/>
    <n v="0"/>
    <n v="0"/>
    <n v="0"/>
    <n v="0"/>
    <n v="0"/>
    <n v="0"/>
    <n v="0"/>
    <n v="0"/>
  </r>
  <r>
    <s v="N"/>
    <s v="CD"/>
    <s v="AA"/>
    <x v="3"/>
    <s v="Customer Service Quality &amp; Reliability"/>
    <x v="43"/>
    <s v="5032"/>
    <x v="47"/>
    <s v="32P01"/>
    <s v="BI_32P01 - Enterprise Security (CDAA)"/>
    <s v="Other Function"/>
    <x v="6"/>
    <s v="CD.AA"/>
    <n v="0.48309143579999997"/>
    <n v="0.15158870260000001"/>
    <n v="1337000.4760800293"/>
    <n v="419535.83219484182"/>
    <n v="-1517"/>
    <n v="495494"/>
    <n v="253858"/>
    <n v="4561"/>
    <n v="10633"/>
    <n v="2181"/>
    <n v="1057394"/>
    <n v="168090"/>
    <n v="75921"/>
    <n v="605854"/>
    <n v="63714"/>
    <n v="31410"/>
    <n v="2767593"/>
    <m/>
    <n v="-1517"/>
    <n v="493977"/>
    <n v="747835"/>
    <n v="752396"/>
    <n v="763029"/>
    <n v="765210"/>
    <n v="1822604"/>
    <n v="1990694"/>
    <n v="2066615"/>
    <n v="2672469"/>
    <n v="2736183"/>
    <n v="2767593"/>
    <n v="1349440.9583333333"/>
    <m/>
    <n v="-732.8497081086"/>
    <n v="239368.90789028519"/>
    <n v="122636.62570931639"/>
    <n v="2203.3800386837997"/>
    <n v="5136.7112368613998"/>
    <n v="1053.6224214797999"/>
    <n v="510817.98566630518"/>
    <n v="81202.839443621997"/>
    <n v="36676.784897371799"/>
    <n v="292682.87874517316"/>
    <n v="30779.687740561199"/>
    <n v="15173.901998477999"/>
    <n v="1337000.4760800293"/>
    <m/>
    <n v="-732.8497081086"/>
    <n v="238636.05818217658"/>
    <n v="361272.68389149295"/>
    <n v="363476.06393017678"/>
    <n v="368612.7751670382"/>
    <n v="369666.39758851798"/>
    <n v="880484.38325482316"/>
    <n v="961687.2226984452"/>
    <n v="998364.00759581698"/>
    <n v="1291046.8863409902"/>
    <n v="1321826.5740815513"/>
    <n v="1337000.4760800293"/>
    <n v="651903.37008857785"/>
    <m/>
    <n v="-229.96006184420003"/>
    <n v="75111.292606084404"/>
    <n v="38482.004864630806"/>
    <n v="691.39607255860005"/>
    <n v="1611.8426747458002"/>
    <n v="330.61496037060004"/>
    <n v="160288.98459702442"/>
    <n v="25480.545020034002"/>
    <n v="11508.765890094601"/>
    <n v="91840.621825020411"/>
    <n v="9658.3225974564011"/>
    <n v="4761.4011486660002"/>
    <n v="419535.83219484187"/>
    <m/>
    <n v="-229.96006184420003"/>
    <n v="74881.332544240198"/>
    <n v="113363.33740887101"/>
    <n v="114054.7334814296"/>
    <n v="115666.5761561754"/>
    <n v="115997.191116546"/>
    <n v="276286.17571357044"/>
    <n v="301766.72073360445"/>
    <n v="313275.48662369908"/>
    <n v="405116.10844871949"/>
    <n v="414774.43104617589"/>
    <n v="419535.83219484187"/>
    <n v="204560.00410905064"/>
  </r>
  <r>
    <s v="Y"/>
    <s v="CD"/>
    <s v="AA"/>
    <x v="0"/>
    <s v="Failed Plant &amp; Operations"/>
    <x v="44"/>
    <s v="5037"/>
    <x v="48"/>
    <s v="35N09"/>
    <s v="BI_35N09 - Infrastructure Technology Failed Assets"/>
    <s v="ET"/>
    <x v="2"/>
    <s v="CD.AA"/>
    <n v="0.48309143579999997"/>
    <n v="0.15158870260000001"/>
    <n v="491276.45399675937"/>
    <n v="154157.06998815181"/>
    <n v="75505"/>
    <n v="92107"/>
    <n v="37676"/>
    <n v="257634"/>
    <n v="304313"/>
    <n v="48732"/>
    <n v="40081"/>
    <n v="38832"/>
    <n v="20238"/>
    <n v="32843"/>
    <n v="38282"/>
    <n v="30700"/>
    <n v="1016943"/>
    <m/>
    <n v="75505"/>
    <n v="167612"/>
    <n v="205288"/>
    <n v="462922"/>
    <n v="767235"/>
    <n v="815967"/>
    <n v="856048"/>
    <n v="894880"/>
    <n v="915118"/>
    <n v="947961"/>
    <n v="986243"/>
    <n v="1016943"/>
    <n v="633604.20833333337"/>
    <m/>
    <n v="36475.818860078994"/>
    <n v="44496.102877230594"/>
    <n v="18200.952935200799"/>
    <n v="124460.7789708972"/>
    <n v="147011.0041026054"/>
    <n v="23542.011849405597"/>
    <n v="19362.787838299799"/>
    <n v="18759.4066349856"/>
    <n v="9776.8044777203995"/>
    <n v="15866.172025979398"/>
    <n v="18493.706345295599"/>
    <n v="14830.90707906"/>
    <n v="491276.45399675932"/>
    <m/>
    <n v="36475.818860078994"/>
    <n v="80971.921737309589"/>
    <n v="99172.874672510385"/>
    <n v="223633.65364340757"/>
    <n v="370644.65774601296"/>
    <n v="394186.66959541856"/>
    <n v="413549.45743371837"/>
    <n v="432308.86406870396"/>
    <n v="442085.66854642436"/>
    <n v="457951.84057240374"/>
    <n v="476445.54691769934"/>
    <n v="491276.45399675932"/>
    <n v="306088.76673267229"/>
    <m/>
    <n v="11445.704989813001"/>
    <n v="13962.380630378202"/>
    <n v="5711.255959157601"/>
    <n v="39054.403805648406"/>
    <n v="46130.412854313807"/>
    <n v="7387.2206551032004"/>
    <n v="6075.826788910601"/>
    <n v="5886.4924993632003"/>
    <n v="3067.8521632188003"/>
    <n v="4978.6277594918001"/>
    <n v="5803.1187129332002"/>
    <n v="4653.7731698200005"/>
    <n v="154157.06998815181"/>
    <m/>
    <n v="11445.704989813001"/>
    <n v="25408.085620191203"/>
    <n v="31119.341579348802"/>
    <n v="70173.745384997208"/>
    <n v="116304.15823931101"/>
    <n v="123691.37889441421"/>
    <n v="129767.20568332482"/>
    <n v="135653.69818268801"/>
    <n v="138721.55034590681"/>
    <n v="143700.17810539861"/>
    <n v="149503.29681833182"/>
    <n v="154157.06998815181"/>
    <n v="96047.239903150126"/>
  </r>
  <r>
    <s v="N"/>
    <s v="CD"/>
    <s v="AA"/>
    <x v="3"/>
    <s v="Performance &amp; Capacity"/>
    <x v="45"/>
    <s v="5038"/>
    <x v="49"/>
    <s v="38X09"/>
    <s v="BI_38X09 -  Enterprise Data Science"/>
    <s v="ET"/>
    <x v="7"/>
    <s v="CD.AA"/>
    <n v="0.48309143579999997"/>
    <n v="0.15158870260000001"/>
    <n v="693497.07974833192"/>
    <n v="217611.64613040403"/>
    <n v="21661"/>
    <n v="1713"/>
    <n v="523"/>
    <n v="0"/>
    <n v="0"/>
    <n v="574913"/>
    <n v="0"/>
    <n v="0"/>
    <n v="58033"/>
    <n v="125"/>
    <n v="0"/>
    <n v="778572"/>
    <n v="1435540"/>
    <m/>
    <n v="21661"/>
    <n v="23374"/>
    <n v="23897"/>
    <n v="23897"/>
    <n v="23897"/>
    <n v="598810"/>
    <n v="598810"/>
    <n v="598810"/>
    <n v="656843"/>
    <n v="656968"/>
    <n v="656968"/>
    <n v="1435540"/>
    <n v="383475.41666666669"/>
    <m/>
    <n v="10464.2435908638"/>
    <n v="827.53562952539994"/>
    <n v="252.65682092339998"/>
    <n v="0"/>
    <n v="0"/>
    <n v="277735.54663008539"/>
    <n v="0"/>
    <n v="0"/>
    <n v="28035.245293781398"/>
    <n v="60.386429474999993"/>
    <n v="0"/>
    <n v="376121.46535367757"/>
    <n v="693497.07974833192"/>
    <m/>
    <n v="10464.2435908638"/>
    <n v="11291.7792203892"/>
    <n v="11544.4360413126"/>
    <n v="11544.4360413126"/>
    <n v="11544.4360413126"/>
    <n v="289279.98267139797"/>
    <n v="289279.98267139797"/>
    <n v="289279.98267139797"/>
    <n v="317315.22796517937"/>
    <n v="317375.61439465435"/>
    <n v="317375.61439465435"/>
    <n v="693497.07974833192"/>
    <n v="185253.68963150319"/>
    <m/>
    <n v="3283.5628870186001"/>
    <n v="259.67144755380002"/>
    <n v="79.280891459800003"/>
    <n v="0"/>
    <n v="0"/>
    <n v="87150.31577787381"/>
    <n v="0"/>
    <n v="0"/>
    <n v="8797.1471779858002"/>
    <n v="18.948587825000001"/>
    <n v="0"/>
    <n v="118022.71936068722"/>
    <n v="217611.64613040403"/>
    <m/>
    <n v="3283.5628870186001"/>
    <n v="3543.2343345724003"/>
    <n v="3622.5152260322002"/>
    <n v="3622.5152260322002"/>
    <n v="3622.5152260322002"/>
    <n v="90772.831003906016"/>
    <n v="90772.831003906016"/>
    <n v="90772.831003906016"/>
    <n v="99569.978181891813"/>
    <n v="99588.926769716811"/>
    <n v="99588.926769716811"/>
    <n v="217611.64613040403"/>
    <n v="58130.54089149442"/>
  </r>
  <r>
    <s v="N"/>
    <s v="CD"/>
    <s v="AA"/>
    <x v="4"/>
    <s v="Customer Service Quality &amp; Reliability"/>
    <x v="46"/>
    <s v="5040"/>
    <x v="50"/>
    <s v="01C11"/>
    <s v="BI_01C11 - Customer Transactional Systems"/>
    <s v="ET"/>
    <x v="7"/>
    <s v="CD.AA"/>
    <n v="0.48309143579999997"/>
    <n v="0.15158870260000001"/>
    <n v="868638.01506613556"/>
    <n v="272568.91754841321"/>
    <n v="0"/>
    <n v="0"/>
    <n v="0"/>
    <n v="0"/>
    <n v="0"/>
    <n v="277103"/>
    <n v="1288"/>
    <n v="0"/>
    <n v="0"/>
    <n v="0"/>
    <n v="0"/>
    <n v="1519691"/>
    <n v="1798082"/>
    <m/>
    <n v="0"/>
    <n v="0"/>
    <n v="0"/>
    <n v="0"/>
    <n v="0"/>
    <n v="277103"/>
    <n v="278391"/>
    <n v="278391"/>
    <n v="278391"/>
    <n v="278391"/>
    <n v="278391"/>
    <n v="1798082"/>
    <n v="214008.25"/>
    <m/>
    <n v="0"/>
    <n v="0"/>
    <n v="0"/>
    <n v="0"/>
    <n v="0"/>
    <n v="133866.08613448738"/>
    <n v="622.22176931039996"/>
    <n v="0"/>
    <n v="0"/>
    <n v="0"/>
    <n v="0"/>
    <n v="734149.70716233773"/>
    <n v="868638.01506613544"/>
    <m/>
    <n v="0"/>
    <n v="0"/>
    <n v="0"/>
    <n v="0"/>
    <n v="0"/>
    <n v="133866.08613448738"/>
    <n v="134488.30790379777"/>
    <n v="134488.30790379777"/>
    <n v="134488.30790379777"/>
    <n v="134488.30790379777"/>
    <n v="134488.30790379777"/>
    <n v="868638.01506613544"/>
    <n v="103385.55276554532"/>
    <m/>
    <n v="0"/>
    <n v="0"/>
    <n v="0"/>
    <n v="0"/>
    <n v="0"/>
    <n v="42005.684256567802"/>
    <n v="195.24624894880003"/>
    <n v="0"/>
    <n v="0"/>
    <n v="0"/>
    <n v="0"/>
    <n v="230367.98704289662"/>
    <n v="272568.91754841321"/>
    <m/>
    <n v="0"/>
    <n v="0"/>
    <n v="0"/>
    <n v="0"/>
    <n v="0"/>
    <n v="42005.684256567802"/>
    <n v="42200.930505516604"/>
    <n v="42200.930505516604"/>
    <n v="42200.930505516604"/>
    <n v="42200.930505516604"/>
    <n v="42200.930505516604"/>
    <n v="272568.91754841321"/>
    <n v="32441.232963196449"/>
  </r>
  <r>
    <s v="N"/>
    <s v="CD"/>
    <s v="AA"/>
    <x v="3"/>
    <s v="Asset Condition"/>
    <x v="47"/>
    <s v="5147"/>
    <x v="51"/>
    <s v="47C08"/>
    <s v="BI_47C08 - Atlas"/>
    <s v="ET"/>
    <x v="7"/>
    <s v="CD.AA"/>
    <n v="0.48309143579999997"/>
    <n v="0.15158870260000001"/>
    <n v="1351250.7072532577"/>
    <n v="424007.39574413665"/>
    <n v="211818"/>
    <n v="9825"/>
    <n v="1844"/>
    <n v="-45"/>
    <n v="311488"/>
    <n v="7527"/>
    <n v="0"/>
    <n v="280128"/>
    <n v="78"/>
    <n v="0"/>
    <n v="0"/>
    <n v="1974428"/>
    <n v="2797091"/>
    <m/>
    <n v="211818"/>
    <n v="221643"/>
    <n v="223487"/>
    <n v="223442"/>
    <n v="534930"/>
    <n v="542457"/>
    <n v="542457"/>
    <n v="822585"/>
    <n v="822663"/>
    <n v="822663"/>
    <n v="822663"/>
    <n v="2797091"/>
    <n v="599112.79166666663"/>
    <m/>
    <n v="102327.46174828439"/>
    <n v="4746.373356735"/>
    <n v="890.82060761519995"/>
    <n v="-21.739114610999998"/>
    <n v="150477.18515447038"/>
    <n v="3636.2292372665997"/>
    <n v="0"/>
    <n v="135327.43772778238"/>
    <n v="37.681131992399997"/>
    <n v="0"/>
    <n v="0"/>
    <n v="953829.25740372238"/>
    <n v="1351250.7072532577"/>
    <m/>
    <n v="102327.46174828439"/>
    <n v="107073.83510501939"/>
    <n v="107964.65571263459"/>
    <n v="107942.91659802358"/>
    <n v="258420.10175249397"/>
    <n v="262056.33098976058"/>
    <n v="262056.33098976058"/>
    <n v="397383.76871754299"/>
    <n v="397421.44984953536"/>
    <n v="397421.44984953536"/>
    <n v="397421.44984953536"/>
    <n v="1351250.7072532577"/>
    <n v="289426.25873239624"/>
    <m/>
    <n v="32109.215807326804"/>
    <n v="1489.3590030450002"/>
    <n v="279.52956759440002"/>
    <n v="-6.8214916170000004"/>
    <n v="47218.061795468806"/>
    <n v="1141.0081644702002"/>
    <n v="0"/>
    <n v="42464.240081932803"/>
    <n v="11.823918802800002"/>
    <n v="0"/>
    <n v="0"/>
    <n v="299300.97889711283"/>
    <n v="424007.39574413665"/>
    <m/>
    <n v="32109.215807326804"/>
    <n v="33598.574810371807"/>
    <n v="33878.104377966207"/>
    <n v="33871.282886349203"/>
    <n v="81089.344681818009"/>
    <n v="82230.35284628821"/>
    <n v="82230.35284628821"/>
    <n v="124694.59292822101"/>
    <n v="124706.41684702381"/>
    <n v="124706.41684702381"/>
    <n v="124706.41684702381"/>
    <n v="424007.39574413665"/>
    <n v="90818.73079981409"/>
  </r>
  <r>
    <s v="N"/>
    <s v="CD"/>
    <s v="AA"/>
    <x v="4"/>
    <s v="Customer Service Quality &amp; Reliability"/>
    <x v="48"/>
    <s v="5151"/>
    <x v="52"/>
    <s v="51N09"/>
    <s v="BI_51N09 - Customer Facing Technology"/>
    <s v="ET"/>
    <x v="7"/>
    <s v="CD.AA"/>
    <n v="0.48309143579999997"/>
    <n v="0.15158870260000001"/>
    <n v="7465488.768810113"/>
    <n v="2342587.0816043899"/>
    <n v="1683817"/>
    <n v="35017"/>
    <n v="9251"/>
    <n v="8998"/>
    <n v="3510705"/>
    <n v="711601"/>
    <n v="7700000"/>
    <n v="500000"/>
    <n v="115195"/>
    <n v="58410"/>
    <n v="850579"/>
    <n v="270000"/>
    <n v="15453573"/>
    <m/>
    <n v="1683817"/>
    <n v="1718834"/>
    <n v="1728085"/>
    <n v="1737083"/>
    <n v="5247788"/>
    <n v="5959389"/>
    <n v="13659389"/>
    <n v="14159389"/>
    <n v="14274584"/>
    <n v="14332994"/>
    <n v="15183573"/>
    <n v="15453573"/>
    <n v="8117642.625"/>
    <m/>
    <n v="813437.5721544486"/>
    <n v="16916.4128074086"/>
    <n v="4469.0788725858001"/>
    <n v="4346.8567393283993"/>
    <n v="1695991.519120239"/>
    <n v="343768.3488067158"/>
    <n v="3719804.0556599996"/>
    <n v="241545.71789999999"/>
    <n v="55649.717946981"/>
    <n v="28217.370765077998"/>
    <n v="410907.4303713282"/>
    <n v="130434.687666"/>
    <n v="7465488.768810113"/>
    <m/>
    <n v="813437.5721544486"/>
    <n v="830353.9849618572"/>
    <n v="834823.06383444299"/>
    <n v="839169.92057377135"/>
    <n v="2535161.4396940102"/>
    <n v="2878929.7885007262"/>
    <n v="6598733.8441607263"/>
    <n v="6840279.5620607259"/>
    <n v="6895929.280007707"/>
    <n v="6924146.6507727848"/>
    <n v="7335054.0811441131"/>
    <n v="7465488.768810113"/>
    <n v="3921563.6310225311"/>
    <m/>
    <n v="255247.63444582422"/>
    <n v="5308.1815989442002"/>
    <n v="1402.3470877526001"/>
    <n v="1363.9951459948002"/>
    <n v="532183.21616133302"/>
    <n v="107870.6723588626"/>
    <n v="1167233.0100200002"/>
    <n v="75794.351300000009"/>
    <n v="17462.260596007003"/>
    <n v="8854.2961188660011"/>
    <n v="128938.16706880541"/>
    <n v="40928.949702000005"/>
    <n v="2342587.0816043904"/>
    <m/>
    <n v="255247.63444582422"/>
    <n v="260555.81604476843"/>
    <n v="261958.16313252103"/>
    <n v="263322.15827851585"/>
    <n v="795505.37443984882"/>
    <n v="903376.04679871141"/>
    <n v="2070609.0568187116"/>
    <n v="2146403.4081187118"/>
    <n v="2163865.6687147189"/>
    <n v="2172719.9648335851"/>
    <n v="2301658.1319023906"/>
    <n v="2342587.0816043904"/>
    <n v="1230542.9136942087"/>
  </r>
  <r>
    <s v="N"/>
    <s v="CD"/>
    <s v="AA"/>
    <x v="3"/>
    <s v="Performance &amp; Capacity"/>
    <x v="49"/>
    <s v="5155"/>
    <x v="53"/>
    <s v="55N09"/>
    <s v="BI_55N09 - Data Center Compute and Storage Systems"/>
    <s v="ET"/>
    <x v="6"/>
    <s v="CD.AA"/>
    <n v="0.48309143579999997"/>
    <n v="0.15158870260000001"/>
    <n v="1016998.7766403662"/>
    <n v="319122.86923779146"/>
    <n v="128456"/>
    <n v="45895"/>
    <n v="877515"/>
    <n v="20505"/>
    <n v="14102"/>
    <n v="323499"/>
    <n v="165956"/>
    <n v="21915"/>
    <n v="32401"/>
    <n v="185104"/>
    <n v="6661"/>
    <n v="283180"/>
    <n v="2105189"/>
    <m/>
    <n v="128456"/>
    <n v="174351"/>
    <n v="1051866"/>
    <n v="1072371"/>
    <n v="1086473"/>
    <n v="1409972"/>
    <n v="1575928"/>
    <n v="1597843"/>
    <n v="1630244"/>
    <n v="1815348"/>
    <n v="1822009"/>
    <n v="2105189"/>
    <n v="1201454.625"/>
    <m/>
    <n v="62055.993477124794"/>
    <n v="22171.481446040998"/>
    <n v="423919.98128603696"/>
    <n v="9905.7898910789991"/>
    <n v="6812.5554276515995"/>
    <n v="156279.59638986419"/>
    <n v="80171.922319624791"/>
    <n v="10586.948815557"/>
    <n v="15652.6456113558"/>
    <n v="89422.157132323191"/>
    <n v="3217.8720538637999"/>
    <n v="136801.83278984399"/>
    <n v="1016998.7766403661"/>
    <m/>
    <n v="62055.993477124794"/>
    <n v="84227.474923165792"/>
    <n v="508147.45620920276"/>
    <n v="518053.24610028177"/>
    <n v="524865.80152793333"/>
    <n v="681145.39791779756"/>
    <n v="761317.32023742236"/>
    <n v="771904.2690529793"/>
    <n v="787556.91466433508"/>
    <n v="876979.07179665822"/>
    <n v="880196.94385052205"/>
    <n v="1016998.7766403661"/>
    <n v="580412.43983980047"/>
    <m/>
    <n v="19472.478381185603"/>
    <n v="6957.1635058270003"/>
    <n v="133021.36036203901"/>
    <n v="3108.3263468130003"/>
    <n v="2137.7038840652003"/>
    <n v="49038.793702397401"/>
    <n v="25157.054728685602"/>
    <n v="3322.0664174790004"/>
    <n v="4911.6255529426007"/>
    <n v="28059.675206070402"/>
    <n v="1009.7323480186001"/>
    <n v="42926.888802268004"/>
    <n v="319122.86923779146"/>
    <m/>
    <n v="19472.478381185603"/>
    <n v="26429.641887012604"/>
    <n v="159451.00224905161"/>
    <n v="162559.32859586462"/>
    <n v="164697.03247992983"/>
    <n v="213735.82618232723"/>
    <n v="238892.88091101282"/>
    <n v="242214.94732849183"/>
    <n v="247126.57288143443"/>
    <n v="275186.24808750482"/>
    <n v="276195.98043552344"/>
    <n v="319122.86923779146"/>
    <n v="182126.94783651957"/>
  </r>
  <r>
    <s v="N"/>
    <s v="CD"/>
    <s v="AA"/>
    <x v="2"/>
    <s v="Performance &amp; Capacity"/>
    <x v="50"/>
    <s v="5156"/>
    <x v="54"/>
    <s v="56N09"/>
    <s v="BI_56N09 - Digital Grid Network Expansion"/>
    <s v="ET"/>
    <x v="2"/>
    <s v="CD.AA"/>
    <n v="0.48309143579999997"/>
    <n v="0.15158870260000001"/>
    <n v="1067791.4932918139"/>
    <n v="335061.05701785802"/>
    <n v="444"/>
    <n v="194023"/>
    <n v="2677"/>
    <n v="17585"/>
    <n v="258"/>
    <n v="22035"/>
    <n v="0"/>
    <n v="0"/>
    <n v="0"/>
    <n v="277939"/>
    <n v="17985"/>
    <n v="1677384"/>
    <n v="2210330"/>
    <m/>
    <n v="444"/>
    <n v="194467"/>
    <n v="197144"/>
    <n v="214729"/>
    <n v="214987"/>
    <n v="237022"/>
    <n v="237022"/>
    <n v="237022"/>
    <n v="237022"/>
    <n v="514961"/>
    <n v="532946"/>
    <n v="2210330"/>
    <n v="326910.91666666669"/>
    <m/>
    <n v="214.49259749519999"/>
    <n v="93730.84964822339"/>
    <n v="1293.2357736366"/>
    <n v="8495.1628985429998"/>
    <n v="124.63759043639999"/>
    <n v="10644.919787852999"/>
    <n v="0"/>
    <n v="0"/>
    <n v="0"/>
    <n v="134269.9505748162"/>
    <n v="8688.3994728629987"/>
    <n v="810329.84494794719"/>
    <n v="1067791.4932918139"/>
    <m/>
    <n v="214.49259749519999"/>
    <n v="93945.342245718595"/>
    <n v="95238.578019355191"/>
    <n v="103733.74091789819"/>
    <n v="103858.37850833459"/>
    <n v="114503.29829618758"/>
    <n v="114503.29829618758"/>
    <n v="114503.29829618758"/>
    <n v="114503.29829618758"/>
    <n v="248773.2488710038"/>
    <n v="257461.64834386681"/>
    <n v="1067791.4932918139"/>
    <n v="157927.86411119413"/>
    <m/>
    <n v="67.3053839544"/>
    <n v="29411.694844559803"/>
    <n v="405.80295686020003"/>
    <n v="2665.6873352210005"/>
    <n v="39.109885270800007"/>
    <n v="3340.2570617910005"/>
    <n v="0"/>
    <n v="0"/>
    <n v="0"/>
    <n v="42132.412411941405"/>
    <n v="2726.3228162610003"/>
    <n v="254272.46432199841"/>
    <n v="335061.05701785802"/>
    <m/>
    <n v="67.3053839544"/>
    <n v="29479.000228514204"/>
    <n v="29884.803185374403"/>
    <n v="32550.490520595406"/>
    <n v="32589.600405866204"/>
    <n v="35929.857467657203"/>
    <n v="35929.857467657203"/>
    <n v="35929.857467657203"/>
    <n v="35929.857467657203"/>
    <n v="78062.269879598607"/>
    <n v="80788.59269585961"/>
    <n v="335061.05701785802"/>
    <n v="49556.00172327672"/>
  </r>
  <r>
    <s v="N"/>
    <s v="ED"/>
    <s v="AN"/>
    <x v="1"/>
    <s v="Mandatory &amp; Compliance"/>
    <x v="51"/>
    <s v="6103"/>
    <x v="55"/>
    <s v="YI001"/>
    <s v="BI_YI001 - Fish Passage Native Salmonid Operations"/>
    <s v="Environmental"/>
    <x v="4"/>
    <s v="ED.AN"/>
    <n v="0.65639999999999998"/>
    <n v="0"/>
    <n v="4343.3987999999999"/>
    <n v="0"/>
    <n v="0"/>
    <n v="0"/>
    <n v="0"/>
    <n v="6617"/>
    <n v="0"/>
    <n v="0"/>
    <n v="0"/>
    <n v="0"/>
    <n v="0"/>
    <n v="0"/>
    <n v="0"/>
    <n v="0"/>
    <n v="6617"/>
    <m/>
    <n v="0"/>
    <n v="0"/>
    <n v="0"/>
    <n v="6617"/>
    <n v="6617"/>
    <n v="6617"/>
    <n v="6617"/>
    <n v="6617"/>
    <n v="6617"/>
    <n v="6617"/>
    <n v="6617"/>
    <n v="6617"/>
    <n v="4687.041666666667"/>
    <m/>
    <n v="0"/>
    <n v="0"/>
    <n v="0"/>
    <n v="4343.3987999999999"/>
    <n v="0"/>
    <n v="0"/>
    <n v="0"/>
    <n v="0"/>
    <n v="0"/>
    <n v="0"/>
    <n v="0"/>
    <n v="0"/>
    <n v="4343.3987999999999"/>
    <m/>
    <n v="0"/>
    <n v="0"/>
    <n v="0"/>
    <n v="4343.3987999999999"/>
    <n v="4343.3987999999999"/>
    <n v="4343.3987999999999"/>
    <n v="4343.3987999999999"/>
    <n v="4343.3987999999999"/>
    <n v="4343.3987999999999"/>
    <n v="4343.3987999999999"/>
    <n v="4343.3987999999999"/>
    <n v="4343.3987999999999"/>
    <n v="3076.5741499999999"/>
    <m/>
    <n v="0"/>
    <n v="0"/>
    <n v="0"/>
    <n v="0"/>
    <n v="0"/>
    <n v="0"/>
    <n v="0"/>
    <n v="0"/>
    <n v="0"/>
    <n v="0"/>
    <n v="0"/>
    <n v="0"/>
    <n v="0"/>
    <m/>
    <n v="0"/>
    <n v="0"/>
    <n v="0"/>
    <n v="0"/>
    <n v="0"/>
    <n v="0"/>
    <n v="0"/>
    <n v="0"/>
    <n v="0"/>
    <n v="0"/>
    <n v="0"/>
    <n v="0"/>
    <n v="0"/>
  </r>
  <r>
    <s v="N"/>
    <s v="ED"/>
    <s v="AN"/>
    <x v="1"/>
    <s v="Mandatory &amp; Compliance"/>
    <x v="51"/>
    <s v="6103"/>
    <x v="55"/>
    <s v="YI999"/>
    <s v="BI_YI999 - Idaho Tributary and Fishery Enhancement Program"/>
    <s v="Environmental"/>
    <x v="4"/>
    <s v="ED.AN"/>
    <n v="0.65639999999999998"/>
    <n v="0"/>
    <n v="45144.566399999996"/>
    <n v="0"/>
    <n v="-4320"/>
    <n v="0"/>
    <n v="0"/>
    <n v="0"/>
    <n v="0"/>
    <n v="0"/>
    <n v="0"/>
    <n v="18274"/>
    <n v="18274"/>
    <n v="18274"/>
    <n v="18274"/>
    <n v="0"/>
    <n v="68776"/>
    <m/>
    <n v="-4320"/>
    <n v="-4320"/>
    <n v="-4320"/>
    <n v="-4320"/>
    <n v="-4320"/>
    <n v="-4320"/>
    <n v="-4320"/>
    <n v="13954"/>
    <n v="32228"/>
    <n v="50502"/>
    <n v="68776"/>
    <n v="68776"/>
    <n v="14134"/>
    <m/>
    <n v="-2835.6480000000001"/>
    <n v="0"/>
    <n v="0"/>
    <n v="0"/>
    <n v="0"/>
    <n v="0"/>
    <n v="0"/>
    <n v="11995.053599999999"/>
    <n v="11995.053599999999"/>
    <n v="11995.053599999999"/>
    <n v="11995.053599999999"/>
    <n v="0"/>
    <n v="45144.566399999996"/>
    <m/>
    <n v="-2835.6480000000001"/>
    <n v="-2835.6480000000001"/>
    <n v="-2835.6480000000001"/>
    <n v="-2835.6480000000001"/>
    <n v="-2835.6480000000001"/>
    <n v="-2835.6480000000001"/>
    <n v="-2835.6480000000001"/>
    <n v="9159.4055999999982"/>
    <n v="21154.459199999998"/>
    <n v="33149.512799999997"/>
    <n v="45144.566399999996"/>
    <n v="45144.566399999996"/>
    <n v="9277.5575999999983"/>
    <m/>
    <n v="0"/>
    <n v="0"/>
    <n v="0"/>
    <n v="0"/>
    <n v="0"/>
    <n v="0"/>
    <n v="0"/>
    <n v="0"/>
    <n v="0"/>
    <n v="0"/>
    <n v="0"/>
    <n v="0"/>
    <n v="0"/>
    <m/>
    <n v="0"/>
    <n v="0"/>
    <n v="0"/>
    <n v="0"/>
    <n v="0"/>
    <n v="0"/>
    <n v="0"/>
    <n v="0"/>
    <n v="0"/>
    <n v="0"/>
    <n v="0"/>
    <n v="0"/>
    <n v="0"/>
  </r>
  <r>
    <s v="N"/>
    <s v="ED"/>
    <s v="AN"/>
    <x v="1"/>
    <s v="Mandatory &amp; Compliance"/>
    <x v="51"/>
    <s v="6103"/>
    <x v="55"/>
    <s v="YI701"/>
    <s v="BI_YI701 - Minimum Flow"/>
    <s v="Environmental"/>
    <x v="4"/>
    <s v="ED.AN"/>
    <n v="0.65639999999999998"/>
    <n v="0"/>
    <n v="67055.198399999994"/>
    <n v="0"/>
    <n v="0"/>
    <n v="0"/>
    <n v="0"/>
    <n v="0"/>
    <n v="0"/>
    <n v="0"/>
    <n v="17026"/>
    <n v="17026"/>
    <n v="17026"/>
    <n v="17026"/>
    <n v="17026"/>
    <n v="17026"/>
    <n v="102156"/>
    <m/>
    <n v="0"/>
    <n v="0"/>
    <n v="0"/>
    <n v="0"/>
    <n v="0"/>
    <n v="0"/>
    <n v="17026"/>
    <n v="34052"/>
    <n v="51078"/>
    <n v="68104"/>
    <n v="85130"/>
    <n v="102156"/>
    <n v="25539"/>
    <m/>
    <n v="0"/>
    <n v="0"/>
    <n v="0"/>
    <n v="0"/>
    <n v="0"/>
    <n v="0"/>
    <n v="11175.866399999999"/>
    <n v="11175.866399999999"/>
    <n v="11175.866399999999"/>
    <n v="11175.866399999999"/>
    <n v="11175.866399999999"/>
    <n v="11175.866399999999"/>
    <n v="67055.198399999994"/>
    <m/>
    <n v="0"/>
    <n v="0"/>
    <n v="0"/>
    <n v="0"/>
    <n v="0"/>
    <n v="0"/>
    <n v="11175.866399999999"/>
    <n v="22351.732799999998"/>
    <n v="33527.599199999997"/>
    <n v="44703.465599999996"/>
    <n v="55879.331999999995"/>
    <n v="67055.198399999994"/>
    <n v="16763.799599999998"/>
    <m/>
    <n v="0"/>
    <n v="0"/>
    <n v="0"/>
    <n v="0"/>
    <n v="0"/>
    <n v="0"/>
    <n v="0"/>
    <n v="0"/>
    <n v="0"/>
    <n v="0"/>
    <n v="0"/>
    <n v="0"/>
    <n v="0"/>
    <m/>
    <n v="0"/>
    <n v="0"/>
    <n v="0"/>
    <n v="0"/>
    <n v="0"/>
    <n v="0"/>
    <n v="0"/>
    <n v="0"/>
    <n v="0"/>
    <n v="0"/>
    <n v="0"/>
    <n v="0"/>
    <n v="0"/>
  </r>
  <r>
    <s v="N"/>
    <s v="ED"/>
    <s v="AN"/>
    <x v="1"/>
    <s v="Mandatory &amp; Compliance"/>
    <x v="51"/>
    <s v="6103"/>
    <x v="55"/>
    <s v="YI996"/>
    <s v="BI_YI996 - Fish Passage/Native Salmonid Restoration Plan"/>
    <s v="Environmental"/>
    <x v="4"/>
    <s v="ED.AN"/>
    <n v="0.65639999999999998"/>
    <n v="0"/>
    <n v="98272.925999999992"/>
    <n v="0"/>
    <n v="6213"/>
    <n v="0"/>
    <n v="0"/>
    <n v="0"/>
    <n v="0"/>
    <n v="0"/>
    <n v="23917"/>
    <n v="23917"/>
    <n v="23917"/>
    <n v="23917"/>
    <n v="23917"/>
    <n v="23917"/>
    <n v="149715"/>
    <m/>
    <n v="6213"/>
    <n v="6213"/>
    <n v="6213"/>
    <n v="6213"/>
    <n v="6213"/>
    <n v="6213"/>
    <n v="30130"/>
    <n v="54047"/>
    <n v="77964"/>
    <n v="101881"/>
    <n v="125798"/>
    <n v="149715"/>
    <n v="41829.625"/>
    <m/>
    <n v="4078.2131999999997"/>
    <n v="0"/>
    <n v="0"/>
    <n v="0"/>
    <n v="0"/>
    <n v="0"/>
    <n v="15699.1188"/>
    <n v="15699.1188"/>
    <n v="15699.1188"/>
    <n v="15699.1188"/>
    <n v="15699.1188"/>
    <n v="15699.1188"/>
    <n v="98272.925999999992"/>
    <m/>
    <n v="4078.2131999999997"/>
    <n v="4078.2131999999997"/>
    <n v="4078.2131999999997"/>
    <n v="4078.2131999999997"/>
    <n v="4078.2131999999997"/>
    <n v="4078.2131999999997"/>
    <n v="19777.331999999999"/>
    <n v="35476.450799999999"/>
    <n v="51175.569600000003"/>
    <n v="66874.688399999999"/>
    <n v="82573.807199999996"/>
    <n v="98272.925999999992"/>
    <n v="27456.965849999997"/>
    <m/>
    <n v="0"/>
    <n v="0"/>
    <n v="0"/>
    <n v="0"/>
    <n v="0"/>
    <n v="0"/>
    <n v="0"/>
    <n v="0"/>
    <n v="0"/>
    <n v="0"/>
    <n v="0"/>
    <n v="0"/>
    <n v="0"/>
    <m/>
    <n v="0"/>
    <n v="0"/>
    <n v="0"/>
    <n v="0"/>
    <n v="0"/>
    <n v="0"/>
    <n v="0"/>
    <n v="0"/>
    <n v="0"/>
    <n v="0"/>
    <n v="0"/>
    <n v="0"/>
    <n v="0"/>
  </r>
  <r>
    <s v="N"/>
    <s v="ED"/>
    <s v="AN"/>
    <x v="1"/>
    <s v="Mandatory &amp; Compliance"/>
    <x v="51"/>
    <s v="6103"/>
    <x v="55"/>
    <s v="YI994"/>
    <s v="BI_YI994 - Recreation Management-Facilities"/>
    <s v="Environmental"/>
    <x v="4"/>
    <s v="ED.AN"/>
    <n v="0.65639999999999998"/>
    <n v="0"/>
    <n v="185658.1452"/>
    <n v="0"/>
    <n v="64477"/>
    <n v="0"/>
    <n v="0"/>
    <n v="0"/>
    <n v="15375"/>
    <n v="0"/>
    <n v="0"/>
    <n v="0"/>
    <n v="133149"/>
    <n v="36543"/>
    <n v="33299"/>
    <n v="0"/>
    <n v="282843"/>
    <m/>
    <n v="64477"/>
    <n v="64477"/>
    <n v="64477"/>
    <n v="64477"/>
    <n v="79852"/>
    <n v="79852"/>
    <n v="79852"/>
    <n v="79852"/>
    <n v="213001"/>
    <n v="249544"/>
    <n v="282843"/>
    <n v="282843"/>
    <n v="122010.45833333333"/>
    <m/>
    <n v="42322.702799999999"/>
    <n v="0"/>
    <n v="0"/>
    <n v="0"/>
    <n v="10092.15"/>
    <n v="0"/>
    <n v="0"/>
    <n v="0"/>
    <n v="87399.003599999996"/>
    <n v="23986.825199999999"/>
    <n v="21857.463599999999"/>
    <n v="0"/>
    <n v="185658.14519999997"/>
    <m/>
    <n v="42322.702799999999"/>
    <n v="42322.702799999999"/>
    <n v="42322.702799999999"/>
    <n v="42322.702799999999"/>
    <n v="52414.852800000001"/>
    <n v="52414.852800000001"/>
    <n v="52414.852800000001"/>
    <n v="52414.852800000001"/>
    <n v="139813.85639999999"/>
    <n v="163800.68159999998"/>
    <n v="185658.14519999997"/>
    <n v="185658.14519999997"/>
    <n v="80087.664849999986"/>
    <m/>
    <n v="0"/>
    <n v="0"/>
    <n v="0"/>
    <n v="0"/>
    <n v="0"/>
    <n v="0"/>
    <n v="0"/>
    <n v="0"/>
    <n v="0"/>
    <n v="0"/>
    <n v="0"/>
    <n v="0"/>
    <n v="0"/>
    <m/>
    <n v="0"/>
    <n v="0"/>
    <n v="0"/>
    <n v="0"/>
    <n v="0"/>
    <n v="0"/>
    <n v="0"/>
    <n v="0"/>
    <n v="0"/>
    <n v="0"/>
    <n v="0"/>
    <n v="0"/>
    <n v="0"/>
  </r>
  <r>
    <s v="N"/>
    <s v="ED"/>
    <s v="AN"/>
    <x v="1"/>
    <s v="Mandatory &amp; Compliance"/>
    <x v="51"/>
    <s v="6103"/>
    <x v="55"/>
    <s v="YI801"/>
    <s v="BI_YI801 - APP F5 Mitigation Gas Super Saturation Control Alternatives"/>
    <s v="Environmental"/>
    <x v="4"/>
    <s v="ED.AN"/>
    <n v="0.65639999999999998"/>
    <n v="0"/>
    <n v="221796.90359999999"/>
    <n v="0"/>
    <n v="0"/>
    <n v="0"/>
    <n v="0"/>
    <n v="87899"/>
    <n v="0"/>
    <n v="0"/>
    <n v="0"/>
    <n v="0"/>
    <n v="0"/>
    <n v="0"/>
    <n v="0"/>
    <n v="250000"/>
    <n v="337899"/>
    <m/>
    <n v="0"/>
    <n v="0"/>
    <n v="0"/>
    <n v="87899"/>
    <n v="87899"/>
    <n v="87899"/>
    <n v="87899"/>
    <n v="87899"/>
    <n v="87899"/>
    <n v="87899"/>
    <n v="87899"/>
    <n v="337899"/>
    <n v="72678.458333333328"/>
    <m/>
    <n v="0"/>
    <n v="0"/>
    <n v="0"/>
    <n v="57696.903599999998"/>
    <n v="0"/>
    <n v="0"/>
    <n v="0"/>
    <n v="0"/>
    <n v="0"/>
    <n v="0"/>
    <n v="0"/>
    <n v="164100"/>
    <n v="221796.90359999999"/>
    <m/>
    <n v="0"/>
    <n v="0"/>
    <n v="0"/>
    <n v="57696.903599999998"/>
    <n v="57696.903599999998"/>
    <n v="57696.903599999998"/>
    <n v="57696.903599999998"/>
    <n v="57696.903599999998"/>
    <n v="57696.903599999998"/>
    <n v="57696.903599999998"/>
    <n v="57696.903599999998"/>
    <n v="221796.90359999999"/>
    <n v="47706.140050000009"/>
    <m/>
    <n v="0"/>
    <n v="0"/>
    <n v="0"/>
    <n v="0"/>
    <n v="0"/>
    <n v="0"/>
    <n v="0"/>
    <n v="0"/>
    <n v="0"/>
    <n v="0"/>
    <n v="0"/>
    <n v="0"/>
    <n v="0"/>
    <m/>
    <n v="0"/>
    <n v="0"/>
    <n v="0"/>
    <n v="0"/>
    <n v="0"/>
    <n v="0"/>
    <n v="0"/>
    <n v="0"/>
    <n v="0"/>
    <n v="0"/>
    <n v="0"/>
    <n v="0"/>
    <n v="0"/>
  </r>
  <r>
    <s v="N"/>
    <s v="ED"/>
    <s v="AN"/>
    <x v="1"/>
    <s v="Mandatory &amp; Compliance"/>
    <x v="51"/>
    <s v="6103"/>
    <x v="55"/>
    <s v="YI998"/>
    <s v="BI_YI998 - Montana Tributary and Recreational Fishery"/>
    <s v="Environmental"/>
    <x v="4"/>
    <s v="ED.AN"/>
    <n v="0.65639999999999998"/>
    <n v="0"/>
    <n v="304696.94160000002"/>
    <n v="0"/>
    <n v="264426"/>
    <n v="343"/>
    <n v="1345"/>
    <n v="28"/>
    <n v="39341"/>
    <n v="1672"/>
    <n v="0"/>
    <n v="62911"/>
    <n v="31376"/>
    <n v="31376"/>
    <n v="31376"/>
    <n v="0"/>
    <n v="464194"/>
    <m/>
    <n v="264426"/>
    <n v="264769"/>
    <n v="266114"/>
    <n v="266142"/>
    <n v="305483"/>
    <n v="307155"/>
    <n v="307155"/>
    <n v="370066"/>
    <n v="401442"/>
    <n v="432818"/>
    <n v="464194"/>
    <n v="464194"/>
    <n v="323488.41666666669"/>
    <m/>
    <n v="173569.22639999999"/>
    <n v="225.14519999999999"/>
    <n v="882.85799999999995"/>
    <n v="18.379200000000001"/>
    <n v="25823.432399999998"/>
    <n v="1097.5008"/>
    <n v="0"/>
    <n v="41294.780399999996"/>
    <n v="20595.206399999999"/>
    <n v="20595.206399999999"/>
    <n v="20595.206399999999"/>
    <n v="0"/>
    <n v="304696.94160000002"/>
    <m/>
    <n v="173569.22639999999"/>
    <n v="173794.37159999998"/>
    <n v="174677.22959999999"/>
    <n v="174695.60879999999"/>
    <n v="200519.04119999998"/>
    <n v="201616.54199999999"/>
    <n v="201616.54199999999"/>
    <n v="242911.32239999998"/>
    <n v="263506.52879999997"/>
    <n v="284101.7352"/>
    <n v="304696.94160000002"/>
    <n v="304696.94160000002"/>
    <n v="212337.79669999998"/>
    <m/>
    <n v="0"/>
    <n v="0"/>
    <n v="0"/>
    <n v="0"/>
    <n v="0"/>
    <n v="0"/>
    <n v="0"/>
    <n v="0"/>
    <n v="0"/>
    <n v="0"/>
    <n v="0"/>
    <n v="0"/>
    <n v="0"/>
    <m/>
    <n v="0"/>
    <n v="0"/>
    <n v="0"/>
    <n v="0"/>
    <n v="0"/>
    <n v="0"/>
    <n v="0"/>
    <n v="0"/>
    <n v="0"/>
    <n v="0"/>
    <n v="0"/>
    <n v="0"/>
    <n v="0"/>
  </r>
  <r>
    <s v="N"/>
    <s v="ED"/>
    <s v="AN"/>
    <x v="1"/>
    <s v="Mandatory &amp; Compliance"/>
    <x v="51"/>
    <s v="6103"/>
    <x v="55"/>
    <s v="YI990"/>
    <s v="BI_YI990 - Wildlife Habitat Acquisition"/>
    <s v="Environmental"/>
    <x v="4"/>
    <s v="ED.AN"/>
    <n v="0.65639999999999998"/>
    <n v="0"/>
    <n v="328093.00679999997"/>
    <n v="0"/>
    <n v="0"/>
    <n v="0"/>
    <n v="0"/>
    <n v="0"/>
    <n v="0"/>
    <n v="0"/>
    <n v="0"/>
    <n v="0"/>
    <n v="0"/>
    <n v="0"/>
    <n v="0"/>
    <n v="499837"/>
    <n v="499837"/>
    <m/>
    <n v="0"/>
    <n v="0"/>
    <n v="0"/>
    <n v="0"/>
    <n v="0"/>
    <n v="0"/>
    <n v="0"/>
    <n v="0"/>
    <n v="0"/>
    <n v="0"/>
    <n v="0"/>
    <n v="499837"/>
    <n v="20826.541666666668"/>
    <m/>
    <n v="0"/>
    <n v="0"/>
    <n v="0"/>
    <n v="0"/>
    <n v="0"/>
    <n v="0"/>
    <n v="0"/>
    <n v="0"/>
    <n v="0"/>
    <n v="0"/>
    <n v="0"/>
    <n v="328093.00679999997"/>
    <n v="328093.00679999997"/>
    <m/>
    <n v="0"/>
    <n v="0"/>
    <n v="0"/>
    <n v="0"/>
    <n v="0"/>
    <n v="0"/>
    <n v="0"/>
    <n v="0"/>
    <n v="0"/>
    <n v="0"/>
    <n v="0"/>
    <n v="328093.00679999997"/>
    <n v="13670.541949999999"/>
    <m/>
    <n v="0"/>
    <n v="0"/>
    <n v="0"/>
    <n v="0"/>
    <n v="0"/>
    <n v="0"/>
    <n v="0"/>
    <n v="0"/>
    <n v="0"/>
    <n v="0"/>
    <n v="0"/>
    <n v="0"/>
    <n v="0"/>
    <m/>
    <n v="0"/>
    <n v="0"/>
    <n v="0"/>
    <n v="0"/>
    <n v="0"/>
    <n v="0"/>
    <n v="0"/>
    <n v="0"/>
    <n v="0"/>
    <n v="0"/>
    <n v="0"/>
    <n v="0"/>
    <n v="0"/>
  </r>
  <r>
    <s v="N"/>
    <s v="ED"/>
    <s v="WA"/>
    <x v="1"/>
    <s v="Mandatory &amp; Compliance"/>
    <x v="52"/>
    <s v="6107"/>
    <x v="56"/>
    <s v="SI621"/>
    <s v="BI_SI621 - Spokane River License PM&amp;Es"/>
    <s v="Environmental"/>
    <x v="4"/>
    <s v="ED.WA"/>
    <n v="0.65639999999999998"/>
    <n v="0"/>
    <n v="783303.12479999999"/>
    <n v="0"/>
    <n v="234169"/>
    <n v="0"/>
    <n v="0"/>
    <n v="0"/>
    <n v="31678"/>
    <n v="-14077"/>
    <n v="400187"/>
    <n v="0"/>
    <n v="0"/>
    <n v="0"/>
    <n v="0"/>
    <n v="541375"/>
    <n v="1193332"/>
    <m/>
    <n v="234169"/>
    <n v="234169"/>
    <n v="234169"/>
    <n v="234169"/>
    <n v="265847"/>
    <n v="251770"/>
    <n v="651957"/>
    <n v="651957"/>
    <n v="651957"/>
    <n v="651957"/>
    <n v="651957"/>
    <n v="1193332"/>
    <n v="442562"/>
    <m/>
    <n v="153708.53159999999"/>
    <n v="0"/>
    <n v="0"/>
    <n v="0"/>
    <n v="20793.439200000001"/>
    <n v="-9240.1427999999996"/>
    <n v="262682.74679999996"/>
    <n v="0"/>
    <n v="0"/>
    <n v="0"/>
    <n v="0"/>
    <n v="355358.55"/>
    <n v="783303.12479999987"/>
    <m/>
    <n v="153708.53159999999"/>
    <n v="153708.53159999999"/>
    <n v="153708.53159999999"/>
    <n v="153708.53159999999"/>
    <n v="174501.97079999998"/>
    <n v="165261.82799999998"/>
    <n v="427944.57479999994"/>
    <n v="427944.57479999994"/>
    <n v="427944.57479999994"/>
    <n v="427944.57479999994"/>
    <n v="427944.57479999994"/>
    <n v="783303.12479999987"/>
    <n v="290497.69680000003"/>
    <m/>
    <n v="0"/>
    <n v="0"/>
    <n v="0"/>
    <n v="0"/>
    <n v="0"/>
    <n v="0"/>
    <n v="0"/>
    <n v="0"/>
    <n v="0"/>
    <n v="0"/>
    <n v="0"/>
    <n v="0"/>
    <n v="0"/>
    <m/>
    <n v="0"/>
    <n v="0"/>
    <n v="0"/>
    <n v="0"/>
    <n v="0"/>
    <n v="0"/>
    <n v="0"/>
    <n v="0"/>
    <n v="0"/>
    <n v="0"/>
    <n v="0"/>
    <n v="0"/>
    <n v="0"/>
  </r>
  <r>
    <s v="Y"/>
    <s v="CD"/>
    <s v="AA"/>
    <x v="0"/>
    <s v="Asset Condition"/>
    <x v="53"/>
    <s v="7001"/>
    <x v="57"/>
    <s v="71H07"/>
    <s v="BI_71H07 - Structures and Improvements"/>
    <s v="Other Function"/>
    <x v="8"/>
    <s v="CD.AA"/>
    <n v="0.48309143579999997"/>
    <n v="0.15158870260000001"/>
    <n v="1134103.5223183366"/>
    <n v="355869.03186894965"/>
    <n v="1467"/>
    <n v="527171"/>
    <n v="2491"/>
    <n v="-102318"/>
    <n v="13330"/>
    <n v="1123"/>
    <n v="1000000"/>
    <n v="150000"/>
    <n v="35000"/>
    <n v="500000"/>
    <n v="150000"/>
    <n v="69332"/>
    <n v="2347596"/>
    <m/>
    <n v="1467"/>
    <n v="528638"/>
    <n v="531129"/>
    <n v="428811"/>
    <n v="442141"/>
    <n v="443264"/>
    <n v="1443264"/>
    <n v="1593264"/>
    <n v="1628264"/>
    <n v="2128264"/>
    <n v="2278264"/>
    <n v="2347596"/>
    <n v="1051714"/>
    <m/>
    <n v="708.69513631859991"/>
    <n v="254671.79530212178"/>
    <n v="1203.3807665777999"/>
    <n v="-49428.949528184399"/>
    <n v="6439.608839214"/>
    <n v="542.51168240339996"/>
    <n v="483091.43579999998"/>
    <n v="72463.715369999991"/>
    <n v="16908.200252999999"/>
    <n v="241545.71789999999"/>
    <n v="72463.715369999991"/>
    <n v="33493.695426885599"/>
    <n v="1134103.5223183366"/>
    <m/>
    <n v="708.69513631859991"/>
    <n v="255380.49043844038"/>
    <n v="256583.87120501816"/>
    <n v="207154.92167683376"/>
    <n v="213594.53051604776"/>
    <n v="214137.04219845115"/>
    <n v="697228.4779984511"/>
    <n v="769692.19336845109"/>
    <n v="786600.3936214511"/>
    <n v="1028146.111521451"/>
    <n v="1100609.8268914511"/>
    <n v="1134103.5223183366"/>
    <n v="508074.02631096117"/>
    <m/>
    <n v="222.38062671420002"/>
    <n v="79913.167938344603"/>
    <n v="377.60745817660006"/>
    <n v="-15510.252872626801"/>
    <n v="2020.6774056580002"/>
    <n v="170.23411301980002"/>
    <n v="151588.70260000002"/>
    <n v="22738.305390000001"/>
    <n v="5305.6045910000003"/>
    <n v="75794.351300000009"/>
    <n v="22738.305390000001"/>
    <n v="10509.947928663201"/>
    <n v="355869.03186894965"/>
    <m/>
    <n v="222.38062671420002"/>
    <n v="80135.548565058809"/>
    <n v="80513.15602323541"/>
    <n v="65002.90315060861"/>
    <n v="67023.580556266606"/>
    <n v="67193.81466928641"/>
    <n v="218782.51726928644"/>
    <n v="241520.82265928644"/>
    <n v="246826.42725028645"/>
    <n v="322620.77855028643"/>
    <n v="345359.08394028642"/>
    <n v="355869.03186894965"/>
    <n v="159427.96076625641"/>
  </r>
  <r>
    <s v="Y"/>
    <s v="CD"/>
    <s v="AA"/>
    <x v="0"/>
    <s v="Asset Condition"/>
    <x v="54"/>
    <s v="7006"/>
    <x v="58"/>
    <s v="86J51"/>
    <s v="BI_86J51 - Tools/Lab/Shop Equipment"/>
    <s v="Other Function"/>
    <x v="2"/>
    <s v="CD.AA"/>
    <n v="0.48309143579999997"/>
    <n v="0.15158870260000001"/>
    <n v="458912.22634677414"/>
    <n v="144001.53644616742"/>
    <n v="23144"/>
    <n v="22514"/>
    <n v="104073"/>
    <n v="1474"/>
    <n v="90350"/>
    <n v="40146"/>
    <n v="111375"/>
    <n v="111375"/>
    <n v="111376"/>
    <n v="111375"/>
    <n v="111375"/>
    <n v="111372"/>
    <n v="949949"/>
    <m/>
    <n v="23144"/>
    <n v="45658"/>
    <n v="149731"/>
    <n v="151205"/>
    <n v="241555"/>
    <n v="281701"/>
    <n v="393076"/>
    <n v="504451"/>
    <n v="615827"/>
    <n v="727202"/>
    <n v="838577"/>
    <n v="949949"/>
    <n v="370591.79166666669"/>
    <m/>
    <n v="11180.6681901552"/>
    <n v="10876.320585601199"/>
    <n v="50276.774998013396"/>
    <n v="712.07677636919993"/>
    <n v="43647.31122453"/>
    <n v="19394.188781626799"/>
    <n v="53804.308662224998"/>
    <n v="53804.308662224998"/>
    <n v="53804.791753660793"/>
    <n v="53804.308662224998"/>
    <n v="53804.308662224998"/>
    <n v="53802.859387917597"/>
    <n v="458912.2263467742"/>
    <m/>
    <n v="11180.6681901552"/>
    <n v="22056.988775756399"/>
    <n v="72333.763773769795"/>
    <n v="73045.840550138993"/>
    <n v="116693.15177466899"/>
    <n v="136087.34055629579"/>
    <n v="189891.64921852079"/>
    <n v="243695.95788074579"/>
    <n v="297500.74963440659"/>
    <n v="351305.05829663156"/>
    <n v="405109.36695885658"/>
    <n v="458912.2263467742"/>
    <n v="179029.72073194446"/>
    <m/>
    <n v="3508.3689329744002"/>
    <n v="3412.8680503364003"/>
    <n v="15776.291045689801"/>
    <n v="223.44174763240002"/>
    <n v="13696.039279910001"/>
    <n v="6085.6800545796004"/>
    <n v="16883.191752075003"/>
    <n v="16883.191752075003"/>
    <n v="16883.343340777603"/>
    <n v="16883.191752075003"/>
    <n v="16883.191752075003"/>
    <n v="16882.7369859672"/>
    <n v="144001.53644616739"/>
    <m/>
    <n v="3508.3689329744002"/>
    <n v="6921.2369833108005"/>
    <n v="22697.528029000601"/>
    <n v="22920.969776633003"/>
    <n v="36617.009056543"/>
    <n v="42702.6891111226"/>
    <n v="59585.880863197599"/>
    <n v="76469.072615272598"/>
    <n v="93352.415956050201"/>
    <n v="110235.6077081252"/>
    <n v="127118.7994602002"/>
    <n v="144001.53644616739"/>
    <n v="56177.528892959497"/>
  </r>
  <r>
    <s v="N"/>
    <s v="CD"/>
    <s v="AA"/>
    <x v="4"/>
    <s v="Customer Service Quality &amp; Reliability"/>
    <x v="55"/>
    <s v="7060"/>
    <x v="59"/>
    <s v="19W09"/>
    <s v="BI_19W09 - Customer Experience Platform"/>
    <s v="Strategic"/>
    <x v="7"/>
    <s v="CD.AA"/>
    <n v="0.48309143579999997"/>
    <n v="0.15158870260000001"/>
    <n v="2452724.3016319191"/>
    <n v="769637.52028467192"/>
    <n v="0"/>
    <n v="0"/>
    <n v="0"/>
    <n v="0"/>
    <n v="0"/>
    <n v="0"/>
    <n v="0"/>
    <n v="0"/>
    <n v="0"/>
    <n v="5027143"/>
    <n v="50000"/>
    <n v="0"/>
    <n v="5077143"/>
    <m/>
    <n v="0"/>
    <n v="0"/>
    <n v="0"/>
    <n v="0"/>
    <n v="0"/>
    <n v="0"/>
    <n v="0"/>
    <n v="0"/>
    <n v="0"/>
    <n v="5027143"/>
    <n v="5077143"/>
    <n v="5077143"/>
    <n v="1053571.4583333333"/>
    <m/>
    <n v="0"/>
    <n v="0"/>
    <n v="0"/>
    <n v="0"/>
    <n v="0"/>
    <n v="0"/>
    <n v="0"/>
    <n v="0"/>
    <n v="0"/>
    <n v="2428569.7298419192"/>
    <n v="24154.571789999998"/>
    <n v="0"/>
    <n v="2452724.3016319191"/>
    <m/>
    <n v="0"/>
    <n v="0"/>
    <n v="0"/>
    <n v="0"/>
    <n v="0"/>
    <n v="0"/>
    <n v="0"/>
    <n v="0"/>
    <n v="0"/>
    <n v="2428569.7298419192"/>
    <n v="2452724.3016319191"/>
    <n v="2452724.3016319191"/>
    <n v="508971.3485241498"/>
    <m/>
    <n v="0"/>
    <n v="0"/>
    <n v="0"/>
    <n v="0"/>
    <n v="0"/>
    <n v="0"/>
    <n v="0"/>
    <n v="0"/>
    <n v="0"/>
    <n v="762058.08515467192"/>
    <n v="7579.4351300000008"/>
    <n v="0"/>
    <n v="769637.52028467192"/>
    <m/>
    <n v="0"/>
    <n v="0"/>
    <n v="0"/>
    <n v="0"/>
    <n v="0"/>
    <n v="0"/>
    <n v="0"/>
    <n v="0"/>
    <n v="0"/>
    <n v="762058.08515467192"/>
    <n v="769637.52028467192"/>
    <n v="769637.52028467192"/>
    <n v="159709.53046513998"/>
  </r>
  <r>
    <s v="N"/>
    <s v="CD"/>
    <s v="AA"/>
    <x v="2"/>
    <s v="Performance &amp; Capacity"/>
    <x v="56"/>
    <s v="7131"/>
    <x v="60"/>
    <s v="5BH07"/>
    <s v="BI_5BH07 - Parking Garage"/>
    <s v="Other Function"/>
    <x v="8"/>
    <s v="CD.AA"/>
    <n v="0.48309143579999997"/>
    <n v="0.15158870260000001"/>
    <n v="1392412.5130405966"/>
    <n v="436923.51114916964"/>
    <n v="-496803"/>
    <n v="821015"/>
    <n v="553463"/>
    <n v="563876"/>
    <n v="518135"/>
    <n v="120610"/>
    <n v="0"/>
    <n v="802000"/>
    <n v="0"/>
    <n v="0"/>
    <n v="0"/>
    <n v="0"/>
    <n v="2882296"/>
    <m/>
    <n v="-496803"/>
    <n v="324212"/>
    <n v="877675"/>
    <n v="1441551"/>
    <n v="1959686"/>
    <n v="2080296"/>
    <n v="2080296"/>
    <n v="2882296"/>
    <n v="2882296"/>
    <n v="2882296"/>
    <n v="2882296"/>
    <n v="2882296"/>
    <n v="1769770.4166666667"/>
    <m/>
    <n v="-240001.27457974738"/>
    <n v="396625.31516333699"/>
    <n v="267373.23533217539"/>
    <n v="272403.66645316081"/>
    <n v="250306.58108823298"/>
    <n v="58265.658071837999"/>
    <n v="0"/>
    <n v="387439.3315116"/>
    <n v="0"/>
    <n v="0"/>
    <n v="0"/>
    <n v="0"/>
    <n v="1392412.5130405969"/>
    <m/>
    <n v="-240001.27457974738"/>
    <n v="156624.04058358961"/>
    <n v="423997.27591576497"/>
    <n v="696400.94236892578"/>
    <n v="946707.52345715882"/>
    <n v="1004973.1815289968"/>
    <n v="1004973.1815289968"/>
    <n v="1392412.5130405969"/>
    <n v="1392412.5130405969"/>
    <n v="1392412.5130405969"/>
    <n v="1392412.5130405969"/>
    <n v="1392412.5130405969"/>
    <n v="854960.93162386434"/>
    <m/>
    <n v="-75309.722217787814"/>
    <n v="124456.59866513901"/>
    <n v="83898.738107103811"/>
    <n v="85477.231267277602"/>
    <n v="78543.41242165101"/>
    <n v="18283.113420586"/>
    <n v="0"/>
    <n v="121574.13948520001"/>
    <n v="0"/>
    <n v="0"/>
    <n v="0"/>
    <n v="0"/>
    <n v="436923.51114916959"/>
    <m/>
    <n v="-75309.722217787814"/>
    <n v="49146.876447351198"/>
    <n v="133045.61455445501"/>
    <n v="218522.8458217326"/>
    <n v="297066.25824338361"/>
    <n v="315349.37166396959"/>
    <n v="315349.37166396959"/>
    <n v="436923.51114916959"/>
    <n v="436923.51114916959"/>
    <n v="436923.51114916959"/>
    <n v="436923.51114916959"/>
    <n v="436923.51114916959"/>
    <n v="268277.20136236137"/>
  </r>
  <r>
    <s v="N"/>
    <s v="GD"/>
    <s v="AN"/>
    <x v="2"/>
    <s v="Performance &amp; Capacity"/>
    <x v="57"/>
    <s v="7201"/>
    <x v="61"/>
    <s v="JN604"/>
    <s v="BI_JN604 - Jackson Prairie Storage"/>
    <s v="Other Function"/>
    <x v="9"/>
    <s v="GD.AN"/>
    <n v="0"/>
    <n v="0.68679999999999997"/>
    <n v="0"/>
    <n v="1402399.5843999998"/>
    <n v="9044"/>
    <n v="3970"/>
    <n v="216873"/>
    <n v="318181"/>
    <n v="204320"/>
    <n v="237772"/>
    <n v="175295"/>
    <n v="175295"/>
    <n v="175297"/>
    <n v="175295"/>
    <n v="175295"/>
    <n v="175296"/>
    <n v="2041933"/>
    <m/>
    <n v="9044"/>
    <n v="13014"/>
    <n v="229887"/>
    <n v="548068"/>
    <n v="752388"/>
    <n v="990160"/>
    <n v="1165455"/>
    <n v="1340750"/>
    <n v="1516047"/>
    <n v="1691342"/>
    <n v="1866637"/>
    <n v="2041933"/>
    <n v="928646.54166666663"/>
    <m/>
    <n v="0"/>
    <n v="0"/>
    <n v="0"/>
    <n v="0"/>
    <n v="0"/>
    <n v="0"/>
    <n v="0"/>
    <n v="0"/>
    <n v="0"/>
    <n v="0"/>
    <n v="0"/>
    <n v="0"/>
    <n v="0"/>
    <m/>
    <n v="0"/>
    <n v="0"/>
    <n v="0"/>
    <n v="0"/>
    <n v="0"/>
    <n v="0"/>
    <n v="0"/>
    <n v="0"/>
    <n v="0"/>
    <n v="0"/>
    <n v="0"/>
    <n v="0"/>
    <n v="0"/>
    <m/>
    <n v="6211.4191999999994"/>
    <n v="2726.596"/>
    <n v="148948.37639999998"/>
    <n v="218526.7108"/>
    <n v="140326.976"/>
    <n v="163301.80959999998"/>
    <n v="120392.606"/>
    <n v="120392.606"/>
    <n v="120393.97959999999"/>
    <n v="120392.606"/>
    <n v="120392.606"/>
    <n v="120393.2928"/>
    <n v="1402399.5843999998"/>
    <m/>
    <n v="6211.4191999999994"/>
    <n v="8938.0151999999998"/>
    <n v="157886.39159999997"/>
    <n v="376413.10239999997"/>
    <n v="516740.0784"/>
    <n v="680041.88800000004"/>
    <n v="800434.49400000006"/>
    <n v="920827.10000000009"/>
    <n v="1041221.0796000001"/>
    <n v="1161613.6856"/>
    <n v="1282006.2915999999"/>
    <n v="1402399.5843999998"/>
    <n v="637794.44481666677"/>
  </r>
  <r>
    <s v="Y"/>
    <s v="CD"/>
    <s v="AA"/>
    <x v="0"/>
    <s v="Asset Condition"/>
    <x v="58"/>
    <s v="7000"/>
    <x v="62"/>
    <s v="80K51"/>
    <s v="BI_80K51 - Transportation Equipment-System Wide"/>
    <s v="Other Function"/>
    <x v="10"/>
    <s v="CD.AA"/>
    <n v="0.48309143579999997"/>
    <n v="0.15158870260000001"/>
    <n v="20709.149177131327"/>
    <n v="6498.2999553957225"/>
    <n v="0"/>
    <n v="0"/>
    <n v="0"/>
    <n v="42867.97"/>
    <n v="0"/>
    <n v="0"/>
    <n v="0"/>
    <n v="0"/>
    <n v="0"/>
    <n v="0"/>
    <n v="0"/>
    <n v="0"/>
    <n v="42867.97"/>
    <m/>
    <n v="0"/>
    <n v="0"/>
    <n v="0"/>
    <n v="42867.97"/>
    <n v="42867.97"/>
    <n v="42867.97"/>
    <n v="42867.97"/>
    <n v="42867.97"/>
    <n v="42867.97"/>
    <n v="42867.97"/>
    <n v="42867.97"/>
    <n v="42867.97"/>
    <n v="30364.812083333334"/>
    <m/>
    <n v="0"/>
    <n v="0"/>
    <n v="0"/>
    <n v="20709.149177131327"/>
    <n v="0"/>
    <n v="0"/>
    <n v="0"/>
    <n v="0"/>
    <n v="0"/>
    <n v="0"/>
    <n v="0"/>
    <n v="0"/>
    <n v="20709.149177131327"/>
    <m/>
    <n v="0"/>
    <n v="0"/>
    <n v="0"/>
    <n v="20709.149177131327"/>
    <n v="20709.149177131327"/>
    <n v="20709.149177131327"/>
    <n v="20709.149177131327"/>
    <n v="20709.149177131327"/>
    <n v="20709.149177131327"/>
    <n v="20709.149177131327"/>
    <n v="20709.149177131327"/>
    <n v="20709.149177131327"/>
    <n v="14668.980667134689"/>
    <m/>
    <n v="0"/>
    <n v="0"/>
    <n v="0"/>
    <n v="6498.2999553957225"/>
    <n v="0"/>
    <n v="0"/>
    <n v="0"/>
    <n v="0"/>
    <n v="0"/>
    <n v="0"/>
    <n v="0"/>
    <n v="0"/>
    <n v="6498.2999553957225"/>
    <m/>
    <n v="0"/>
    <n v="0"/>
    <n v="0"/>
    <n v="6498.2999553957225"/>
    <n v="6498.2999553957225"/>
    <n v="6498.2999553957225"/>
    <n v="6498.2999553957225"/>
    <n v="6498.2999553957225"/>
    <n v="6498.2999553957225"/>
    <n v="6498.2999553957225"/>
    <n v="6498.2999553957225"/>
    <n v="6498.2999553957225"/>
    <n v="4602.9624684053024"/>
  </r>
  <r>
    <s v="Y"/>
    <s v="CD"/>
    <s v="AN"/>
    <x v="0"/>
    <s v="Asset Condition"/>
    <x v="58"/>
    <s v="7000"/>
    <x v="62"/>
    <s v="80K51"/>
    <s v="BI_80K51 - Transportation Equipment-System Wide"/>
    <s v="Other Function"/>
    <x v="10"/>
    <s v="CD.AN"/>
    <n v="0.53495551019999998"/>
    <n v="0.16465544260000001"/>
    <n v="249230.52963818004"/>
    <n v="76711.35708400252"/>
    <n v="58845.11"/>
    <n v="112844.89"/>
    <n v="0"/>
    <n v="86124.18"/>
    <n v="0"/>
    <n v="0"/>
    <n v="139428.02000000002"/>
    <n v="68648"/>
    <n v="0"/>
    <n v="0"/>
    <n v="0"/>
    <n v="0"/>
    <n v="465890.2"/>
    <m/>
    <n v="58845.11"/>
    <n v="171690"/>
    <n v="171690"/>
    <n v="257814.18"/>
    <n v="257814.18"/>
    <n v="257814.18"/>
    <n v="397242.2"/>
    <n v="465890.2"/>
    <n v="465890.2"/>
    <n v="465890.2"/>
    <n v="465890.2"/>
    <n v="465890.2"/>
    <n v="305784.64583333337"/>
    <m/>
    <n v="31479.51584282512"/>
    <n v="60366.995703412875"/>
    <n v="0"/>
    <n v="46072.604652456634"/>
    <n v="0"/>
    <n v="0"/>
    <n v="74587.787575275812"/>
    <n v="36723.6258642096"/>
    <n v="0"/>
    <n v="0"/>
    <n v="0"/>
    <n v="0"/>
    <n v="249230.52963818004"/>
    <m/>
    <n v="31479.51584282512"/>
    <n v="91846.511546237991"/>
    <n v="91846.511546237991"/>
    <n v="137919.11619869462"/>
    <n v="137919.11619869462"/>
    <n v="137919.11619869462"/>
    <n v="212506.90377397044"/>
    <n v="249230.52963818004"/>
    <n v="249230.52963818004"/>
    <n v="249230.52963818004"/>
    <n v="249230.52963818004"/>
    <n v="249230.52963818004"/>
    <n v="163581.18122309711"/>
    <m/>
    <n v="9689.167631895687"/>
    <n v="18580.525308098313"/>
    <n v="0"/>
    <n v="14180.814976462067"/>
    <n v="0"/>
    <n v="0"/>
    <n v="22957.582343941656"/>
    <n v="11303.266823604801"/>
    <n v="0"/>
    <n v="0"/>
    <n v="0"/>
    <n v="0"/>
    <n v="76711.35708400252"/>
    <m/>
    <n v="9689.167631895687"/>
    <n v="28269.692939993998"/>
    <n v="28269.692939993998"/>
    <n v="42450.507916456067"/>
    <n v="42450.507916456067"/>
    <n v="42450.507916456067"/>
    <n v="65408.090260397723"/>
    <n v="76711.35708400252"/>
    <n v="76711.35708400252"/>
    <n v="76711.35708400252"/>
    <n v="76711.35708400252"/>
    <n v="76711.35708400252"/>
    <n v="50349.106199971742"/>
  </r>
  <r>
    <s v="Y"/>
    <s v="ED"/>
    <s v="AN"/>
    <x v="0"/>
    <s v="Asset Condition"/>
    <x v="58"/>
    <s v="7000"/>
    <x v="62"/>
    <s v="80K51"/>
    <s v="BI_80K51 - Transportation Equipment-System Wide"/>
    <s v="Other Function"/>
    <x v="10"/>
    <s v="ED.AN"/>
    <n v="0.69189000000000001"/>
    <n v="0"/>
    <n v="2108961.4497252"/>
    <n v="0"/>
    <n v="171653.41"/>
    <n v="248804.46"/>
    <n v="91274.37999999999"/>
    <n v="144474.37"/>
    <n v="0"/>
    <n v="142029.22"/>
    <n v="202024.84000000003"/>
    <n v="379914"/>
    <n v="0"/>
    <n v="194241"/>
    <n v="94809"/>
    <n v="1378892"/>
    <n v="3048116.6799999997"/>
    <m/>
    <n v="171653.41"/>
    <n v="420457.87"/>
    <n v="511732.25"/>
    <n v="656206.62"/>
    <n v="656206.62"/>
    <n v="798235.84"/>
    <n v="1000260.6799999999"/>
    <n v="1380174.68"/>
    <n v="1380174.68"/>
    <n v="1574415.68"/>
    <n v="1669224.68"/>
    <n v="3048116.6799999997"/>
    <n v="978566.77916666667"/>
    <m/>
    <n v="118765.2778449"/>
    <n v="172145.31782940001"/>
    <n v="63151.83077819999"/>
    <n v="99960.371859299994"/>
    <n v="0"/>
    <n v="98268.597025800002"/>
    <n v="139778.96654760002"/>
    <n v="262858.69746"/>
    <n v="0"/>
    <n v="134393.40549"/>
    <n v="65597.399009999994"/>
    <n v="954041.58588000003"/>
    <n v="2108961.4497252"/>
    <m/>
    <n v="118765.2778449"/>
    <n v="290910.59567429998"/>
    <n v="354062.42645249999"/>
    <n v="454022.7983118"/>
    <n v="454022.7983118"/>
    <n v="552291.39533760003"/>
    <n v="692070.36188520002"/>
    <n v="954929.05934519996"/>
    <n v="954929.05934519996"/>
    <n v="1089322.4648352"/>
    <n v="1154919.8638452"/>
    <n v="2108961.4497252"/>
    <n v="677060.56883762486"/>
    <m/>
    <n v="0"/>
    <n v="0"/>
    <n v="0"/>
    <n v="0"/>
    <n v="0"/>
    <n v="0"/>
    <n v="0"/>
    <n v="0"/>
    <n v="0"/>
    <n v="0"/>
    <n v="0"/>
    <n v="0"/>
    <n v="0"/>
    <m/>
    <n v="0"/>
    <n v="0"/>
    <n v="0"/>
    <n v="0"/>
    <n v="0"/>
    <n v="0"/>
    <n v="0"/>
    <n v="0"/>
    <n v="0"/>
    <n v="0"/>
    <n v="0"/>
    <n v="0"/>
    <n v="0"/>
  </r>
  <r>
    <s v="Y"/>
    <s v="ED"/>
    <s v="WA"/>
    <x v="0"/>
    <s v="Asset Condition"/>
    <x v="58"/>
    <s v="7000"/>
    <x v="62"/>
    <s v="80K51"/>
    <s v="BI_80K51 - Transportation Equipment-System Wide"/>
    <s v="Other Function"/>
    <x v="10"/>
    <s v="ED.WA"/>
    <n v="1"/>
    <n v="0"/>
    <n v="666466.37999999989"/>
    <n v="0"/>
    <n v="64614.34"/>
    <n v="688.81"/>
    <n v="120193.08"/>
    <n v="163622.21999999997"/>
    <n v="670.97000000000116"/>
    <n v="2676.7"/>
    <n v="182038.26"/>
    <n v="0"/>
    <n v="0"/>
    <n v="0"/>
    <n v="0"/>
    <n v="131962"/>
    <n v="666466.37999999989"/>
    <m/>
    <n v="64614.34"/>
    <n v="65303.149999999994"/>
    <n v="185496.22999999998"/>
    <n v="349118.44999999995"/>
    <n v="349789.41999999993"/>
    <n v="352466.11999999994"/>
    <n v="534504.37999999989"/>
    <n v="534504.37999999989"/>
    <n v="534504.37999999989"/>
    <n v="534504.37999999989"/>
    <n v="534504.37999999989"/>
    <n v="666466.37999999989"/>
    <n v="364378.56666666659"/>
    <m/>
    <n v="64614.34"/>
    <n v="688.81"/>
    <n v="120193.08"/>
    <n v="163622.21999999997"/>
    <n v="670.97000000000116"/>
    <n v="2676.7"/>
    <n v="182038.26"/>
    <n v="0"/>
    <n v="0"/>
    <n v="0"/>
    <n v="0"/>
    <n v="131962"/>
    <n v="666466.37999999989"/>
    <m/>
    <n v="64614.34"/>
    <n v="65303.149999999994"/>
    <n v="185496.22999999998"/>
    <n v="349118.44999999995"/>
    <n v="349789.41999999993"/>
    <n v="352466.11999999994"/>
    <n v="534504.37999999989"/>
    <n v="534504.37999999989"/>
    <n v="534504.37999999989"/>
    <n v="534504.37999999989"/>
    <n v="534504.37999999989"/>
    <n v="666466.37999999989"/>
    <n v="364378.56666666659"/>
    <m/>
    <n v="0"/>
    <n v="0"/>
    <n v="0"/>
    <n v="0"/>
    <n v="0"/>
    <n v="0"/>
    <n v="0"/>
    <n v="0"/>
    <n v="0"/>
    <n v="0"/>
    <n v="0"/>
    <n v="0"/>
    <n v="0"/>
    <m/>
    <n v="0"/>
    <n v="0"/>
    <n v="0"/>
    <n v="0"/>
    <n v="0"/>
    <n v="0"/>
    <n v="0"/>
    <n v="0"/>
    <n v="0"/>
    <n v="0"/>
    <n v="0"/>
    <n v="0"/>
    <n v="0"/>
  </r>
  <r>
    <s v="Y"/>
    <s v="GD"/>
    <s v="AA"/>
    <x v="0"/>
    <s v="Asset Condition"/>
    <x v="58"/>
    <s v="7000"/>
    <x v="62"/>
    <s v="80K51"/>
    <s v="BI_80K51 - Transportation Equipment-System Wide"/>
    <s v="Other Function"/>
    <x v="10"/>
    <s v="GD.AA"/>
    <n v="0"/>
    <n v="0.50112399760000004"/>
    <n v="0"/>
    <n v="25175.156694550289"/>
    <n v="50237.38"/>
    <n v="0"/>
    <n v="0"/>
    <n v="0"/>
    <n v="0"/>
    <n v="0"/>
    <n v="0"/>
    <n v="0"/>
    <n v="0"/>
    <n v="0"/>
    <n v="0"/>
    <n v="0"/>
    <n v="50237.38"/>
    <m/>
    <n v="50237.38"/>
    <n v="50237.38"/>
    <n v="50237.38"/>
    <n v="50237.38"/>
    <n v="50237.38"/>
    <n v="50237.38"/>
    <n v="50237.38"/>
    <n v="50237.38"/>
    <n v="50237.38"/>
    <n v="50237.38"/>
    <n v="50237.38"/>
    <n v="50237.38"/>
    <n v="48144.155833333323"/>
    <m/>
    <n v="0"/>
    <n v="0"/>
    <n v="0"/>
    <n v="0"/>
    <n v="0"/>
    <n v="0"/>
    <n v="0"/>
    <n v="0"/>
    <n v="0"/>
    <n v="0"/>
    <n v="0"/>
    <n v="0"/>
    <n v="0"/>
    <m/>
    <n v="0"/>
    <n v="0"/>
    <n v="0"/>
    <n v="0"/>
    <n v="0"/>
    <n v="0"/>
    <n v="0"/>
    <n v="0"/>
    <n v="0"/>
    <n v="0"/>
    <n v="0"/>
    <n v="0"/>
    <n v="0"/>
    <m/>
    <n v="25175.156694550289"/>
    <n v="0"/>
    <n v="0"/>
    <n v="0"/>
    <n v="0"/>
    <n v="0"/>
    <n v="0"/>
    <n v="0"/>
    <n v="0"/>
    <n v="0"/>
    <n v="0"/>
    <n v="0"/>
    <n v="25175.156694550289"/>
    <m/>
    <n v="25175.156694550289"/>
    <n v="25175.156694550289"/>
    <n v="25175.156694550289"/>
    <n v="25175.156694550289"/>
    <n v="25175.156694550289"/>
    <n v="25175.156694550289"/>
    <n v="25175.156694550289"/>
    <n v="25175.156694550289"/>
    <n v="25175.156694550289"/>
    <n v="25175.156694550289"/>
    <n v="25175.156694550289"/>
    <n v="25175.156694550289"/>
    <n v="24126.191832277367"/>
  </r>
  <r>
    <s v="Y"/>
    <s v="GD"/>
    <s v="AN"/>
    <x v="0"/>
    <s v="Asset Condition"/>
    <x v="58"/>
    <s v="7000"/>
    <x v="62"/>
    <s v="80K51"/>
    <s v="BI_80K51 - Transportation Equipment-System Wide"/>
    <s v="Other Function"/>
    <x v="10"/>
    <s v="GD.AN"/>
    <n v="0"/>
    <n v="0.72593000000000008"/>
    <n v="0"/>
    <n v="221766.84563990001"/>
    <n v="0"/>
    <n v="0"/>
    <n v="0"/>
    <n v="0"/>
    <n v="254930.78999999998"/>
    <n v="50965.2"/>
    <n v="-402.56"/>
    <n v="0"/>
    <n v="0"/>
    <n v="0"/>
    <n v="0"/>
    <n v="0"/>
    <n v="305493.43"/>
    <m/>
    <n v="0"/>
    <n v="0"/>
    <n v="0"/>
    <n v="0"/>
    <n v="254930.78999999998"/>
    <n v="305895.99"/>
    <n v="305493.43"/>
    <n v="305493.43"/>
    <n v="305493.43"/>
    <n v="305493.43"/>
    <n v="305493.43"/>
    <n v="305493.43"/>
    <n v="186753.38708333331"/>
    <m/>
    <n v="0"/>
    <n v="0"/>
    <n v="0"/>
    <n v="0"/>
    <n v="0"/>
    <n v="0"/>
    <n v="0"/>
    <n v="0"/>
    <n v="0"/>
    <n v="0"/>
    <n v="0"/>
    <n v="0"/>
    <n v="0"/>
    <m/>
    <n v="0"/>
    <n v="0"/>
    <n v="0"/>
    <n v="0"/>
    <n v="0"/>
    <n v="0"/>
    <n v="0"/>
    <n v="0"/>
    <n v="0"/>
    <n v="0"/>
    <n v="0"/>
    <n v="0"/>
    <n v="0"/>
    <m/>
    <n v="0"/>
    <n v="0"/>
    <n v="0"/>
    <n v="0"/>
    <n v="185061.90838470001"/>
    <n v="36997.167635999998"/>
    <n v="-292.23038080000003"/>
    <n v="0"/>
    <n v="0"/>
    <n v="0"/>
    <n v="0"/>
    <n v="0"/>
    <n v="221766.84563990001"/>
    <m/>
    <n v="0"/>
    <n v="0"/>
    <n v="0"/>
    <n v="0"/>
    <n v="185061.90838470001"/>
    <n v="222059.07602070001"/>
    <n v="221766.84563990001"/>
    <n v="221766.84563990001"/>
    <n v="221766.84563990001"/>
    <n v="221766.84563990001"/>
    <n v="221766.84563990001"/>
    <n v="221766.84563990001"/>
    <n v="135569.88628540418"/>
  </r>
  <r>
    <s v="Y"/>
    <s v="GD"/>
    <s v="WA"/>
    <x v="0"/>
    <s v="Asset Condition"/>
    <x v="58"/>
    <s v="7000"/>
    <x v="62"/>
    <s v="80K51"/>
    <s v="BI_80K51 - Transportation Equipment-System Wide"/>
    <s v="Other Function"/>
    <x v="10"/>
    <s v="GD.WA"/>
    <n v="0"/>
    <n v="1"/>
    <n v="0"/>
    <n v="1099894.1499999999"/>
    <n v="0"/>
    <n v="0"/>
    <n v="0"/>
    <n v="0"/>
    <n v="133203.15"/>
    <n v="0"/>
    <n v="0"/>
    <n v="0"/>
    <n v="0"/>
    <n v="23626"/>
    <n v="273542"/>
    <n v="669523"/>
    <n v="1099894.1499999999"/>
    <m/>
    <n v="0"/>
    <n v="0"/>
    <n v="0"/>
    <n v="0"/>
    <n v="133203.15"/>
    <n v="133203.15"/>
    <n v="133203.15"/>
    <n v="133203.15"/>
    <n v="133203.15"/>
    <n v="156829.15"/>
    <n v="430371.15"/>
    <n v="1099894.1499999999"/>
    <n v="150263.59375"/>
    <m/>
    <n v="0"/>
    <n v="0"/>
    <n v="0"/>
    <n v="0"/>
    <n v="0"/>
    <n v="0"/>
    <n v="0"/>
    <n v="0"/>
    <n v="0"/>
    <n v="0"/>
    <n v="0"/>
    <n v="0"/>
    <n v="0"/>
    <m/>
    <n v="0"/>
    <n v="0"/>
    <n v="0"/>
    <n v="0"/>
    <n v="0"/>
    <n v="0"/>
    <n v="0"/>
    <n v="0"/>
    <n v="0"/>
    <n v="0"/>
    <n v="0"/>
    <n v="0"/>
    <n v="0"/>
    <m/>
    <n v="0"/>
    <n v="0"/>
    <n v="0"/>
    <n v="0"/>
    <n v="133203.15"/>
    <n v="0"/>
    <n v="0"/>
    <n v="0"/>
    <n v="0"/>
    <n v="23626"/>
    <n v="273542"/>
    <n v="669523"/>
    <n v="1099894.1499999999"/>
    <m/>
    <n v="0"/>
    <n v="0"/>
    <n v="0"/>
    <n v="0"/>
    <n v="133203.15"/>
    <n v="133203.15"/>
    <n v="133203.15"/>
    <n v="133203.15"/>
    <n v="133203.15"/>
    <n v="156829.15"/>
    <n v="430371.15"/>
    <n v="1099894.1499999999"/>
    <n v="150263.59375"/>
  </r>
  <r>
    <s v="N"/>
    <s v="ED"/>
    <s v="AN"/>
    <x v="2"/>
    <s v="Failed Plant &amp; Operations"/>
    <x v="1"/>
    <s v="2051"/>
    <x v="1"/>
    <s v="TBD"/>
    <s v="TBD - Chelan-Stratford Transmission Line Restoration - Storm"/>
    <s v="T&amp;D"/>
    <x v="0"/>
    <s v="ED.AN"/>
    <n v="0.65639999999999998"/>
    <n v="0"/>
    <n v="5321024.55"/>
    <n v="0"/>
    <n v="0"/>
    <n v="0"/>
    <n v="0"/>
    <n v="0"/>
    <n v="0"/>
    <n v="0"/>
    <n v="0"/>
    <n v="0"/>
    <n v="0"/>
    <n v="0"/>
    <n v="0"/>
    <n v="8106375"/>
    <n v="8106375"/>
    <m/>
    <n v="0"/>
    <n v="0"/>
    <n v="0"/>
    <n v="0"/>
    <n v="0"/>
    <n v="0"/>
    <n v="0"/>
    <n v="0"/>
    <n v="0"/>
    <n v="0"/>
    <n v="0"/>
    <n v="8106375"/>
    <n v="337765.625"/>
    <m/>
    <n v="0"/>
    <n v="0"/>
    <n v="0"/>
    <n v="0"/>
    <n v="0"/>
    <n v="0"/>
    <n v="0"/>
    <n v="0"/>
    <n v="0"/>
    <n v="0"/>
    <n v="0"/>
    <n v="5321024.55"/>
    <n v="5321024.55"/>
    <m/>
    <n v="0"/>
    <n v="0"/>
    <n v="0"/>
    <n v="0"/>
    <n v="0"/>
    <n v="0"/>
    <n v="0"/>
    <n v="0"/>
    <n v="0"/>
    <n v="0"/>
    <n v="0"/>
    <n v="5321024.55"/>
    <n v="221709.35624999998"/>
    <m/>
    <n v="0"/>
    <n v="0"/>
    <n v="0"/>
    <n v="0"/>
    <n v="0"/>
    <n v="0"/>
    <n v="0"/>
    <n v="0"/>
    <n v="0"/>
    <n v="0"/>
    <n v="0"/>
    <n v="0"/>
    <n v="0"/>
    <m/>
    <n v="0"/>
    <n v="0"/>
    <n v="0"/>
    <n v="0"/>
    <n v="0"/>
    <n v="0"/>
    <n v="0"/>
    <n v="0"/>
    <n v="0"/>
    <n v="0"/>
    <n v="0"/>
    <n v="0"/>
    <n v="0"/>
  </r>
  <r>
    <s v="N"/>
    <s v="ED"/>
    <s v="WA"/>
    <x v="2"/>
    <s v="Failed Plant &amp; Operations"/>
    <x v="1"/>
    <s v="2059"/>
    <x v="5"/>
    <s v="TBD"/>
    <s v="TBD - 2020 Storm Restoration - Plant"/>
    <s v="T&amp;D"/>
    <x v="1"/>
    <s v="ED.WA"/>
    <n v="1"/>
    <n v="0"/>
    <n v="2763760"/>
    <n v="0"/>
    <n v="0"/>
    <n v="0"/>
    <n v="0"/>
    <n v="0"/>
    <n v="0"/>
    <n v="0"/>
    <n v="0"/>
    <n v="0"/>
    <n v="0"/>
    <n v="0"/>
    <n v="0"/>
    <n v="2763760"/>
    <n v="2763760"/>
    <m/>
    <n v="0"/>
    <n v="0"/>
    <n v="0"/>
    <n v="0"/>
    <n v="0"/>
    <n v="0"/>
    <n v="0"/>
    <n v="0"/>
    <n v="0"/>
    <n v="0"/>
    <n v="0"/>
    <n v="2763760"/>
    <n v="115156.66666666667"/>
    <m/>
    <n v="0"/>
    <n v="0"/>
    <n v="0"/>
    <n v="0"/>
    <n v="0"/>
    <n v="0"/>
    <n v="0"/>
    <n v="0"/>
    <n v="0"/>
    <n v="0"/>
    <n v="0"/>
    <n v="2763760"/>
    <n v="2763760"/>
    <m/>
    <n v="0"/>
    <n v="0"/>
    <n v="0"/>
    <n v="0"/>
    <n v="0"/>
    <n v="0"/>
    <n v="0"/>
    <n v="0"/>
    <n v="0"/>
    <n v="0"/>
    <n v="0"/>
    <n v="2763760"/>
    <n v="115156.66666666667"/>
    <m/>
    <n v="0"/>
    <n v="0"/>
    <n v="0"/>
    <n v="0"/>
    <n v="0"/>
    <n v="0"/>
    <n v="0"/>
    <n v="0"/>
    <n v="0"/>
    <n v="0"/>
    <n v="0"/>
    <n v="0"/>
    <n v="0"/>
    <m/>
    <n v="0"/>
    <n v="0"/>
    <n v="0"/>
    <n v="0"/>
    <n v="0"/>
    <n v="0"/>
    <n v="0"/>
    <n v="0"/>
    <n 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A3D653ED-10AA-4BE6-AEFD-41D7228B816A}" name="PivotTable3" cacheId="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P41:X83" firstHeaderRow="0" firstDataRow="1" firstDataCol="1"/>
  <pivotFields count="14">
    <pivotField axis="axisRow" showAll="0">
      <items count="42">
        <item x="34"/>
        <item x="0"/>
        <item x="1"/>
        <item x="2"/>
        <item x="3"/>
        <item x="4"/>
        <item x="5"/>
        <item x="6"/>
        <item x="7"/>
        <item x="8"/>
        <item x="9"/>
        <item x="10"/>
        <item x="11"/>
        <item x="12"/>
        <item x="13"/>
        <item x="35"/>
        <item x="14"/>
        <item x="15"/>
        <item x="16"/>
        <item x="17"/>
        <item x="18"/>
        <item x="19"/>
        <item x="36"/>
        <item x="37"/>
        <item x="20"/>
        <item x="21"/>
        <item x="22"/>
        <item x="40"/>
        <item x="23"/>
        <item x="24"/>
        <item x="25"/>
        <item x="26"/>
        <item x="27"/>
        <item x="28"/>
        <item x="29"/>
        <item x="38"/>
        <item x="32"/>
        <item x="33"/>
        <item x="31"/>
        <item x="39"/>
        <item x="30"/>
        <item t="default"/>
      </items>
    </pivotField>
    <pivotField showAll="0"/>
    <pivotField numFmtId="10" showAll="0"/>
    <pivotField numFmtId="10" showAll="0"/>
    <pivotField showAll="0"/>
    <pivotField numFmtId="10" showAll="0"/>
    <pivotField dataField="1" numFmtId="164" showAll="0"/>
    <pivotField dataField="1" numFmtId="164" showAll="0"/>
    <pivotField dataField="1" numFmtId="164" showAll="0"/>
    <pivotField dataField="1" numFmtId="164" showAll="0"/>
    <pivotField dataField="1" numFmtId="164" showAll="0"/>
    <pivotField dataField="1" numFmtId="43" showAll="0"/>
    <pivotField dataField="1" numFmtId="43" showAll="0"/>
    <pivotField dataField="1" numFmtId="43" showAll="0"/>
  </pivotFields>
  <rowFields count="1">
    <field x="0"/>
  </rowFields>
  <rowItems count="42">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t="grand">
      <x/>
    </i>
  </rowItems>
  <colFields count="1">
    <field x="-2"/>
  </colFields>
  <colItems count="8">
    <i>
      <x/>
    </i>
    <i i="1">
      <x v="1"/>
    </i>
    <i i="2">
      <x v="2"/>
    </i>
    <i i="3">
      <x v="3"/>
    </i>
    <i i="4">
      <x v="4"/>
    </i>
    <i i="5">
      <x v="5"/>
    </i>
    <i i="6">
      <x v="6"/>
    </i>
    <i i="7">
      <x v="7"/>
    </i>
  </colItems>
  <dataFields count="8">
    <dataField name="Sum of EOP Hardware" fld="7" baseField="0" baseItem="0"/>
    <dataField name="Sum of EOP Software" fld="8" baseField="0" baseItem="0"/>
    <dataField name="Sum of EOP General" fld="9" baseField="0" baseItem="0"/>
    <dataField name="Sum of EOP Total Cost" fld="6" baseField="0" baseItem="0"/>
    <dataField name="Sum of AMA Hardware" fld="11" baseField="0" baseItem="0"/>
    <dataField name="Sum of AMA Software" fld="12" baseField="0" baseItem="0"/>
    <dataField name="Sum of AMA General" fld="13" baseField="0" baseItem="0"/>
    <dataField name="Sum of AMA TotalCost" fld="10" baseField="0" baseItem="0"/>
  </dataFields>
  <formats count="2">
    <format dxfId="30">
      <pivotArea outline="0" collapsedLevelsAreSubtotals="1" fieldPosition="0"/>
    </format>
    <format dxfId="29">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67AC9B00-789E-40E3-9A33-3123A0F8C620}" name="PivotTable2" cacheId="3"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P36:X78" firstHeaderRow="0" firstDataRow="1" firstDataCol="1"/>
  <pivotFields count="14">
    <pivotField axis="axisRow" showAll="0">
      <items count="42">
        <item x="34"/>
        <item x="0"/>
        <item x="1"/>
        <item x="2"/>
        <item x="3"/>
        <item x="4"/>
        <item x="5"/>
        <item x="6"/>
        <item x="7"/>
        <item x="8"/>
        <item x="9"/>
        <item x="10"/>
        <item x="11"/>
        <item x="12"/>
        <item x="13"/>
        <item x="35"/>
        <item x="14"/>
        <item x="15"/>
        <item x="16"/>
        <item x="17"/>
        <item x="18"/>
        <item x="19"/>
        <item x="36"/>
        <item x="37"/>
        <item x="20"/>
        <item x="21"/>
        <item x="22"/>
        <item x="40"/>
        <item x="23"/>
        <item x="24"/>
        <item x="25"/>
        <item x="26"/>
        <item x="27"/>
        <item x="28"/>
        <item x="29"/>
        <item x="38"/>
        <item x="32"/>
        <item x="33"/>
        <item x="31"/>
        <item x="39"/>
        <item x="30"/>
        <item t="default"/>
      </items>
    </pivotField>
    <pivotField showAll="0"/>
    <pivotField numFmtId="10" showAll="0"/>
    <pivotField numFmtId="10" showAll="0"/>
    <pivotField showAll="0"/>
    <pivotField numFmtId="10" showAll="0"/>
    <pivotField dataField="1" numFmtId="164" showAll="0"/>
    <pivotField dataField="1" numFmtId="164" showAll="0"/>
    <pivotField dataField="1" numFmtId="164" showAll="0"/>
    <pivotField dataField="1" numFmtId="164" showAll="0"/>
    <pivotField dataField="1" numFmtId="164" showAll="0"/>
    <pivotField dataField="1" numFmtId="43" showAll="0"/>
    <pivotField dataField="1" numFmtId="43" showAll="0"/>
    <pivotField dataField="1" numFmtId="43" showAll="0"/>
  </pivotFields>
  <rowFields count="1">
    <field x="0"/>
  </rowFields>
  <rowItems count="42">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t="grand">
      <x/>
    </i>
  </rowItems>
  <colFields count="1">
    <field x="-2"/>
  </colFields>
  <colItems count="8">
    <i>
      <x/>
    </i>
    <i i="1">
      <x v="1"/>
    </i>
    <i i="2">
      <x v="2"/>
    </i>
    <i i="3">
      <x v="3"/>
    </i>
    <i i="4">
      <x v="4"/>
    </i>
    <i i="5">
      <x v="5"/>
    </i>
    <i i="6">
      <x v="6"/>
    </i>
    <i i="7">
      <x v="7"/>
    </i>
  </colItems>
  <dataFields count="8">
    <dataField name="Sum of EOP Hardware" fld="7" baseField="0" baseItem="0"/>
    <dataField name="Sum of EOP Software" fld="8" baseField="0" baseItem="0"/>
    <dataField name="Sum of EOP General" fld="9" baseField="0" baseItem="0"/>
    <dataField name="Sum of EOP Total Cost" fld="6" baseField="0" baseItem="0"/>
    <dataField name="Sum of AMA Hardware" fld="11" baseField="0" baseItem="0"/>
    <dataField name="Sum of AMA Software" fld="12" baseField="0" baseItem="0"/>
    <dataField name="Sum of AMA General" fld="13" baseField="0" baseItem="0"/>
    <dataField name="Sum of AMA TotalCost" fld="10" baseField="0" baseItem="0"/>
  </dataFields>
  <formats count="2">
    <format dxfId="28">
      <pivotArea outline="0" collapsedLevelsAreSubtotals="1" fieldPosition="0"/>
    </format>
    <format dxfId="27">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6F359BA9-A99D-4E15-8A36-27526F0A5BF5}" name="PivotTable1" cacheId="5" applyNumberFormats="0" applyBorderFormats="0" applyFontFormats="0" applyPatternFormats="0" applyAlignmentFormats="0" applyWidthHeightFormats="1" dataCaption="Values" updatedVersion="6" minRefreshableVersion="3" useAutoFormatting="1" itemPrintTitles="1" createdVersion="6" indent="0" compact="0" compactData="0" gridDropZones="1" multipleFieldFilters="0">
  <location ref="B3:G75" firstHeaderRow="1" firstDataRow="2" firstDataCol="3"/>
  <pivotFields count="101">
    <pivotField compact="0" outline="0" showAll="0"/>
    <pivotField compact="0" outline="0" showAll="0"/>
    <pivotField compact="0" outline="0" showAll="0"/>
    <pivotField axis="axisRow" compact="0" outline="0" showAll="0">
      <items count="6">
        <item x="4"/>
        <item x="2"/>
        <item x="1"/>
        <item x="0"/>
        <item x="3"/>
        <item t="default"/>
      </items>
    </pivotField>
    <pivotField compact="0" outline="0" showAll="0"/>
    <pivotField axis="axisRow" compact="0" outline="0" showAll="0" defaultSubtotal="0">
      <items count="59">
        <item x="47"/>
        <item x="29"/>
        <item x="32"/>
        <item x="30"/>
        <item x="56"/>
        <item x="54"/>
        <item x="51"/>
        <item x="31"/>
        <item x="48"/>
        <item x="46"/>
        <item x="49"/>
        <item x="50"/>
        <item x="12"/>
        <item x="2"/>
        <item x="6"/>
        <item x="7"/>
        <item x="3"/>
        <item x="1"/>
        <item x="33"/>
        <item x="34"/>
        <item x="35"/>
        <item x="36"/>
        <item x="37"/>
        <item x="45"/>
        <item x="43"/>
        <item x="38"/>
        <item x="39"/>
        <item x="40"/>
        <item x="41"/>
        <item x="58"/>
        <item x="22"/>
        <item x="27"/>
        <item x="25"/>
        <item x="24"/>
        <item x="23"/>
        <item x="26"/>
        <item x="20"/>
        <item x="19"/>
        <item x="21"/>
        <item x="57"/>
        <item x="8"/>
        <item x="42"/>
        <item x="17"/>
        <item x="18"/>
        <item x="28"/>
        <item x="16"/>
        <item x="10"/>
        <item x="13"/>
        <item x="52"/>
        <item x="55"/>
        <item x="53"/>
        <item x="9"/>
        <item x="0"/>
        <item x="44"/>
        <item x="4"/>
        <item x="11"/>
        <item x="15"/>
        <item x="14"/>
        <item x="5"/>
      </items>
    </pivotField>
    <pivotField compact="0" outline="0" showAll="0"/>
    <pivotField axis="axisRow" compact="0" outline="0" showAll="0">
      <items count="6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62"/>
        <item x="57"/>
        <item x="58"/>
        <item x="59"/>
        <item x="60"/>
        <item x="61"/>
        <item t="default"/>
      </items>
    </pivotField>
    <pivotField compact="0" outline="0" showAll="0"/>
    <pivotField compact="0" outline="0" showAll="0"/>
    <pivotField compact="0" outline="0" showAll="0"/>
    <pivotField compact="0" outline="0" showAll="0">
      <items count="12">
        <item x="1"/>
        <item x="0"/>
        <item x="8"/>
        <item x="3"/>
        <item x="9"/>
        <item x="2"/>
        <item x="6"/>
        <item x="4"/>
        <item x="5"/>
        <item x="7"/>
        <item x="10"/>
        <item t="default"/>
      </items>
    </pivotField>
    <pivotField compact="0" outline="0" showAll="0"/>
    <pivotField compact="0" numFmtId="165" outline="0" showAll="0"/>
    <pivotField compact="0" numFmtId="165"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dataField="1" compact="0" numFmtId="164" outline="0" showAll="0"/>
    <pivotField compact="0"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41" outline="0" showAll="0"/>
    <pivotField compact="0"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dataField="1" compact="0" numFmtId="164" outline="0" showAll="0"/>
    <pivotField compact="0"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41" outline="0" showAll="0"/>
    <pivotField compact="0"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dataField="1" compact="0" numFmtId="164" outline="0" showAll="0"/>
    <pivotField compact="0"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164" outline="0" showAll="0"/>
    <pivotField compact="0" numFmtId="41" outline="0" showAll="0"/>
    <pivotField compact="0" outline="0" showAll="0" defaultSubtotal="0">
      <items count="10">
        <item x="0"/>
        <item x="1"/>
        <item x="2"/>
        <item x="3"/>
        <item x="4"/>
        <item x="5"/>
        <item x="6"/>
        <item x="7"/>
        <item x="8"/>
        <item x="9"/>
      </items>
    </pivotField>
  </pivotFields>
  <rowFields count="3">
    <field x="3"/>
    <field x="5"/>
    <field x="7"/>
  </rowFields>
  <rowItems count="71">
    <i>
      <x/>
      <x v="8"/>
      <x v="52"/>
    </i>
    <i r="1">
      <x v="9"/>
      <x v="50"/>
    </i>
    <i r="1">
      <x v="49"/>
      <x v="60"/>
    </i>
    <i t="default">
      <x/>
    </i>
    <i>
      <x v="1"/>
      <x v="2"/>
      <x v="36"/>
    </i>
    <i r="1">
      <x v="3"/>
      <x v="34"/>
    </i>
    <i r="1">
      <x v="4"/>
      <x v="61"/>
    </i>
    <i r="1">
      <x v="7"/>
      <x v="35"/>
    </i>
    <i r="1">
      <x v="11"/>
      <x v="54"/>
    </i>
    <i r="1">
      <x v="17"/>
      <x v="1"/>
    </i>
    <i r="2">
      <x v="5"/>
    </i>
    <i r="1">
      <x v="31"/>
      <x v="31"/>
    </i>
    <i r="1">
      <x v="39"/>
      <x v="62"/>
    </i>
    <i r="1">
      <x v="41"/>
      <x v="46"/>
    </i>
    <i r="1">
      <x v="43"/>
      <x v="22"/>
    </i>
    <i t="default">
      <x v="1"/>
    </i>
    <i>
      <x v="2"/>
      <x v="6"/>
      <x v="55"/>
    </i>
    <i r="1">
      <x v="16"/>
      <x v="3"/>
    </i>
    <i r="1">
      <x v="30"/>
      <x v="26"/>
    </i>
    <i r="1">
      <x v="32"/>
      <x v="29"/>
    </i>
    <i r="1">
      <x v="33"/>
      <x v="28"/>
    </i>
    <i r="1">
      <x v="35"/>
      <x v="30"/>
    </i>
    <i r="1">
      <x v="38"/>
      <x v="25"/>
    </i>
    <i r="1">
      <x v="40"/>
      <x v="9"/>
    </i>
    <i r="1">
      <x v="42"/>
      <x v="20"/>
    </i>
    <i r="1">
      <x v="45"/>
      <x v="19"/>
    </i>
    <i r="1">
      <x v="48"/>
      <x v="56"/>
    </i>
    <i r="1">
      <x v="55"/>
      <x v="14"/>
    </i>
    <i r="2">
      <x v="21"/>
    </i>
    <i r="1">
      <x v="56"/>
      <x v="18"/>
    </i>
    <i r="1">
      <x v="57"/>
      <x v="17"/>
    </i>
    <i t="default">
      <x v="2"/>
    </i>
    <i>
      <x v="3"/>
      <x v="1"/>
      <x v="33"/>
    </i>
    <i r="1">
      <x v="5"/>
      <x v="59"/>
    </i>
    <i r="1">
      <x v="12"/>
      <x v="15"/>
    </i>
    <i r="1">
      <x v="13"/>
      <x v="2"/>
    </i>
    <i r="1">
      <x v="14"/>
      <x v="7"/>
    </i>
    <i r="1">
      <x v="15"/>
      <x v="8"/>
    </i>
    <i r="1">
      <x v="17"/>
      <x v="1"/>
    </i>
    <i r="2">
      <x v="5"/>
    </i>
    <i r="1">
      <x v="21"/>
      <x v="40"/>
    </i>
    <i r="1">
      <x v="25"/>
      <x v="42"/>
    </i>
    <i r="1">
      <x v="27"/>
      <x v="44"/>
    </i>
    <i r="1">
      <x v="29"/>
      <x v="57"/>
    </i>
    <i r="1">
      <x v="34"/>
      <x v="27"/>
    </i>
    <i r="1">
      <x v="36"/>
      <x v="24"/>
    </i>
    <i r="1">
      <x v="37"/>
      <x v="23"/>
    </i>
    <i r="1">
      <x v="44"/>
      <x v="32"/>
    </i>
    <i r="1">
      <x v="46"/>
      <x v="13"/>
    </i>
    <i r="1">
      <x v="47"/>
      <x v="16"/>
    </i>
    <i r="1">
      <x v="50"/>
      <x v="58"/>
    </i>
    <i r="1">
      <x v="51"/>
      <x v="12"/>
    </i>
    <i r="1">
      <x v="52"/>
      <x/>
    </i>
    <i r="2">
      <x v="10"/>
    </i>
    <i r="2">
      <x v="11"/>
    </i>
    <i r="1">
      <x v="53"/>
      <x v="48"/>
    </i>
    <i r="1">
      <x v="54"/>
      <x v="4"/>
    </i>
    <i r="1">
      <x v="58"/>
      <x v="6"/>
    </i>
    <i t="default">
      <x v="3"/>
    </i>
    <i>
      <x v="4"/>
      <x/>
      <x v="51"/>
    </i>
    <i r="1">
      <x v="10"/>
      <x v="53"/>
    </i>
    <i r="1">
      <x v="18"/>
      <x v="37"/>
    </i>
    <i r="1">
      <x v="19"/>
      <x v="38"/>
    </i>
    <i r="1">
      <x v="20"/>
      <x v="39"/>
    </i>
    <i r="1">
      <x v="22"/>
      <x v="41"/>
    </i>
    <i r="1">
      <x v="23"/>
      <x v="49"/>
    </i>
    <i r="1">
      <x v="24"/>
      <x v="47"/>
    </i>
    <i r="1">
      <x v="26"/>
      <x v="43"/>
    </i>
    <i r="1">
      <x v="28"/>
      <x v="45"/>
    </i>
    <i t="default">
      <x v="4"/>
    </i>
    <i t="grand">
      <x/>
    </i>
  </rowItems>
  <colFields count="1">
    <field x="-2"/>
  </colFields>
  <colItems count="3">
    <i>
      <x/>
    </i>
    <i i="1">
      <x v="1"/>
    </i>
    <i i="2">
      <x v="2"/>
    </i>
  </colItems>
  <dataFields count="3">
    <dataField name="System Total 2020 Forecasted EOP TTP" fld="29" baseField="0" baseItem="0"/>
    <dataField name="WA - Electric Allocated Total 2020 Forecasted EOP TTP" fld="57" baseField="0" baseItem="0"/>
    <dataField name="WA - Natural Gas Allocated Total 2020 Forecasted EOP TTP" fld="85" baseField="0" baseItem="0"/>
  </dataFields>
  <formats count="10">
    <format dxfId="26">
      <pivotArea outline="0" collapsedLevelsAreSubtotals="1" fieldPosition="0"/>
    </format>
    <format dxfId="25">
      <pivotArea field="-2" type="button" dataOnly="0" labelOnly="1" outline="0" axis="axisCol" fieldPosition="0"/>
    </format>
    <format dxfId="24">
      <pivotArea type="topRight" dataOnly="0" labelOnly="1" outline="0" fieldPosition="0"/>
    </format>
    <format dxfId="23">
      <pivotArea dataOnly="0" labelOnly="1" outline="0" fieldPosition="0">
        <references count="1">
          <reference field="4294967294" count="2">
            <x v="1"/>
            <x v="2"/>
          </reference>
        </references>
      </pivotArea>
    </format>
    <format dxfId="22">
      <pivotArea dataOnly="0" labelOnly="1" outline="0" fieldPosition="0">
        <references count="1">
          <reference field="4294967294" count="2">
            <x v="1"/>
            <x v="2"/>
          </reference>
        </references>
      </pivotArea>
    </format>
    <format dxfId="21">
      <pivotArea dataOnly="0" labelOnly="1" outline="0" fieldPosition="0">
        <references count="1">
          <reference field="4294967294" count="2">
            <x v="1"/>
            <x v="2"/>
          </reference>
        </references>
      </pivotArea>
    </format>
    <format dxfId="20">
      <pivotArea dataOnly="0" labelOnly="1" outline="0" fieldPosition="0">
        <references count="1">
          <reference field="4294967294" count="1">
            <x v="0"/>
          </reference>
        </references>
      </pivotArea>
    </format>
    <format dxfId="19">
      <pivotArea dataOnly="0" labelOnly="1" outline="0" fieldPosition="0">
        <references count="1">
          <reference field="4294967294" count="1">
            <x v="0"/>
          </reference>
        </references>
      </pivotArea>
    </format>
    <format dxfId="18">
      <pivotArea outline="0" fieldPosition="0">
        <references count="2">
          <reference field="4294967294" count="1" selected="0">
            <x v="1"/>
          </reference>
          <reference field="3" count="1" selected="0" defaultSubtotal="1">
            <x v="3"/>
          </reference>
        </references>
      </pivotArea>
    </format>
    <format dxfId="17">
      <pivotArea outline="0" fieldPosition="0">
        <references count="2">
          <reference field="4294967294" count="1" selected="0">
            <x v="2"/>
          </reference>
          <reference field="3" count="1" selected="0" defaultSubtotal="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B409CD90-4B49-4821-A4C5-518110DC05FF}" name="PivotTable1" cacheId="5" dataPosition="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4:N17" firstHeaderRow="1" firstDataRow="3" firstDataCol="1"/>
  <pivotFields count="101">
    <pivotField showAll="0"/>
    <pivotField showAll="0"/>
    <pivotField showAll="0"/>
    <pivotField axis="axisCol" showAll="0">
      <items count="6">
        <item x="4"/>
        <item x="2"/>
        <item x="1"/>
        <item x="0"/>
        <item x="3"/>
        <item t="default"/>
      </items>
    </pivotField>
    <pivotField showAll="0"/>
    <pivotField showAll="0"/>
    <pivotField showAll="0"/>
    <pivotField showAll="0"/>
    <pivotField showAll="0"/>
    <pivotField showAll="0"/>
    <pivotField showAll="0"/>
    <pivotField axis="axisRow" showAll="0">
      <items count="12">
        <item x="1"/>
        <item x="0"/>
        <item x="8"/>
        <item x="3"/>
        <item x="9"/>
        <item x="2"/>
        <item x="6"/>
        <item x="4"/>
        <item x="5"/>
        <item x="7"/>
        <item x="10"/>
        <item t="default"/>
      </items>
    </pivotField>
    <pivotField showAll="0"/>
    <pivotField numFmtId="165" showAll="0"/>
    <pivotField numFmtId="165"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41" showAll="0"/>
    <pivotField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dataField="1" numFmtId="164" showAll="0"/>
    <pivotField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41" showAll="0"/>
    <pivotField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dataField="1" numFmtId="164" showAll="0"/>
    <pivotField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41" showAll="0"/>
    <pivotField axis="axisRow" showAll="0">
      <items count="11">
        <item sd="0" x="1"/>
        <item sd="0" x="0"/>
        <item sd="0" x="6"/>
        <item sd="0" x="2"/>
        <item sd="0" x="7"/>
        <item n="General" sd="0" x="9"/>
        <item sd="0" x="3"/>
        <item sd="0" x="4"/>
        <item sd="0" x="5"/>
        <item sd="0" x="8"/>
        <item t="default"/>
      </items>
    </pivotField>
  </pivotFields>
  <rowFields count="2">
    <field x="100"/>
    <field x="11"/>
  </rowFields>
  <rowItems count="11">
    <i>
      <x/>
    </i>
    <i>
      <x v="1"/>
    </i>
    <i>
      <x v="2"/>
    </i>
    <i>
      <x v="3"/>
    </i>
    <i>
      <x v="4"/>
    </i>
    <i>
      <x v="5"/>
    </i>
    <i>
      <x v="6"/>
    </i>
    <i>
      <x v="7"/>
    </i>
    <i>
      <x v="8"/>
    </i>
    <i>
      <x v="9"/>
    </i>
    <i t="grand">
      <x/>
    </i>
  </rowItems>
  <colFields count="2">
    <field x="-2"/>
    <field x="3"/>
  </colFields>
  <colItems count="12">
    <i>
      <x/>
      <x/>
    </i>
    <i r="1">
      <x v="1"/>
    </i>
    <i r="1">
      <x v="2"/>
    </i>
    <i r="1">
      <x v="3"/>
    </i>
    <i r="1">
      <x v="4"/>
    </i>
    <i i="1">
      <x v="1"/>
      <x/>
    </i>
    <i r="1" i="1">
      <x v="1"/>
    </i>
    <i r="1" i="1">
      <x v="2"/>
    </i>
    <i r="1" i="1">
      <x v="3"/>
    </i>
    <i r="1" i="1">
      <x v="4"/>
    </i>
    <i t="grand">
      <x/>
    </i>
    <i t="grand" i="1">
      <x/>
    </i>
  </colItems>
  <dataFields count="2">
    <dataField name="Sum of WA - E Allocated Total 2020 Forecasted EOP TTP" fld="57" showDataAs="percentOfRow" baseField="11" baseItem="0" numFmtId="10"/>
    <dataField name="Sum of WA - G Allocated Total 2020 Forecasted EOP TTP" fld="85" showDataAs="percentOfRow" baseField="0" baseItem="0" numFmtId="10"/>
  </dataFields>
  <formats count="17">
    <format dxfId="16">
      <pivotArea outline="0" collapsedLevelsAreSubtotals="1" fieldPosition="0"/>
    </format>
    <format dxfId="15">
      <pivotArea outline="0" collapsedLevelsAreSubtotals="1" fieldPosition="0"/>
    </format>
    <format dxfId="14">
      <pivotArea field="-2" type="button" dataOnly="0" labelOnly="1" outline="0" axis="axisCol" fieldPosition="0"/>
    </format>
    <format dxfId="13">
      <pivotArea field="3" type="button" dataOnly="0" labelOnly="1" outline="0" axis="axisCol" fieldPosition="1"/>
    </format>
    <format dxfId="12">
      <pivotArea type="topRight" dataOnly="0" labelOnly="1" outline="0" fieldPosition="0"/>
    </format>
    <format dxfId="11">
      <pivotArea dataOnly="0" labelOnly="1" outline="0" fieldPosition="0">
        <references count="1">
          <reference field="4294967294" count="2">
            <x v="0"/>
            <x v="1"/>
          </reference>
        </references>
      </pivotArea>
    </format>
    <format dxfId="10">
      <pivotArea field="3" dataOnly="0" labelOnly="1" grandCol="1" outline="0" axis="axisCol" fieldPosition="1">
        <references count="1">
          <reference field="4294967294" count="1" selected="0">
            <x v="0"/>
          </reference>
        </references>
      </pivotArea>
    </format>
    <format dxfId="9">
      <pivotArea field="3" dataOnly="0" labelOnly="1" grandCol="1" outline="0" axis="axisCol" fieldPosition="1">
        <references count="1">
          <reference field="4294967294" count="1" selected="0">
            <x v="1"/>
          </reference>
        </references>
      </pivotArea>
    </format>
    <format dxfId="8">
      <pivotArea dataOnly="0" labelOnly="1" fieldPosition="0">
        <references count="2">
          <reference field="4294967294" count="1" selected="0">
            <x v="0"/>
          </reference>
          <reference field="3" count="0"/>
        </references>
      </pivotArea>
    </format>
    <format dxfId="7">
      <pivotArea dataOnly="0" labelOnly="1" fieldPosition="0">
        <references count="2">
          <reference field="4294967294" count="1" selected="0">
            <x v="1"/>
          </reference>
          <reference field="3" count="0"/>
        </references>
      </pivotArea>
    </format>
    <format dxfId="6">
      <pivotArea field="3" dataOnly="0" labelOnly="1" grandCol="1" outline="0" axis="axisCol" fieldPosition="1">
        <references count="1">
          <reference field="4294967294" count="1" selected="0">
            <x v="0"/>
          </reference>
        </references>
      </pivotArea>
    </format>
    <format dxfId="5">
      <pivotArea field="3" dataOnly="0" labelOnly="1" grandCol="1" outline="0" axis="axisCol" fieldPosition="1">
        <references count="1">
          <reference field="4294967294" count="1" selected="0">
            <x v="1"/>
          </reference>
        </references>
      </pivotArea>
    </format>
    <format dxfId="4">
      <pivotArea dataOnly="0" labelOnly="1" fieldPosition="0">
        <references count="2">
          <reference field="4294967294" count="1" selected="0">
            <x v="0"/>
          </reference>
          <reference field="3" count="0"/>
        </references>
      </pivotArea>
    </format>
    <format dxfId="3">
      <pivotArea dataOnly="0" labelOnly="1" fieldPosition="0">
        <references count="2">
          <reference field="4294967294" count="1" selected="0">
            <x v="1"/>
          </reference>
          <reference field="3" count="0"/>
        </references>
      </pivotArea>
    </format>
    <format dxfId="2">
      <pivotArea outline="0" collapsedLevelsAreSubtotals="1" fieldPosition="0"/>
    </format>
    <format dxfId="1">
      <pivotArea outline="0" fieldPosition="0">
        <references count="1">
          <reference field="4294967294" count="1">
            <x v="0"/>
          </reference>
        </references>
      </pivotArea>
    </format>
    <format dxfId="0">
      <pivotArea outline="0" fieldPosition="0">
        <references count="1">
          <reference field="4294967294" count="1">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ivotTable" Target="../pivotTables/pivotTable1.xm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pivotTable" Target="../pivotTables/pivotTable2.xm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pivotTable" Target="../pivotTables/pivotTable3.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F1550-7F53-4238-8950-EE671923E5FD}">
  <dimension ref="A2:AH57"/>
  <sheetViews>
    <sheetView tabSelected="1" zoomScaleNormal="100" workbookViewId="0">
      <selection activeCell="D1" sqref="D1"/>
    </sheetView>
  </sheetViews>
  <sheetFormatPr defaultColWidth="10.6640625" defaultRowHeight="13.2"/>
  <cols>
    <col min="1" max="1" width="0.5546875" style="175" customWidth="1"/>
    <col min="2" max="3" width="1.6640625" style="173" customWidth="1"/>
    <col min="4" max="4" width="36.44140625" style="173" customWidth="1"/>
    <col min="5" max="5" width="14" style="266" bestFit="1" customWidth="1"/>
    <col min="6" max="6" width="10.21875" style="266" bestFit="1" customWidth="1"/>
    <col min="7" max="7" width="10.44140625" style="266" bestFit="1" customWidth="1"/>
    <col min="8" max="8" width="13.21875" style="174" bestFit="1" customWidth="1"/>
    <col min="9" max="9" width="1.88671875" style="153" customWidth="1"/>
    <col min="10" max="16384" width="10.6640625" style="173"/>
  </cols>
  <sheetData>
    <row r="2" spans="1:8">
      <c r="A2" s="191" t="s">
        <v>578</v>
      </c>
      <c r="D2" s="175"/>
    </row>
    <row r="3" spans="1:8" ht="12.75" customHeight="1">
      <c r="A3" s="191" t="s">
        <v>577</v>
      </c>
      <c r="D3" s="175"/>
    </row>
    <row r="4" spans="1:8">
      <c r="A4" s="191" t="s">
        <v>576</v>
      </c>
      <c r="D4" s="175"/>
    </row>
    <row r="5" spans="1:8" ht="12.75" customHeight="1">
      <c r="A5" s="191" t="s">
        <v>575</v>
      </c>
      <c r="D5" s="175"/>
    </row>
    <row r="6" spans="1:8" s="189" customFormat="1" ht="13.2" customHeight="1">
      <c r="E6" s="288" t="s">
        <v>865</v>
      </c>
      <c r="F6" s="289"/>
      <c r="G6" s="289"/>
      <c r="H6" s="290"/>
    </row>
    <row r="7" spans="1:8" s="189" customFormat="1" ht="45.6">
      <c r="A7" s="190"/>
      <c r="B7" s="192"/>
      <c r="C7" s="193"/>
      <c r="D7" s="194" t="s">
        <v>574</v>
      </c>
      <c r="E7" s="267" t="s">
        <v>582</v>
      </c>
      <c r="F7" s="267" t="s">
        <v>581</v>
      </c>
      <c r="G7" s="276" t="s">
        <v>863</v>
      </c>
      <c r="H7" s="195" t="s">
        <v>866</v>
      </c>
    </row>
    <row r="8" spans="1:8" s="186" customFormat="1" ht="12">
      <c r="B8" s="188"/>
      <c r="E8" s="277" t="s">
        <v>890</v>
      </c>
      <c r="F8" s="268"/>
      <c r="G8" s="268"/>
      <c r="H8" s="187"/>
    </row>
    <row r="9" spans="1:8" s="176" customFormat="1" ht="12">
      <c r="A9" s="185"/>
      <c r="B9" s="176" t="s">
        <v>573</v>
      </c>
      <c r="E9" s="217"/>
      <c r="F9" s="217"/>
      <c r="G9" s="217"/>
      <c r="H9" s="178"/>
    </row>
    <row r="10" spans="1:8" s="176" customFormat="1" ht="12">
      <c r="A10" s="185"/>
      <c r="C10" s="176" t="s">
        <v>572</v>
      </c>
      <c r="E10" s="217">
        <f>'E-CAP 20 - Depr'!Y34</f>
        <v>0</v>
      </c>
      <c r="F10" s="217">
        <f>'E-CAP 20 - Depr'!G34</f>
        <v>133</v>
      </c>
      <c r="G10" s="217">
        <v>0</v>
      </c>
      <c r="H10" s="178">
        <f>SUM(E10:G10)</f>
        <v>133</v>
      </c>
    </row>
    <row r="11" spans="1:8" s="176" customFormat="1" ht="12">
      <c r="A11" s="185"/>
      <c r="C11" s="176" t="s">
        <v>571</v>
      </c>
      <c r="E11" s="217">
        <f>E44</f>
        <v>-13.06960515804961</v>
      </c>
      <c r="F11" s="217">
        <f>F44</f>
        <v>78</v>
      </c>
      <c r="G11" s="217">
        <v>0</v>
      </c>
      <c r="H11" s="178">
        <f t="shared" ref="H11:H14" si="0">SUM(E11:G11)</f>
        <v>64.930394841950388</v>
      </c>
    </row>
    <row r="12" spans="1:8" s="176" customFormat="1" ht="12">
      <c r="A12" s="185"/>
      <c r="C12" s="176" t="s">
        <v>539</v>
      </c>
      <c r="E12" s="217">
        <f>'E-CAP 20 - Depr'!Y21</f>
        <v>-17.255510656785255</v>
      </c>
      <c r="F12" s="217">
        <f>'E-CAP 20 - Depr'!G21</f>
        <v>156</v>
      </c>
      <c r="G12" s="217">
        <v>0</v>
      </c>
      <c r="H12" s="178">
        <f t="shared" si="0"/>
        <v>138.74448934321475</v>
      </c>
    </row>
    <row r="13" spans="1:8" s="176" customFormat="1" ht="12">
      <c r="A13" s="185"/>
      <c r="C13" s="176" t="s">
        <v>561</v>
      </c>
      <c r="E13" s="217">
        <f>'E-CAP 20 - Depr'!Y27</f>
        <v>-117.12207499469316</v>
      </c>
      <c r="F13" s="217">
        <f>'E-CAP 20 - Depr'!G27</f>
        <v>819</v>
      </c>
      <c r="G13" s="287">
        <f>-'CAP 20.6 - O&amp;M Offsets'!J19/1000</f>
        <v>-166.27005840000001</v>
      </c>
      <c r="H13" s="178">
        <f>SUM(E13:G13)</f>
        <v>535.60786660530675</v>
      </c>
    </row>
    <row r="14" spans="1:8" s="176" customFormat="1" ht="12">
      <c r="A14" s="185"/>
      <c r="C14" s="176" t="s">
        <v>570</v>
      </c>
      <c r="E14" s="215">
        <f>'E-CAP 20 - Depr'!Y32</f>
        <v>-262.75768467690364</v>
      </c>
      <c r="F14" s="215">
        <f>'E-CAP 20 - Depr'!G32</f>
        <v>678</v>
      </c>
      <c r="G14" s="215">
        <v>0</v>
      </c>
      <c r="H14" s="178">
        <f t="shared" si="0"/>
        <v>415.24231532309636</v>
      </c>
    </row>
    <row r="15" spans="1:8" s="176" customFormat="1" ht="18" customHeight="1">
      <c r="A15" s="185"/>
      <c r="B15" s="176" t="s">
        <v>569</v>
      </c>
      <c r="E15" s="281">
        <f>SUM(E10:E14)</f>
        <v>-410.20487548643166</v>
      </c>
      <c r="F15" s="281">
        <f>SUM(F10:F14)</f>
        <v>1864</v>
      </c>
      <c r="G15" s="281">
        <f>SUM(G10:G14)</f>
        <v>-166.27005840000001</v>
      </c>
      <c r="H15" s="177">
        <f>SUM(H10:H14)</f>
        <v>1287.5250661135683</v>
      </c>
    </row>
    <row r="16" spans="1:8" s="176" customFormat="1" ht="12">
      <c r="E16" s="269"/>
      <c r="F16" s="269"/>
      <c r="G16" s="269"/>
      <c r="H16" s="178"/>
    </row>
    <row r="17" spans="1:34" s="153" customFormat="1">
      <c r="A17" s="183"/>
      <c r="B17" s="173"/>
      <c r="C17" s="173"/>
      <c r="D17" s="173"/>
      <c r="E17" s="217"/>
      <c r="F17" s="217"/>
      <c r="G17" s="217"/>
      <c r="H17" s="178"/>
      <c r="J17" s="173"/>
      <c r="K17" s="173"/>
      <c r="L17" s="173"/>
      <c r="M17" s="173"/>
      <c r="N17" s="173"/>
      <c r="O17" s="173"/>
      <c r="P17" s="173"/>
      <c r="Q17" s="173"/>
      <c r="R17" s="173"/>
      <c r="S17" s="173"/>
      <c r="T17" s="173"/>
      <c r="U17" s="173"/>
      <c r="V17" s="173"/>
      <c r="W17" s="173"/>
      <c r="X17" s="173"/>
      <c r="Y17" s="173"/>
      <c r="Z17" s="173"/>
      <c r="AA17" s="173"/>
      <c r="AB17" s="173"/>
      <c r="AC17" s="173"/>
      <c r="AD17" s="173"/>
      <c r="AE17" s="173"/>
      <c r="AF17" s="173"/>
      <c r="AG17" s="173"/>
      <c r="AH17" s="173"/>
    </row>
    <row r="18" spans="1:34" s="153" customFormat="1">
      <c r="A18" s="183"/>
      <c r="B18" s="173" t="s">
        <v>568</v>
      </c>
      <c r="C18" s="173"/>
      <c r="D18" s="173"/>
      <c r="E18" s="217"/>
      <c r="F18" s="217"/>
      <c r="G18" s="217"/>
      <c r="H18" s="178"/>
      <c r="J18" s="173"/>
      <c r="K18" s="173"/>
      <c r="L18" s="173"/>
      <c r="M18" s="173"/>
      <c r="N18" s="173"/>
      <c r="O18" s="173"/>
      <c r="P18" s="173"/>
      <c r="Q18" s="173"/>
      <c r="R18" s="173"/>
      <c r="S18" s="173"/>
      <c r="T18" s="173"/>
      <c r="U18" s="173"/>
      <c r="V18" s="173"/>
      <c r="W18" s="173"/>
      <c r="X18" s="173"/>
      <c r="Y18" s="173"/>
      <c r="Z18" s="173"/>
      <c r="AA18" s="173"/>
      <c r="AB18" s="173"/>
      <c r="AC18" s="173"/>
      <c r="AD18" s="173"/>
      <c r="AE18" s="173"/>
      <c r="AF18" s="173"/>
      <c r="AG18" s="173"/>
      <c r="AH18" s="173"/>
    </row>
    <row r="19" spans="1:34" s="153" customFormat="1">
      <c r="A19" s="175"/>
      <c r="B19" s="173" t="s">
        <v>567</v>
      </c>
      <c r="C19" s="173"/>
      <c r="D19" s="173"/>
      <c r="E19" s="269"/>
      <c r="F19" s="269"/>
      <c r="G19" s="269"/>
      <c r="H19" s="178"/>
      <c r="J19" s="173"/>
      <c r="K19" s="173"/>
      <c r="L19" s="173"/>
      <c r="M19" s="173"/>
      <c r="N19" s="173"/>
      <c r="O19" s="173"/>
      <c r="P19" s="173"/>
      <c r="Q19" s="173"/>
      <c r="R19" s="173"/>
      <c r="S19" s="173"/>
      <c r="T19" s="173"/>
      <c r="U19" s="173"/>
      <c r="V19" s="173"/>
      <c r="W19" s="173"/>
      <c r="X19" s="173"/>
      <c r="Y19" s="173"/>
      <c r="Z19" s="173"/>
      <c r="AA19" s="173"/>
      <c r="AB19" s="173"/>
      <c r="AC19" s="173"/>
      <c r="AD19" s="173"/>
      <c r="AE19" s="173"/>
      <c r="AF19" s="173"/>
      <c r="AG19" s="173"/>
      <c r="AH19" s="173"/>
    </row>
    <row r="20" spans="1:34" s="184" customFormat="1" ht="12">
      <c r="A20" s="183"/>
      <c r="C20" s="184" t="s">
        <v>564</v>
      </c>
      <c r="E20" s="217">
        <f>'E-CAP 20 - Depr'!X35</f>
        <v>0</v>
      </c>
      <c r="F20" s="217">
        <f>'E-CAP 20 - Depr'!C35</f>
        <v>666.54174046459934</v>
      </c>
      <c r="G20" s="217">
        <v>0</v>
      </c>
      <c r="H20" s="178">
        <f>SUM(E20:G20)</f>
        <v>666.54174046459934</v>
      </c>
    </row>
    <row r="21" spans="1:34" s="176" customFormat="1" ht="12">
      <c r="A21" s="183"/>
      <c r="C21" s="176" t="s">
        <v>563</v>
      </c>
      <c r="E21" s="217">
        <f>E50</f>
        <v>-441.54383284789719</v>
      </c>
      <c r="F21" s="217">
        <f>F50</f>
        <v>2592.8062559999998</v>
      </c>
      <c r="G21" s="217">
        <v>0</v>
      </c>
      <c r="H21" s="178">
        <f t="shared" ref="H21:H23" si="1">SUM(E21:G21)</f>
        <v>2151.2624231521027</v>
      </c>
    </row>
    <row r="22" spans="1:34" s="176" customFormat="1" ht="12">
      <c r="A22" s="183"/>
      <c r="C22" s="176" t="s">
        <v>562</v>
      </c>
      <c r="E22" s="217">
        <f>'E-CAP 20 - Depr'!X21</f>
        <v>-827.8228962481121</v>
      </c>
      <c r="F22" s="217">
        <f>'E-CAP 20 - Depr'!C21</f>
        <v>7586.5021179239984</v>
      </c>
      <c r="G22" s="217">
        <v>0</v>
      </c>
      <c r="H22" s="178">
        <f t="shared" si="1"/>
        <v>6758.6792216758859</v>
      </c>
    </row>
    <row r="23" spans="1:34" s="176" customFormat="1" ht="12">
      <c r="A23" s="183"/>
      <c r="C23" s="176" t="s">
        <v>561</v>
      </c>
      <c r="E23" s="217">
        <f>'E-CAP 20 - Depr'!X27</f>
        <v>-4682.4462987360439</v>
      </c>
      <c r="F23" s="217">
        <f>'E-CAP 20 - Depr'!C27</f>
        <v>33503.850157900008</v>
      </c>
      <c r="G23" s="217">
        <v>0</v>
      </c>
      <c r="H23" s="178">
        <f t="shared" si="1"/>
        <v>28821.403859163962</v>
      </c>
    </row>
    <row r="24" spans="1:34" s="176" customFormat="1" ht="12">
      <c r="A24" s="183"/>
      <c r="C24" s="176" t="s">
        <v>560</v>
      </c>
      <c r="E24" s="215">
        <f>'E-CAP 20 - Depr'!X32</f>
        <v>-5219.7246165775477</v>
      </c>
      <c r="F24" s="215">
        <f>'E-CAP 20 - Depr'!C32</f>
        <v>10140.857837570027</v>
      </c>
      <c r="G24" s="215">
        <v>0</v>
      </c>
      <c r="H24" s="181">
        <f>SUM(E24:G24)</f>
        <v>4921.1332209924794</v>
      </c>
    </row>
    <row r="25" spans="1:34" s="176" customFormat="1" ht="12">
      <c r="A25" s="183"/>
      <c r="B25" s="176" t="s">
        <v>566</v>
      </c>
      <c r="E25" s="278">
        <f>SUM(E20:E24)</f>
        <v>-11171.5376444096</v>
      </c>
      <c r="F25" s="278">
        <f>SUM(F20:F24)</f>
        <v>54490.558109858641</v>
      </c>
      <c r="G25" s="217">
        <f>SUM(G20:G24)</f>
        <v>0</v>
      </c>
      <c r="H25" s="178">
        <f>SUM(H20:H24)</f>
        <v>43319.02046544903</v>
      </c>
    </row>
    <row r="26" spans="1:34" s="176" customFormat="1" ht="18" customHeight="1">
      <c r="A26" s="183"/>
      <c r="B26" s="176" t="s">
        <v>565</v>
      </c>
      <c r="E26" s="269"/>
      <c r="F26" s="269"/>
      <c r="G26" s="269"/>
      <c r="H26" s="178"/>
    </row>
    <row r="27" spans="1:34" s="176" customFormat="1" ht="12">
      <c r="A27" s="183"/>
      <c r="C27" s="184" t="s">
        <v>564</v>
      </c>
      <c r="E27" s="217">
        <f>-E20</f>
        <v>0</v>
      </c>
      <c r="F27" s="217">
        <f>-'E-CAP 20 - Depr'!I34</f>
        <v>-36.683300378007807</v>
      </c>
      <c r="G27" s="217">
        <v>0</v>
      </c>
      <c r="H27" s="178">
        <f>SUM(E27:G27)</f>
        <v>-36.683300378007807</v>
      </c>
    </row>
    <row r="28" spans="1:34" s="176" customFormat="1" ht="12">
      <c r="A28" s="183"/>
      <c r="C28" s="176" t="s">
        <v>563</v>
      </c>
      <c r="E28" s="217">
        <f>E56</f>
        <v>441.54383284789719</v>
      </c>
      <c r="F28" s="217">
        <f>F56</f>
        <v>-34.633886023399995</v>
      </c>
      <c r="G28" s="217">
        <v>0</v>
      </c>
      <c r="H28" s="178">
        <f t="shared" ref="H28:H31" si="2">SUM(E28:G28)</f>
        <v>406.90994682449718</v>
      </c>
    </row>
    <row r="29" spans="1:34" s="176" customFormat="1" ht="12">
      <c r="A29" s="183"/>
      <c r="C29" s="176" t="s">
        <v>562</v>
      </c>
      <c r="E29" s="217">
        <f t="shared" ref="E29:E31" si="3">-E22</f>
        <v>827.8228962481121</v>
      </c>
      <c r="F29" s="217">
        <f>-'E-CAP 20 - Depr'!I21</f>
        <v>-67.730959453458297</v>
      </c>
      <c r="G29" s="217">
        <v>0</v>
      </c>
      <c r="H29" s="178">
        <f t="shared" si="2"/>
        <v>760.09193679465375</v>
      </c>
    </row>
    <row r="30" spans="1:34" s="176" customFormat="1" ht="12">
      <c r="A30" s="183"/>
      <c r="C30" s="176" t="s">
        <v>561</v>
      </c>
      <c r="E30" s="217">
        <f t="shared" si="3"/>
        <v>4682.4462987360439</v>
      </c>
      <c r="F30" s="217">
        <f>-'E-CAP 20 - Depr'!I27</f>
        <v>-464.79635825400976</v>
      </c>
      <c r="G30" s="217">
        <v>0</v>
      </c>
      <c r="H30" s="178">
        <f t="shared" si="2"/>
        <v>4217.6499404820343</v>
      </c>
    </row>
    <row r="31" spans="1:34" s="176" customFormat="1" ht="12">
      <c r="A31" s="183"/>
      <c r="C31" s="176" t="s">
        <v>560</v>
      </c>
      <c r="E31" s="217">
        <f t="shared" si="3"/>
        <v>5219.7246165775477</v>
      </c>
      <c r="F31" s="217">
        <f>-'E-CAP 20 - Depr'!I32</f>
        <v>-230.03716206023216</v>
      </c>
      <c r="G31" s="217">
        <v>0</v>
      </c>
      <c r="H31" s="178">
        <f t="shared" si="2"/>
        <v>4989.6874545173159</v>
      </c>
    </row>
    <row r="32" spans="1:34" s="176" customFormat="1" ht="12">
      <c r="A32" s="183"/>
      <c r="B32" s="176" t="s">
        <v>13</v>
      </c>
      <c r="E32" s="280">
        <f>SUM(E27:E31)</f>
        <v>11171.5376444096</v>
      </c>
      <c r="F32" s="280">
        <f>SUM(F27:F31)</f>
        <v>-833.88166616910803</v>
      </c>
      <c r="G32" s="218">
        <f>SUM(G27:G31)</f>
        <v>0</v>
      </c>
      <c r="H32" s="177">
        <f>SUM(H27:H31)</f>
        <v>10337.655978240493</v>
      </c>
    </row>
    <row r="33" spans="1:8" s="176" customFormat="1" ht="12">
      <c r="A33" s="183"/>
      <c r="B33" s="176" t="s">
        <v>559</v>
      </c>
      <c r="E33" s="218">
        <f>E25+E32</f>
        <v>0</v>
      </c>
      <c r="F33" s="218">
        <f>F25+F32</f>
        <v>53656.676443689532</v>
      </c>
      <c r="G33" s="218">
        <f>G25+G32</f>
        <v>0</v>
      </c>
      <c r="H33" s="179">
        <f>H25+H32</f>
        <v>53656.676443689525</v>
      </c>
    </row>
    <row r="34" spans="1:8" s="176" customFormat="1" ht="12">
      <c r="A34" s="183"/>
      <c r="E34" s="269"/>
      <c r="F34" s="269"/>
      <c r="G34" s="269"/>
      <c r="H34" s="178"/>
    </row>
    <row r="35" spans="1:8" s="176" customFormat="1" ht="12">
      <c r="A35" s="183"/>
      <c r="E35" s="269"/>
      <c r="F35" s="269"/>
      <c r="G35" s="269"/>
      <c r="H35" s="178"/>
    </row>
    <row r="36" spans="1:8" s="176" customFormat="1" ht="12">
      <c r="A36" s="182"/>
      <c r="B36" s="176" t="s">
        <v>558</v>
      </c>
      <c r="E36" s="215">
        <v>0</v>
      </c>
      <c r="F36" s="281">
        <f>'E-CAP 20 - Depr'!T37</f>
        <v>-2119</v>
      </c>
      <c r="G36" s="215">
        <v>0</v>
      </c>
      <c r="H36" s="181">
        <f>SUM(E36:G36)</f>
        <v>-2119</v>
      </c>
    </row>
    <row r="37" spans="1:8" s="176" customFormat="1" ht="12">
      <c r="A37" s="182"/>
      <c r="C37" s="176" t="s">
        <v>557</v>
      </c>
      <c r="E37" s="217">
        <f>SUM(E33:E36)</f>
        <v>0</v>
      </c>
      <c r="F37" s="217">
        <f>SUM(F33:F36)</f>
        <v>51537.676443689532</v>
      </c>
      <c r="G37" s="217">
        <f>SUM(G33:G36)</f>
        <v>0</v>
      </c>
      <c r="H37" s="179">
        <f>SUM(H33:H36)</f>
        <v>51537.676443689525</v>
      </c>
    </row>
    <row r="38" spans="1:8">
      <c r="E38" s="269"/>
      <c r="H38" s="178"/>
    </row>
    <row r="39" spans="1:8">
      <c r="B39" s="180" t="s">
        <v>556</v>
      </c>
      <c r="C39" s="4"/>
      <c r="D39" s="4"/>
      <c r="E39" s="217"/>
      <c r="H39" s="178"/>
    </row>
    <row r="40" spans="1:8">
      <c r="B40" s="176" t="s">
        <v>555</v>
      </c>
      <c r="C40" s="176"/>
      <c r="D40" s="176"/>
      <c r="E40" s="269"/>
      <c r="H40" s="178"/>
    </row>
    <row r="41" spans="1:8">
      <c r="B41" s="176" t="s">
        <v>551</v>
      </c>
      <c r="C41" s="176"/>
      <c r="D41" s="176"/>
      <c r="E41" s="217">
        <f>'E-CAP 20 - Depr'!Y16</f>
        <v>0</v>
      </c>
      <c r="F41" s="217">
        <f>'E-CAP 20 - Depr'!G16</f>
        <v>0</v>
      </c>
      <c r="G41" s="217">
        <v>0</v>
      </c>
      <c r="H41" s="178">
        <f>SUM(E41:G41)</f>
        <v>0</v>
      </c>
    </row>
    <row r="42" spans="1:8">
      <c r="B42" s="176" t="s">
        <v>550</v>
      </c>
      <c r="C42" s="176"/>
      <c r="D42" s="176"/>
      <c r="E42" s="217">
        <f>'E-CAP 20 - Depr'!Y17</f>
        <v>-4.0094558743695519</v>
      </c>
      <c r="F42" s="217">
        <f>'E-CAP 20 - Depr'!G17</f>
        <v>24</v>
      </c>
      <c r="G42" s="217">
        <v>0</v>
      </c>
      <c r="H42" s="178">
        <f t="shared" ref="H42" si="4">SUM(E42:G42)</f>
        <v>19.99054412563045</v>
      </c>
    </row>
    <row r="43" spans="1:8">
      <c r="B43" s="176" t="s">
        <v>549</v>
      </c>
      <c r="C43" s="176"/>
      <c r="D43" s="176"/>
      <c r="E43" s="217">
        <f>'E-CAP 20 - Depr'!Y18</f>
        <v>-9.0601492836800581</v>
      </c>
      <c r="F43" s="217">
        <f>'E-CAP 20 - Depr'!G18</f>
        <v>54</v>
      </c>
      <c r="G43" s="217">
        <v>0</v>
      </c>
      <c r="H43" s="181">
        <f>SUM(E43:G43)</f>
        <v>44.939850716319938</v>
      </c>
    </row>
    <row r="44" spans="1:8">
      <c r="B44" s="176" t="s">
        <v>554</v>
      </c>
      <c r="C44" s="176"/>
      <c r="D44" s="176"/>
      <c r="E44" s="216">
        <f>SUM(E41:E43)</f>
        <v>-13.06960515804961</v>
      </c>
      <c r="F44" s="216">
        <f>SUM(F41:F43)</f>
        <v>78</v>
      </c>
      <c r="G44" s="216">
        <f>SUM(G41:G43)</f>
        <v>0</v>
      </c>
      <c r="H44" s="177">
        <f>SUM(H41:H43)</f>
        <v>64.930394841950388</v>
      </c>
    </row>
    <row r="45" spans="1:8">
      <c r="B45" s="176"/>
      <c r="C45" s="176"/>
      <c r="D45" s="176"/>
      <c r="E45" s="269"/>
      <c r="F45" s="269"/>
      <c r="G45" s="269"/>
      <c r="H45" s="178"/>
    </row>
    <row r="46" spans="1:8">
      <c r="B46" s="176" t="s">
        <v>553</v>
      </c>
      <c r="C46" s="176"/>
      <c r="E46" s="269"/>
      <c r="F46" s="269"/>
      <c r="G46" s="269"/>
      <c r="H46" s="178"/>
    </row>
    <row r="47" spans="1:8">
      <c r="B47" s="176" t="s">
        <v>551</v>
      </c>
      <c r="C47" s="176"/>
      <c r="E47" s="217">
        <f>'E-CAP 20 - Depr'!X16</f>
        <v>0</v>
      </c>
      <c r="F47" s="217">
        <f>'E-CAP 20 - Depr'!C16</f>
        <v>0</v>
      </c>
      <c r="G47" s="217">
        <v>0</v>
      </c>
      <c r="H47" s="178">
        <f>SUM(E47:G47)</f>
        <v>0</v>
      </c>
    </row>
    <row r="48" spans="1:8">
      <c r="B48" s="176" t="s">
        <v>550</v>
      </c>
      <c r="C48" s="176"/>
      <c r="E48" s="217">
        <f>'E-CAP 20 - Depr'!X17</f>
        <v>-187.01037236904506</v>
      </c>
      <c r="F48" s="217">
        <f>'E-CAP 20 - Depr'!C17</f>
        <v>1080.6779243999999</v>
      </c>
      <c r="G48" s="217">
        <v>0</v>
      </c>
      <c r="H48" s="178">
        <f>SUM(E48:G48)</f>
        <v>893.66755203095488</v>
      </c>
    </row>
    <row r="49" spans="2:8">
      <c r="B49" s="176" t="s">
        <v>549</v>
      </c>
      <c r="C49" s="176"/>
      <c r="E49" s="217">
        <f>'E-CAP 20 - Depr'!X18</f>
        <v>-254.53346047885213</v>
      </c>
      <c r="F49" s="217">
        <f>'E-CAP 20 - Depr'!C18</f>
        <v>1512.1283316000001</v>
      </c>
      <c r="G49" s="217">
        <v>0</v>
      </c>
      <c r="H49" s="178">
        <f>SUM(E49:G49)</f>
        <v>1257.5948711211481</v>
      </c>
    </row>
    <row r="50" spans="2:8">
      <c r="B50" s="176" t="s">
        <v>552</v>
      </c>
      <c r="C50" s="176"/>
      <c r="E50" s="216">
        <f>SUM(E47:E49)</f>
        <v>-441.54383284789719</v>
      </c>
      <c r="F50" s="216">
        <f>SUM(F47:F49)</f>
        <v>2592.8062559999998</v>
      </c>
      <c r="G50" s="216">
        <f>SUM(G47:G49)</f>
        <v>0</v>
      </c>
      <c r="H50" s="177">
        <f>SUM(H47:H49)</f>
        <v>2151.2624231521031</v>
      </c>
    </row>
    <row r="51" spans="2:8">
      <c r="B51" s="176"/>
      <c r="C51" s="176"/>
      <c r="E51" s="269"/>
      <c r="F51" s="269"/>
      <c r="G51" s="269"/>
      <c r="H51" s="178"/>
    </row>
    <row r="52" spans="2:8">
      <c r="B52" s="176" t="s">
        <v>14</v>
      </c>
      <c r="C52" s="176"/>
      <c r="E52" s="269"/>
      <c r="F52" s="269"/>
      <c r="G52" s="269"/>
      <c r="H52" s="178"/>
    </row>
    <row r="53" spans="2:8">
      <c r="B53" s="176" t="s">
        <v>551</v>
      </c>
      <c r="C53" s="176"/>
      <c r="E53" s="217">
        <f>-E47</f>
        <v>0</v>
      </c>
      <c r="F53" s="217">
        <f>-'E-CAP 20 - Depr'!I16</f>
        <v>0</v>
      </c>
      <c r="G53" s="217">
        <v>0</v>
      </c>
      <c r="H53" s="178">
        <f>SUM(E53:G53)</f>
        <v>0</v>
      </c>
    </row>
    <row r="54" spans="2:8">
      <c r="B54" s="176" t="s">
        <v>550</v>
      </c>
      <c r="C54" s="176"/>
      <c r="E54" s="217">
        <f t="shared" ref="E54:E55" si="5">-E48</f>
        <v>187.01037236904506</v>
      </c>
      <c r="F54" s="217">
        <f>-'E-CAP 20 - Depr'!I17</f>
        <v>-5.1723413621000001</v>
      </c>
      <c r="G54" s="217">
        <v>0</v>
      </c>
      <c r="H54" s="178">
        <f>SUM(E54:G54)</f>
        <v>181.83803100694504</v>
      </c>
    </row>
    <row r="55" spans="2:8">
      <c r="B55" s="176" t="s">
        <v>549</v>
      </c>
      <c r="C55" s="176"/>
      <c r="E55" s="217">
        <f t="shared" si="5"/>
        <v>254.53346047885213</v>
      </c>
      <c r="F55" s="217">
        <f>-'E-CAP 20 - Depr'!I18</f>
        <v>-29.461544661299992</v>
      </c>
      <c r="G55" s="217">
        <v>0</v>
      </c>
      <c r="H55" s="178">
        <f>SUM(E55:G55)</f>
        <v>225.07191581755214</v>
      </c>
    </row>
    <row r="56" spans="2:8">
      <c r="B56" s="176" t="s">
        <v>548</v>
      </c>
      <c r="C56" s="176"/>
      <c r="E56" s="216">
        <f>SUM(E53:E55)</f>
        <v>441.54383284789719</v>
      </c>
      <c r="F56" s="216">
        <f>SUM(F53:F55)</f>
        <v>-34.633886023399995</v>
      </c>
      <c r="G56" s="216">
        <f>SUM(G53:G55)</f>
        <v>0</v>
      </c>
      <c r="H56" s="177">
        <f>SUM(H53:H55)</f>
        <v>406.90994682449718</v>
      </c>
    </row>
    <row r="57" spans="2:8">
      <c r="B57" s="176"/>
      <c r="C57" s="176"/>
    </row>
  </sheetData>
  <mergeCells count="1">
    <mergeCell ref="E6:H6"/>
  </mergeCells>
  <pageMargins left="0.45" right="0.51" top="1" bottom="1" header="0.5" footer="0.5"/>
  <pageSetup scale="90" firstPageNumber="4" orientation="portrait" r:id="rId1"/>
  <headerFooter scaleWithDoc="0" alignWithMargins="0">
    <oddHeader>&amp;L&amp;12Avista
Ms. Schultz Workpapers&amp;R&amp;F
Workpaper Ref. &amp;A</oddHeader>
    <oddFooter>&amp;RPage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910E5-9F87-498F-A698-7849FE7F4B92}">
  <dimension ref="A2:AI36"/>
  <sheetViews>
    <sheetView zoomScaleNormal="100" zoomScalePageLayoutView="85" workbookViewId="0">
      <selection activeCell="D1" sqref="D1"/>
    </sheetView>
  </sheetViews>
  <sheetFormatPr defaultColWidth="10.6640625" defaultRowHeight="13.2"/>
  <cols>
    <col min="1" max="1" width="0.5546875" style="175" customWidth="1"/>
    <col min="2" max="3" width="1.6640625" style="173" customWidth="1"/>
    <col min="4" max="4" width="36.44140625" style="173" customWidth="1"/>
    <col min="5" max="7" width="10.33203125" style="217" customWidth="1"/>
    <col min="8" max="8" width="14.44140625" style="174" bestFit="1" customWidth="1"/>
    <col min="9" max="9" width="1.88671875" style="153" customWidth="1"/>
    <col min="10" max="16384" width="10.6640625" style="173"/>
  </cols>
  <sheetData>
    <row r="2" spans="1:35">
      <c r="A2" s="191" t="s">
        <v>578</v>
      </c>
      <c r="D2" s="175"/>
      <c r="E2" s="174"/>
      <c r="F2" s="174"/>
      <c r="G2" s="174"/>
    </row>
    <row r="3" spans="1:35" ht="12.75" customHeight="1">
      <c r="A3" s="191" t="s">
        <v>580</v>
      </c>
      <c r="D3" s="175"/>
      <c r="E3" s="268"/>
      <c r="F3" s="268"/>
      <c r="G3" s="268"/>
    </row>
    <row r="4" spans="1:35">
      <c r="A4" s="191" t="s">
        <v>576</v>
      </c>
      <c r="D4" s="175"/>
    </row>
    <row r="5" spans="1:35" ht="12.75" customHeight="1">
      <c r="A5" s="191" t="s">
        <v>575</v>
      </c>
      <c r="D5" s="175"/>
      <c r="E5" s="268"/>
      <c r="F5" s="268"/>
      <c r="G5" s="268"/>
    </row>
    <row r="6" spans="1:35" s="189" customFormat="1" ht="12.75" customHeight="1">
      <c r="E6" s="291" t="str">
        <f>'E-CAP SUMMARY'!E6:H6</f>
        <v>Adjustment 3.13 - Programs</v>
      </c>
      <c r="F6" s="292"/>
      <c r="G6" s="292"/>
      <c r="H6" s="293"/>
    </row>
    <row r="7" spans="1:35" s="189" customFormat="1" ht="57">
      <c r="A7" s="190"/>
      <c r="B7" s="192"/>
      <c r="C7" s="193"/>
      <c r="D7" s="194" t="s">
        <v>574</v>
      </c>
      <c r="E7" s="267" t="s">
        <v>582</v>
      </c>
      <c r="F7" s="267" t="s">
        <v>581</v>
      </c>
      <c r="G7" s="267" t="s">
        <v>863</v>
      </c>
      <c r="H7" s="195" t="str">
        <f>'E-CAP SUMMARY'!H7</f>
        <v>12.31.2020 EOP Adjustment 3.13 Programs</v>
      </c>
    </row>
    <row r="8" spans="1:35" s="186" customFormat="1" ht="12">
      <c r="B8" s="188"/>
      <c r="E8" s="277" t="s">
        <v>890</v>
      </c>
      <c r="F8" s="272"/>
      <c r="G8" s="272"/>
      <c r="H8" s="187"/>
    </row>
    <row r="9" spans="1:35" s="176" customFormat="1" ht="12">
      <c r="A9" s="185"/>
      <c r="B9" s="176" t="s">
        <v>573</v>
      </c>
      <c r="E9" s="269"/>
      <c r="F9" s="269"/>
      <c r="G9" s="269"/>
      <c r="H9" s="178"/>
    </row>
    <row r="10" spans="1:35" s="176" customFormat="1" ht="12">
      <c r="A10" s="185"/>
      <c r="C10" s="176" t="s">
        <v>572</v>
      </c>
      <c r="E10" s="217">
        <f>'G-CAP 20 - Depr'!Y29</f>
        <v>0</v>
      </c>
      <c r="F10" s="217">
        <f>'G-CAP 20 - Depr'!G29</f>
        <v>2</v>
      </c>
      <c r="G10" s="217">
        <v>0</v>
      </c>
      <c r="H10" s="178">
        <f>SUM(E10:G10)</f>
        <v>2</v>
      </c>
    </row>
    <row r="11" spans="1:35" s="176" customFormat="1" ht="12">
      <c r="A11" s="185"/>
      <c r="C11" s="176" t="s">
        <v>31</v>
      </c>
      <c r="E11" s="217">
        <f>'G-CAP 20 - Depr'!Y15</f>
        <v>0</v>
      </c>
      <c r="F11" s="217">
        <f>'G-CAP 20 - Depr'!G15</f>
        <v>0</v>
      </c>
      <c r="G11" s="217">
        <v>0</v>
      </c>
      <c r="H11" s="178">
        <f t="shared" ref="H11:H13" si="0">SUM(E11:G11)</f>
        <v>0</v>
      </c>
    </row>
    <row r="12" spans="1:35" s="176" customFormat="1" ht="12">
      <c r="A12" s="185"/>
      <c r="C12" s="176" t="s">
        <v>561</v>
      </c>
      <c r="E12" s="217">
        <f>'G-CAP 20 - Depr'!Y21</f>
        <v>-14.04119807431552</v>
      </c>
      <c r="F12" s="217">
        <f>'G-CAP 20 - Depr'!G21</f>
        <v>97</v>
      </c>
      <c r="G12" s="217">
        <v>0</v>
      </c>
      <c r="H12" s="178">
        <f t="shared" si="0"/>
        <v>82.958801925684483</v>
      </c>
    </row>
    <row r="13" spans="1:35" s="176" customFormat="1" ht="12">
      <c r="A13" s="185"/>
      <c r="C13" s="176" t="s">
        <v>570</v>
      </c>
      <c r="E13" s="215">
        <f>'G-CAP 20 - Depr'!Y26</f>
        <v>-52.284159971240697</v>
      </c>
      <c r="F13" s="215">
        <f>'G-CAP 20 - Depr'!G26</f>
        <v>196</v>
      </c>
      <c r="G13" s="215">
        <v>0</v>
      </c>
      <c r="H13" s="178">
        <f t="shared" si="0"/>
        <v>143.71584002875932</v>
      </c>
    </row>
    <row r="14" spans="1:35" s="176" customFormat="1" ht="18" customHeight="1">
      <c r="A14" s="185"/>
      <c r="B14" s="176" t="s">
        <v>579</v>
      </c>
      <c r="E14" s="281">
        <f>SUM(E10:E13)</f>
        <v>-66.325358045556214</v>
      </c>
      <c r="F14" s="281">
        <f>SUM(F10:F13)</f>
        <v>295</v>
      </c>
      <c r="G14" s="215">
        <f>SUM(G10:G13)</f>
        <v>0</v>
      </c>
      <c r="H14" s="177">
        <f>SUM(H10:H13)</f>
        <v>228.67464195444381</v>
      </c>
    </row>
    <row r="15" spans="1:35" s="153" customFormat="1">
      <c r="A15" s="183"/>
      <c r="B15" s="173"/>
      <c r="C15" s="173"/>
      <c r="D15" s="173"/>
      <c r="E15" s="217"/>
      <c r="F15" s="217"/>
      <c r="G15" s="217"/>
      <c r="H15" s="178"/>
      <c r="J15" s="173"/>
      <c r="K15" s="173"/>
      <c r="L15" s="173"/>
      <c r="M15" s="173"/>
      <c r="N15" s="173"/>
      <c r="O15" s="173"/>
      <c r="P15" s="173"/>
      <c r="Q15" s="173"/>
      <c r="R15" s="173"/>
      <c r="S15" s="173"/>
      <c r="T15" s="173"/>
      <c r="U15" s="173"/>
      <c r="V15" s="173"/>
      <c r="W15" s="173"/>
      <c r="X15" s="173"/>
      <c r="Y15" s="173"/>
      <c r="Z15" s="173"/>
      <c r="AA15" s="173"/>
      <c r="AB15" s="173"/>
      <c r="AC15" s="173"/>
      <c r="AD15" s="173"/>
      <c r="AE15" s="173"/>
      <c r="AF15" s="173"/>
      <c r="AG15" s="173"/>
      <c r="AH15" s="173"/>
      <c r="AI15" s="173"/>
    </row>
    <row r="16" spans="1:35" s="153" customFormat="1">
      <c r="A16" s="183"/>
      <c r="B16" s="173" t="s">
        <v>568</v>
      </c>
      <c r="C16" s="173"/>
      <c r="D16" s="173"/>
      <c r="E16" s="217"/>
      <c r="F16" s="217"/>
      <c r="G16" s="217"/>
      <c r="H16" s="178"/>
      <c r="J16" s="173"/>
      <c r="K16" s="173"/>
      <c r="L16" s="173"/>
      <c r="M16" s="173"/>
      <c r="N16" s="173"/>
      <c r="O16" s="173"/>
      <c r="P16" s="173"/>
      <c r="Q16" s="173"/>
      <c r="R16" s="173"/>
      <c r="S16" s="173"/>
      <c r="T16" s="173"/>
      <c r="U16" s="173"/>
      <c r="V16" s="173"/>
      <c r="W16" s="173"/>
      <c r="X16" s="173"/>
      <c r="Y16" s="173"/>
      <c r="Z16" s="173"/>
      <c r="AA16" s="173"/>
      <c r="AB16" s="173"/>
      <c r="AC16" s="173"/>
      <c r="AD16" s="173"/>
      <c r="AE16" s="173"/>
      <c r="AF16" s="173"/>
      <c r="AG16" s="173"/>
      <c r="AH16" s="173"/>
      <c r="AI16" s="173"/>
    </row>
    <row r="17" spans="1:35" s="153" customFormat="1">
      <c r="A17" s="175"/>
      <c r="B17" s="173" t="s">
        <v>567</v>
      </c>
      <c r="C17" s="173"/>
      <c r="D17" s="173"/>
      <c r="E17" s="269"/>
      <c r="F17" s="269"/>
      <c r="G17" s="269"/>
      <c r="H17" s="178"/>
      <c r="J17" s="173"/>
      <c r="K17" s="173"/>
      <c r="L17" s="173"/>
      <c r="M17" s="173"/>
      <c r="N17" s="173"/>
      <c r="O17" s="173"/>
      <c r="P17" s="173"/>
      <c r="Q17" s="173"/>
      <c r="R17" s="173"/>
      <c r="S17" s="173"/>
      <c r="T17" s="173"/>
      <c r="U17" s="173"/>
      <c r="V17" s="173"/>
      <c r="W17" s="173"/>
      <c r="X17" s="173"/>
      <c r="Y17" s="173"/>
      <c r="Z17" s="173"/>
      <c r="AA17" s="173"/>
      <c r="AB17" s="173"/>
      <c r="AC17" s="173"/>
      <c r="AD17" s="173"/>
      <c r="AE17" s="173"/>
      <c r="AF17" s="173"/>
      <c r="AG17" s="173"/>
      <c r="AH17" s="173"/>
      <c r="AI17" s="173"/>
    </row>
    <row r="18" spans="1:35" s="184" customFormat="1" ht="12">
      <c r="A18" s="183"/>
      <c r="C18" s="184" t="s">
        <v>564</v>
      </c>
      <c r="E18" s="217">
        <f>'G-CAP 20 - Depr'!X29</f>
        <v>0</v>
      </c>
      <c r="F18" s="217">
        <f>'G-CAP 20 - Depr'!C29</f>
        <v>9.445364502767962</v>
      </c>
      <c r="G18" s="217">
        <v>0</v>
      </c>
      <c r="H18" s="178">
        <f>SUM(E18:G18)</f>
        <v>9.445364502767962</v>
      </c>
    </row>
    <row r="19" spans="1:35" s="176" customFormat="1" ht="12">
      <c r="A19" s="183"/>
      <c r="C19" s="176" t="s">
        <v>31</v>
      </c>
      <c r="E19" s="217">
        <f>'G-CAP 20 - Depr'!X15</f>
        <v>0</v>
      </c>
      <c r="F19" s="217">
        <f>'G-CAP 20 - Depr'!C15</f>
        <v>0</v>
      </c>
      <c r="G19" s="217">
        <v>0</v>
      </c>
      <c r="H19" s="178">
        <f t="shared" ref="H19:H21" si="1">SUM(E19:G19)</f>
        <v>0</v>
      </c>
    </row>
    <row r="20" spans="1:35" s="176" customFormat="1" ht="12">
      <c r="A20" s="183"/>
      <c r="C20" s="176" t="s">
        <v>561</v>
      </c>
      <c r="E20" s="217">
        <f>'G-CAP 20 - Depr'!X21</f>
        <v>-561.35579869019068</v>
      </c>
      <c r="F20" s="217">
        <f>'G-CAP 20 - Depr'!C21</f>
        <v>4078.688299567616</v>
      </c>
      <c r="G20" s="217">
        <v>0</v>
      </c>
      <c r="H20" s="178">
        <f t="shared" si="1"/>
        <v>3517.3325008774254</v>
      </c>
    </row>
    <row r="21" spans="1:35" s="176" customFormat="1" ht="12">
      <c r="A21" s="183"/>
      <c r="C21" s="176" t="s">
        <v>560</v>
      </c>
      <c r="E21" s="215">
        <f>'G-CAP 20 - Depr'!X26</f>
        <v>-999.54042274345022</v>
      </c>
      <c r="F21" s="215">
        <f>'G-CAP 20 - Depr'!C26</f>
        <v>3427.2898514079629</v>
      </c>
      <c r="G21" s="215">
        <v>0</v>
      </c>
      <c r="H21" s="181">
        <f t="shared" si="1"/>
        <v>2427.7494286645128</v>
      </c>
    </row>
    <row r="22" spans="1:35" s="176" customFormat="1" ht="12">
      <c r="A22" s="183"/>
      <c r="B22" s="176" t="s">
        <v>566</v>
      </c>
      <c r="E22" s="278">
        <f>SUM(E18:E21)</f>
        <v>-1560.8962214336409</v>
      </c>
      <c r="F22" s="278">
        <f>SUM(F18:F21)</f>
        <v>7515.4235154783473</v>
      </c>
      <c r="G22" s="217">
        <f>SUM(G18:G21)</f>
        <v>0</v>
      </c>
      <c r="H22" s="178">
        <f>SUM(H18:H21)</f>
        <v>5954.5272940447067</v>
      </c>
    </row>
    <row r="23" spans="1:35" s="176" customFormat="1" ht="18" customHeight="1">
      <c r="A23" s="183"/>
      <c r="B23" s="176" t="s">
        <v>565</v>
      </c>
      <c r="E23" s="269"/>
      <c r="F23" s="269"/>
      <c r="G23" s="269"/>
      <c r="H23" s="178"/>
    </row>
    <row r="24" spans="1:35" s="176" customFormat="1" ht="12">
      <c r="A24" s="183"/>
      <c r="C24" s="184" t="s">
        <v>564</v>
      </c>
      <c r="E24" s="217">
        <f>-E18</f>
        <v>0</v>
      </c>
      <c r="F24" s="217">
        <f>-'G-CAP 20 - Depr'!I29</f>
        <v>-0.44644855167236219</v>
      </c>
      <c r="G24" s="217">
        <v>0</v>
      </c>
      <c r="H24" s="178">
        <f>SUM(E24:G24)</f>
        <v>-0.44644855167236219</v>
      </c>
    </row>
    <row r="25" spans="1:35" s="176" customFormat="1" ht="12">
      <c r="A25" s="183"/>
      <c r="C25" s="176" t="s">
        <v>31</v>
      </c>
      <c r="E25" s="217">
        <f t="shared" ref="E25:E27" si="2">-E19</f>
        <v>0</v>
      </c>
      <c r="F25" s="217">
        <f>-'G-CAP 20 - Depr'!I15</f>
        <v>0</v>
      </c>
      <c r="G25" s="217">
        <v>0</v>
      </c>
      <c r="H25" s="178">
        <f t="shared" ref="H25:H27" si="3">SUM(E25:G25)</f>
        <v>0</v>
      </c>
    </row>
    <row r="26" spans="1:35" s="176" customFormat="1" ht="12">
      <c r="A26" s="183"/>
      <c r="C26" s="176" t="s">
        <v>561</v>
      </c>
      <c r="E26" s="217">
        <f t="shared" si="2"/>
        <v>561.35579869019068</v>
      </c>
      <c r="F26" s="217">
        <f>-'G-CAP 20 - Depr'!I21</f>
        <v>-44.482063329756194</v>
      </c>
      <c r="G26" s="217">
        <v>0</v>
      </c>
      <c r="H26" s="178">
        <f t="shared" si="3"/>
        <v>516.87373536043447</v>
      </c>
    </row>
    <row r="27" spans="1:35" s="176" customFormat="1" ht="12">
      <c r="A27" s="183"/>
      <c r="C27" s="176" t="s">
        <v>560</v>
      </c>
      <c r="E27" s="217">
        <f t="shared" si="2"/>
        <v>999.54042274345022</v>
      </c>
      <c r="F27" s="217">
        <f>-'G-CAP 20 - Depr'!I26</f>
        <v>-59.13796628718103</v>
      </c>
      <c r="G27" s="217">
        <v>0</v>
      </c>
      <c r="H27" s="178">
        <f t="shared" si="3"/>
        <v>940.40245645626919</v>
      </c>
    </row>
    <row r="28" spans="1:35" s="176" customFormat="1" ht="12">
      <c r="A28" s="183"/>
      <c r="B28" s="176" t="s">
        <v>13</v>
      </c>
      <c r="E28" s="280">
        <f>SUM(E24:E27)</f>
        <v>1560.8962214336409</v>
      </c>
      <c r="F28" s="280">
        <f>SUM(F24:F27)</f>
        <v>-104.06647816860959</v>
      </c>
      <c r="G28" s="218">
        <f>SUM(G24:G27)</f>
        <v>0</v>
      </c>
      <c r="H28" s="179">
        <f>SUM(H24:H27)</f>
        <v>1456.8297432650313</v>
      </c>
    </row>
    <row r="29" spans="1:35" s="176" customFormat="1" ht="12">
      <c r="A29" s="183"/>
      <c r="B29" s="176" t="s">
        <v>559</v>
      </c>
      <c r="E29" s="218">
        <f>E22+E28</f>
        <v>0</v>
      </c>
      <c r="F29" s="218">
        <f>F22+F28</f>
        <v>7411.3570373097373</v>
      </c>
      <c r="G29" s="218">
        <f>G22+G28</f>
        <v>0</v>
      </c>
      <c r="H29" s="179">
        <f>H22+H28</f>
        <v>7411.3570373097382</v>
      </c>
    </row>
    <row r="30" spans="1:35" s="176" customFormat="1" ht="12">
      <c r="A30" s="183"/>
      <c r="E30" s="269"/>
      <c r="F30" s="269"/>
      <c r="G30" s="269"/>
      <c r="H30" s="178"/>
    </row>
    <row r="31" spans="1:35" s="176" customFormat="1" ht="12">
      <c r="A31" s="183"/>
      <c r="E31" s="269"/>
      <c r="F31" s="269"/>
      <c r="G31" s="269"/>
      <c r="H31" s="178"/>
    </row>
    <row r="32" spans="1:35" s="176" customFormat="1" ht="12">
      <c r="A32" s="182"/>
      <c r="B32" s="176" t="s">
        <v>558</v>
      </c>
      <c r="E32" s="215">
        <v>0</v>
      </c>
      <c r="F32" s="281">
        <f>'G-CAP 20 - Depr'!T31</f>
        <v>-217</v>
      </c>
      <c r="G32" s="215">
        <v>0</v>
      </c>
      <c r="H32" s="181">
        <f>SUM(E32:G32)</f>
        <v>-217</v>
      </c>
    </row>
    <row r="33" spans="1:8" s="176" customFormat="1" ht="12">
      <c r="A33" s="182"/>
      <c r="C33" s="176" t="s">
        <v>557</v>
      </c>
      <c r="E33" s="217">
        <f>SUM(E29:E32)</f>
        <v>0</v>
      </c>
      <c r="F33" s="217">
        <f>SUM(F29:F32)</f>
        <v>7194.3570373097373</v>
      </c>
      <c r="G33" s="217">
        <f>SUM(G29:G32)</f>
        <v>0</v>
      </c>
      <c r="H33" s="181">
        <f>SUM(H29:H32)</f>
        <v>7194.3570373097382</v>
      </c>
    </row>
    <row r="36" spans="1:8">
      <c r="E36" s="147"/>
      <c r="F36" s="147"/>
      <c r="G36" s="147"/>
    </row>
  </sheetData>
  <mergeCells count="1">
    <mergeCell ref="E6:H6"/>
  </mergeCells>
  <pageMargins left="0.45" right="0.51" top="1" bottom="1" header="0.5" footer="0.5"/>
  <pageSetup scale="90" firstPageNumber="4" orientation="portrait" r:id="rId1"/>
  <headerFooter scaleWithDoc="0" alignWithMargins="0">
    <oddHeader>&amp;LAvista
Ms. Schultz Workpapers&amp;R&amp;F
Workpaper Ref. &amp;A</oddHeader>
    <oddFooter>&amp;RPage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C34603-33B4-412D-B5D5-47401D7AF669}">
  <sheetPr>
    <pageSetUpPr fitToPage="1"/>
  </sheetPr>
  <dimension ref="A1:Y48"/>
  <sheetViews>
    <sheetView zoomScaleNormal="100" workbookViewId="0"/>
  </sheetViews>
  <sheetFormatPr defaultColWidth="9.109375" defaultRowHeight="13.2" outlineLevelCol="1"/>
  <cols>
    <col min="1" max="1" width="17.33203125" style="4" customWidth="1"/>
    <col min="2" max="2" width="8.6640625" style="4" bestFit="1" customWidth="1"/>
    <col min="3" max="3" width="13" style="2" customWidth="1"/>
    <col min="4" max="4" width="9.6640625" style="6" customWidth="1"/>
    <col min="5" max="5" width="10.5546875" style="2" bestFit="1" customWidth="1"/>
    <col min="6" max="6" width="9.88671875" style="3" customWidth="1"/>
    <col min="7" max="7" width="16.88671875" style="4" customWidth="1"/>
    <col min="8" max="8" width="2.6640625" style="5" customWidth="1"/>
    <col min="9" max="9" width="10.33203125" style="2" customWidth="1"/>
    <col min="10" max="10" width="10.5546875" style="4" hidden="1" customWidth="1" outlineLevel="1"/>
    <col min="11" max="11" width="10.109375" style="4" hidden="1" customWidth="1" outlineLevel="1"/>
    <col min="12" max="12" width="2.6640625" style="5" customWidth="1" collapsed="1"/>
    <col min="13" max="13" width="10.6640625" style="5" customWidth="1"/>
    <col min="14" max="14" width="12.5546875" style="5" customWidth="1"/>
    <col min="15" max="16" width="15.33203125" style="4" customWidth="1"/>
    <col min="17" max="17" width="15.44140625" style="4" hidden="1" customWidth="1" outlineLevel="1"/>
    <col min="18" max="18" width="15.33203125" style="4" hidden="1" customWidth="1" outlineLevel="1"/>
    <col min="19" max="19" width="2.6640625" style="6" customWidth="1" collapsed="1"/>
    <col min="20" max="20" width="13" style="2" customWidth="1"/>
    <col min="21" max="22" width="12.88671875" style="4" hidden="1" customWidth="1" outlineLevel="1"/>
    <col min="23" max="23" width="7.33203125" style="4" bestFit="1" customWidth="1" collapsed="1"/>
    <col min="24" max="24" width="14.44140625" style="4" customWidth="1"/>
    <col min="25" max="25" width="12.5546875" style="4" customWidth="1"/>
    <col min="26" max="16384" width="9.109375" style="4"/>
  </cols>
  <sheetData>
    <row r="1" spans="1:25">
      <c r="A1" s="1" t="s">
        <v>544</v>
      </c>
      <c r="B1" s="1"/>
    </row>
    <row r="2" spans="1:25">
      <c r="A2" s="1" t="s">
        <v>537</v>
      </c>
      <c r="B2" s="7"/>
    </row>
    <row r="3" spans="1:25">
      <c r="A3" s="7" t="s">
        <v>135</v>
      </c>
      <c r="B3" s="7"/>
    </row>
    <row r="4" spans="1:25">
      <c r="A4" s="7" t="s">
        <v>26</v>
      </c>
      <c r="B4" s="7"/>
    </row>
    <row r="5" spans="1:25" s="12" customFormat="1">
      <c r="A5" s="8"/>
      <c r="B5" s="8"/>
      <c r="C5" s="9"/>
      <c r="D5" s="9"/>
      <c r="E5" s="8"/>
      <c r="F5" s="10"/>
      <c r="H5" s="11"/>
      <c r="I5" s="8"/>
      <c r="M5" s="11" t="s">
        <v>10</v>
      </c>
      <c r="N5"/>
      <c r="O5" s="13" t="s">
        <v>0</v>
      </c>
      <c r="P5" s="13"/>
      <c r="Q5" s="13" t="s">
        <v>1</v>
      </c>
      <c r="R5" s="13" t="s">
        <v>15</v>
      </c>
      <c r="S5" s="14"/>
      <c r="T5" s="8"/>
    </row>
    <row r="6" spans="1:25" s="5" customFormat="1">
      <c r="A6" s="6"/>
      <c r="B6" s="6"/>
      <c r="C6" s="7"/>
      <c r="D6" s="7"/>
      <c r="E6" s="6"/>
      <c r="F6" s="15"/>
      <c r="H6" s="16"/>
      <c r="I6" s="6"/>
      <c r="M6" s="16" t="s">
        <v>11</v>
      </c>
      <c r="N6"/>
      <c r="O6" s="17">
        <v>3.7499999999999999E-2</v>
      </c>
      <c r="P6" s="17"/>
      <c r="Q6" s="17">
        <v>7.2190000000000004E-2</v>
      </c>
      <c r="R6" s="17">
        <v>6.6769999999999996E-2</v>
      </c>
      <c r="S6" s="17"/>
      <c r="T6" s="6"/>
    </row>
    <row r="7" spans="1:25" s="5" customFormat="1">
      <c r="A7" s="7"/>
      <c r="B7" s="7"/>
      <c r="C7" s="7"/>
      <c r="D7" s="7"/>
      <c r="E7" s="6"/>
      <c r="F7" s="15"/>
      <c r="H7" s="16"/>
      <c r="I7" s="6"/>
      <c r="M7" s="16" t="s">
        <v>4</v>
      </c>
      <c r="N7"/>
      <c r="O7" s="19">
        <v>0.14280000000000001</v>
      </c>
      <c r="P7" s="19"/>
      <c r="Q7" s="19">
        <v>0.24490000000000001</v>
      </c>
      <c r="R7" s="19">
        <v>0.1749</v>
      </c>
      <c r="S7" s="19"/>
      <c r="T7" s="6"/>
    </row>
    <row r="8" spans="1:25" s="5" customFormat="1">
      <c r="A8" s="7"/>
      <c r="B8" s="7"/>
      <c r="C8" s="7"/>
      <c r="D8" s="7"/>
      <c r="E8" s="6"/>
      <c r="F8" s="15"/>
      <c r="H8" s="16"/>
      <c r="I8" s="6"/>
      <c r="M8" s="16" t="s">
        <v>18</v>
      </c>
      <c r="N8"/>
      <c r="O8" s="19">
        <v>0.2</v>
      </c>
      <c r="P8" s="19"/>
      <c r="Q8" s="19">
        <v>0.32</v>
      </c>
      <c r="R8" s="19">
        <v>0.192</v>
      </c>
      <c r="S8" s="19"/>
      <c r="T8" s="6"/>
    </row>
    <row r="9" spans="1:25" s="5" customFormat="1">
      <c r="A9" s="7"/>
      <c r="B9" s="7"/>
      <c r="C9" s="7"/>
      <c r="D9" s="7"/>
      <c r="E9" s="6"/>
      <c r="F9" s="15"/>
      <c r="H9" s="16"/>
      <c r="I9" s="6"/>
      <c r="M9" s="16" t="s">
        <v>17</v>
      </c>
      <c r="N9"/>
      <c r="O9" s="19">
        <v>0.33329999999999999</v>
      </c>
      <c r="P9" s="19"/>
      <c r="Q9" s="19">
        <v>0.44450000000000001</v>
      </c>
      <c r="R9" s="19">
        <v>0.14810000000000001</v>
      </c>
      <c r="S9" s="19"/>
      <c r="T9" s="6"/>
    </row>
    <row r="10" spans="1:25" s="5" customFormat="1">
      <c r="A10" s="7"/>
      <c r="B10" s="7"/>
      <c r="C10" s="7"/>
      <c r="D10" s="7"/>
      <c r="E10" s="6"/>
      <c r="F10" s="15"/>
      <c r="G10" s="16"/>
      <c r="H10" s="16"/>
      <c r="I10" s="8"/>
      <c r="J10" s="12"/>
      <c r="K10" s="12"/>
      <c r="O10" s="18"/>
      <c r="P10" s="18"/>
      <c r="Q10" s="18"/>
      <c r="R10" s="19"/>
      <c r="S10" s="168" t="s">
        <v>538</v>
      </c>
      <c r="T10" s="167">
        <v>0.21</v>
      </c>
    </row>
    <row r="11" spans="1:25" s="5" customFormat="1" ht="12.75" customHeight="1">
      <c r="A11" s="6"/>
      <c r="B11" s="6"/>
      <c r="C11" s="6"/>
      <c r="D11" s="6"/>
      <c r="E11" s="6"/>
      <c r="F11" s="15"/>
      <c r="I11" s="294" t="s">
        <v>258</v>
      </c>
      <c r="J11" s="295"/>
      <c r="K11" s="296"/>
      <c r="L11" s="20"/>
      <c r="M11" s="20"/>
      <c r="N11" s="297" t="s">
        <v>16</v>
      </c>
      <c r="O11" s="298"/>
      <c r="P11" s="298"/>
      <c r="Q11" s="298"/>
      <c r="R11" s="299"/>
      <c r="S11" s="20"/>
      <c r="T11" s="298" t="s">
        <v>257</v>
      </c>
      <c r="U11" s="298"/>
      <c r="V11" s="299"/>
    </row>
    <row r="12" spans="1:25" s="5" customFormat="1" ht="13.8" thickBot="1">
      <c r="A12" s="6"/>
      <c r="B12" s="6"/>
      <c r="C12" s="6"/>
      <c r="D12" s="6"/>
      <c r="E12" s="6"/>
      <c r="F12" s="15"/>
      <c r="I12" s="20"/>
      <c r="J12" s="20"/>
      <c r="K12" s="20"/>
      <c r="L12" s="20"/>
      <c r="M12" s="20"/>
      <c r="N12" s="294">
        <v>2020</v>
      </c>
      <c r="O12" s="295"/>
      <c r="P12" s="296"/>
      <c r="Q12" s="45">
        <v>2021</v>
      </c>
      <c r="R12" s="45">
        <v>2022</v>
      </c>
      <c r="S12" s="20"/>
      <c r="T12" s="44"/>
      <c r="U12" s="44"/>
      <c r="V12" s="44"/>
    </row>
    <row r="13" spans="1:25" s="14" customFormat="1" ht="40.200000000000003" thickTop="1">
      <c r="A13" s="21" t="s">
        <v>2</v>
      </c>
      <c r="B13" s="21"/>
      <c r="C13" s="52" t="s">
        <v>256</v>
      </c>
      <c r="D13" s="21"/>
      <c r="E13" s="52" t="s">
        <v>9</v>
      </c>
      <c r="F13" s="22" t="s">
        <v>35</v>
      </c>
      <c r="G13" s="52" t="s">
        <v>38</v>
      </c>
      <c r="H13" s="23"/>
      <c r="I13" s="52" t="s">
        <v>32</v>
      </c>
      <c r="J13" s="24" t="s">
        <v>133</v>
      </c>
      <c r="K13" s="24" t="s">
        <v>255</v>
      </c>
      <c r="L13" s="24"/>
      <c r="M13" s="24" t="s">
        <v>134</v>
      </c>
      <c r="N13" s="24" t="s">
        <v>29</v>
      </c>
      <c r="O13" s="24" t="s">
        <v>16</v>
      </c>
      <c r="P13" s="24" t="s">
        <v>242</v>
      </c>
      <c r="Q13" s="24" t="s">
        <v>16</v>
      </c>
      <c r="R13" s="24" t="s">
        <v>16</v>
      </c>
      <c r="S13" s="24"/>
      <c r="T13" s="52" t="str">
        <f>I13</f>
        <v>12.31.20</v>
      </c>
      <c r="U13" s="24" t="str">
        <f>J13</f>
        <v>12.31.21</v>
      </c>
      <c r="V13" s="24" t="str">
        <f>K13</f>
        <v>12.31.22</v>
      </c>
      <c r="X13" s="52" t="s">
        <v>27</v>
      </c>
      <c r="Y13" s="52" t="s">
        <v>28</v>
      </c>
    </row>
    <row r="14" spans="1:25">
      <c r="B14" s="39" t="s">
        <v>545</v>
      </c>
      <c r="C14" s="57"/>
      <c r="D14" s="39" t="s">
        <v>545</v>
      </c>
      <c r="E14" s="57"/>
      <c r="G14" s="57"/>
      <c r="H14" s="26"/>
      <c r="I14" s="57"/>
      <c r="J14" s="32"/>
      <c r="K14" s="32"/>
      <c r="L14" s="26"/>
      <c r="M14" s="26"/>
      <c r="N14" s="26"/>
      <c r="O14" s="32"/>
      <c r="P14" s="32"/>
      <c r="Q14" s="32"/>
      <c r="R14" s="32"/>
      <c r="S14" s="30"/>
      <c r="T14" s="57"/>
      <c r="U14" s="32"/>
      <c r="V14" s="32"/>
      <c r="W14" s="39" t="s">
        <v>852</v>
      </c>
      <c r="X14" s="55"/>
      <c r="Y14" s="55"/>
    </row>
    <row r="15" spans="1:25">
      <c r="A15" s="4" t="s">
        <v>540</v>
      </c>
      <c r="C15" s="57"/>
      <c r="D15" s="30"/>
      <c r="E15" s="57"/>
      <c r="G15" s="57"/>
      <c r="H15" s="26"/>
      <c r="I15" s="57"/>
      <c r="J15" s="32"/>
      <c r="K15" s="32"/>
      <c r="L15" s="26"/>
      <c r="M15" s="135"/>
      <c r="N15" s="26"/>
      <c r="O15" s="26"/>
      <c r="P15" s="26"/>
      <c r="Q15" s="26"/>
      <c r="R15" s="26"/>
      <c r="S15" s="30"/>
      <c r="T15" s="57"/>
      <c r="U15" s="32"/>
      <c r="V15" s="32"/>
      <c r="X15" s="70"/>
      <c r="Y15" s="70"/>
    </row>
    <row r="16" spans="1:25">
      <c r="A16" s="43" t="s">
        <v>546</v>
      </c>
      <c r="C16" s="59">
        <f>'E-CAP 20.1 - Depreciation'!D9</f>
        <v>0</v>
      </c>
      <c r="D16" s="25"/>
      <c r="E16" s="59">
        <f>'E-CAP 20.1 - Depreciation'!F9</f>
        <v>0</v>
      </c>
      <c r="F16" s="15">
        <v>2.956417297737474E-2</v>
      </c>
      <c r="G16" s="59">
        <f>ROUND(C16*F16,0)</f>
        <v>0</v>
      </c>
      <c r="H16" s="26"/>
      <c r="I16" s="59">
        <f>F16*E16</f>
        <v>0</v>
      </c>
      <c r="J16" s="16">
        <f>I16+G16</f>
        <v>0</v>
      </c>
      <c r="K16" s="16">
        <f>J16+G16</f>
        <v>0</v>
      </c>
      <c r="L16" s="16"/>
      <c r="M16" s="134">
        <v>7.0000000000000007E-2</v>
      </c>
      <c r="N16" s="16">
        <f>$C16*M$16</f>
        <v>0</v>
      </c>
      <c r="O16" s="16">
        <f>ROUND((C16-N16)*$O$6,0)</f>
        <v>0</v>
      </c>
      <c r="P16" s="16">
        <f>SUM(N16:O16)</f>
        <v>0</v>
      </c>
      <c r="Q16" s="16">
        <f>ROUND((C16-N16)*$Q$6,0)</f>
        <v>0</v>
      </c>
      <c r="R16" s="16">
        <f>ROUND((C16-N16)*$R$6,0)</f>
        <v>0</v>
      </c>
      <c r="S16" s="27"/>
      <c r="T16" s="59">
        <f>ROUND(((P16-I16)*-$T$10),0)</f>
        <v>0</v>
      </c>
      <c r="U16" s="16">
        <f>ROUND(((Q16-G16)*-$T$10)+T16,0)</f>
        <v>0</v>
      </c>
      <c r="V16" s="16">
        <f>ROUND(((R16-G16)*-$T$10)+U16,0)</f>
        <v>0</v>
      </c>
      <c r="X16" s="71">
        <f>-'CAP 20.4 - Retirements'!AA4/1000</f>
        <v>0</v>
      </c>
      <c r="Y16" s="71">
        <f>'CAP 20.4 - Retirements'!AM4/1000</f>
        <v>0</v>
      </c>
    </row>
    <row r="17" spans="1:25">
      <c r="A17" s="43" t="s">
        <v>542</v>
      </c>
      <c r="C17" s="59">
        <f>'E-CAP 20.1 - Depreciation'!D10</f>
        <v>1080.6779243999999</v>
      </c>
      <c r="D17" s="25"/>
      <c r="E17" s="59">
        <f>'E-CAP 20.1 - Depreciation'!F10</f>
        <v>235.10642555000001</v>
      </c>
      <c r="F17" s="15">
        <v>2.1999999999999999E-2</v>
      </c>
      <c r="G17" s="59">
        <f t="shared" ref="G17:G18" si="0">ROUND(C17*F17,0)</f>
        <v>24</v>
      </c>
      <c r="H17" s="26"/>
      <c r="I17" s="59">
        <f>F17*E17</f>
        <v>5.1723413621000001</v>
      </c>
      <c r="J17" s="16">
        <f>I17+G17</f>
        <v>29.172341362099999</v>
      </c>
      <c r="K17" s="16">
        <f>J17+G17</f>
        <v>53.172341362099999</v>
      </c>
      <c r="L17" s="16"/>
      <c r="M17" s="134">
        <v>7.0000000000000007E-2</v>
      </c>
      <c r="N17" s="16">
        <f>$C17*M$17</f>
        <v>75.647454707999998</v>
      </c>
      <c r="O17" s="16">
        <f>ROUND((C17-N17)*$O$6,0)</f>
        <v>38</v>
      </c>
      <c r="P17" s="16">
        <f>SUM(N17:O17)</f>
        <v>113.647454708</v>
      </c>
      <c r="Q17" s="16">
        <f>ROUND((C17-N17)*$Q$6,0)</f>
        <v>73</v>
      </c>
      <c r="R17" s="16">
        <f>ROUND((C17-N17)*$R$6,0)</f>
        <v>67</v>
      </c>
      <c r="S17" s="27"/>
      <c r="T17" s="59">
        <f>ROUND(((P17-I17)*-$T$10),0)</f>
        <v>-23</v>
      </c>
      <c r="U17" s="16">
        <f>ROUND(((Q17-G17)*-$T$10)+T17,0)</f>
        <v>-33</v>
      </c>
      <c r="V17" s="16">
        <f>ROUND(((R17-G17)*-$T$10)+U17,0)</f>
        <v>-42</v>
      </c>
      <c r="X17" s="71">
        <f>-'CAP 20.4 - Retirements'!AA5/1000</f>
        <v>-187.01037236904506</v>
      </c>
      <c r="Y17" s="71">
        <f>'CAP 20.4 - Retirements'!AM5/1000</f>
        <v>-4.0094558743695519</v>
      </c>
    </row>
    <row r="18" spans="1:25">
      <c r="A18" s="43" t="s">
        <v>543</v>
      </c>
      <c r="C18" s="59">
        <f>'E-CAP 20.1 - Depreciation'!D11</f>
        <v>1512.1283316000001</v>
      </c>
      <c r="D18" s="25"/>
      <c r="E18" s="59">
        <f>'E-CAP 20.1 - Depreciation'!F11</f>
        <v>827.57147924999981</v>
      </c>
      <c r="F18" s="15">
        <v>3.56E-2</v>
      </c>
      <c r="G18" s="59">
        <f t="shared" si="0"/>
        <v>54</v>
      </c>
      <c r="H18" s="26"/>
      <c r="I18" s="59">
        <f>F18*E18</f>
        <v>29.461544661299992</v>
      </c>
      <c r="J18" s="16">
        <f>I18+G18</f>
        <v>83.461544661299996</v>
      </c>
      <c r="K18" s="16">
        <f>J18+G18</f>
        <v>137.4615446613</v>
      </c>
      <c r="L18" s="16"/>
      <c r="M18" s="134">
        <v>7.0000000000000007E-2</v>
      </c>
      <c r="N18" s="16">
        <f>$C18*M$18</f>
        <v>105.84898321200002</v>
      </c>
      <c r="O18" s="16">
        <f>ROUND((C18-N18)*$O$6,0)</f>
        <v>53</v>
      </c>
      <c r="P18" s="16">
        <f>SUM(N18:O18)</f>
        <v>158.84898321200001</v>
      </c>
      <c r="Q18" s="16">
        <f>ROUND((C18-N18)*$Q$6,0)</f>
        <v>102</v>
      </c>
      <c r="R18" s="16">
        <f>ROUND((C18-N18)*$R$6,0)</f>
        <v>94</v>
      </c>
      <c r="S18" s="27"/>
      <c r="T18" s="59">
        <f>ROUND(((P18-I18)*-$T$10),0)</f>
        <v>-27</v>
      </c>
      <c r="U18" s="16">
        <f>ROUND(((Q18-G18)*-$T$10)+T18,0)</f>
        <v>-37</v>
      </c>
      <c r="V18" s="16">
        <f>ROUND(((R18-G18)*-$T$10)+U18,0)</f>
        <v>-45</v>
      </c>
      <c r="X18" s="71">
        <f>-'CAP 20.4 - Retirements'!AA6/1000</f>
        <v>-254.53346047885213</v>
      </c>
      <c r="Y18" s="71">
        <f>'CAP 20.4 - Retirements'!AM6/1000</f>
        <v>-9.0601492836800581</v>
      </c>
    </row>
    <row r="19" spans="1:25">
      <c r="A19" s="4" t="s">
        <v>5</v>
      </c>
      <c r="C19" s="56">
        <f>SUM(C16:C18)</f>
        <v>2592.8062559999998</v>
      </c>
      <c r="D19" s="30"/>
      <c r="E19" s="56">
        <f>SUM(E16:E18)</f>
        <v>1062.6779047999999</v>
      </c>
      <c r="F19" s="6"/>
      <c r="G19" s="56">
        <f>SUM(G16:G18)</f>
        <v>78</v>
      </c>
      <c r="H19" s="26"/>
      <c r="I19" s="56">
        <f>SUM(I16:I18)</f>
        <v>34.633886023399995</v>
      </c>
      <c r="J19" s="29">
        <f t="shared" ref="J19:K19" si="1">SUM(J16:J18)</f>
        <v>112.6338860234</v>
      </c>
      <c r="K19" s="29">
        <f t="shared" si="1"/>
        <v>190.63388602340001</v>
      </c>
      <c r="L19" s="26"/>
      <c r="M19" s="134"/>
      <c r="N19" s="29">
        <f t="shared" ref="N19:R19" si="2">SUM(N16:N18)</f>
        <v>181.49643792000001</v>
      </c>
      <c r="O19" s="29">
        <f>SUM(O16:O18)</f>
        <v>91</v>
      </c>
      <c r="P19" s="29">
        <f>SUM(P16:P18)</f>
        <v>272.49643792000001</v>
      </c>
      <c r="Q19" s="29">
        <f t="shared" si="2"/>
        <v>175</v>
      </c>
      <c r="R19" s="29">
        <f t="shared" si="2"/>
        <v>161</v>
      </c>
      <c r="S19" s="30"/>
      <c r="T19" s="56">
        <f>SUM(T16:T18)</f>
        <v>-50</v>
      </c>
      <c r="U19" s="29">
        <f t="shared" ref="U19:V19" si="3">SUM(U16:U18)</f>
        <v>-70</v>
      </c>
      <c r="V19" s="29">
        <f t="shared" si="3"/>
        <v>-87</v>
      </c>
      <c r="X19" s="53">
        <f>SUM(X16:X18)</f>
        <v>-441.54383284789719</v>
      </c>
      <c r="Y19" s="53">
        <f>SUM(Y16:Y18)</f>
        <v>-13.06960515804961</v>
      </c>
    </row>
    <row r="20" spans="1:25" ht="7.95" customHeight="1">
      <c r="C20" s="170"/>
      <c r="D20" s="30"/>
      <c r="E20" s="170"/>
      <c r="F20" s="6"/>
      <c r="G20" s="170"/>
      <c r="H20" s="26"/>
      <c r="I20" s="170"/>
      <c r="J20" s="171"/>
      <c r="K20" s="171"/>
      <c r="L20" s="26"/>
      <c r="M20" s="134"/>
      <c r="N20" s="171"/>
      <c r="O20" s="171"/>
      <c r="P20" s="171"/>
      <c r="Q20" s="171"/>
      <c r="R20" s="171"/>
      <c r="S20" s="30"/>
      <c r="T20" s="170"/>
      <c r="U20" s="171"/>
      <c r="V20" s="171"/>
      <c r="X20" s="172"/>
      <c r="Y20" s="172"/>
    </row>
    <row r="21" spans="1:25">
      <c r="A21" s="4" t="s">
        <v>539</v>
      </c>
      <c r="C21" s="58">
        <f>'E-CAP 20.1 - Depreciation'!D14</f>
        <v>7586.5021179239984</v>
      </c>
      <c r="D21" s="25"/>
      <c r="E21" s="58">
        <f>'E-CAP 20.1 - Depreciation'!F15</f>
        <v>3287.9106530804997</v>
      </c>
      <c r="F21" s="15">
        <v>2.06E-2</v>
      </c>
      <c r="G21" s="58">
        <f>ROUND(C21*F21,0)</f>
        <v>156</v>
      </c>
      <c r="H21" s="26"/>
      <c r="I21" s="58">
        <f>F21*E21</f>
        <v>67.730959453458297</v>
      </c>
      <c r="J21" s="33">
        <f>I21+G21</f>
        <v>223.7309594534583</v>
      </c>
      <c r="K21" s="33">
        <f>J21+G21</f>
        <v>379.7309594534583</v>
      </c>
      <c r="L21" s="16"/>
      <c r="M21" s="134">
        <v>0.1</v>
      </c>
      <c r="N21" s="72">
        <f>$C21*M21</f>
        <v>758.65021179239989</v>
      </c>
      <c r="O21" s="33">
        <f>ROUND((C21-N21)*$O$6,0)</f>
        <v>256</v>
      </c>
      <c r="P21" s="33">
        <f>SUM(N21:O21)</f>
        <v>1014.6502117923999</v>
      </c>
      <c r="Q21" s="33">
        <f>ROUND((C21-N21)*$Q$6,0)</f>
        <v>493</v>
      </c>
      <c r="R21" s="33">
        <f>ROUND((C21-N21)*$R$6,0)</f>
        <v>456</v>
      </c>
      <c r="S21" s="27"/>
      <c r="T21" s="58">
        <f>ROUND(((P21-I21)*-$T$10),0)</f>
        <v>-199</v>
      </c>
      <c r="U21" s="33">
        <f>ROUND(((Q21-G21)*-$T$10)+T21,0)</f>
        <v>-270</v>
      </c>
      <c r="V21" s="33">
        <f>ROUND(((R21-G21)*-$T$10)+U21,0)</f>
        <v>-333</v>
      </c>
      <c r="X21" s="69">
        <f>-'CAP 20.4 - Retirements'!AA10/1000</f>
        <v>-827.8228962481121</v>
      </c>
      <c r="Y21" s="69">
        <f>'CAP 20.4 - Retirements'!AM10/1000</f>
        <v>-17.255510656785255</v>
      </c>
    </row>
    <row r="22" spans="1:25" ht="6" customHeight="1">
      <c r="C22" s="57"/>
      <c r="D22" s="30"/>
      <c r="E22" s="57"/>
      <c r="G22" s="57"/>
      <c r="H22" s="26"/>
      <c r="I22" s="57"/>
      <c r="J22" s="32"/>
      <c r="K22" s="32"/>
      <c r="L22" s="26"/>
      <c r="M22" s="135"/>
      <c r="N22" s="26"/>
      <c r="O22" s="26"/>
      <c r="P22" s="26"/>
      <c r="Q22" s="26"/>
      <c r="R22" s="26"/>
      <c r="S22" s="30"/>
      <c r="T22" s="57"/>
      <c r="U22" s="32"/>
      <c r="V22" s="32"/>
      <c r="X22" s="70"/>
      <c r="Y22" s="70"/>
    </row>
    <row r="23" spans="1:25">
      <c r="A23" s="4" t="s">
        <v>3</v>
      </c>
      <c r="C23" s="57"/>
      <c r="D23" s="30"/>
      <c r="E23" s="57"/>
      <c r="G23" s="57"/>
      <c r="H23" s="26"/>
      <c r="I23" s="57"/>
      <c r="J23" s="32"/>
      <c r="K23" s="32"/>
      <c r="L23" s="26"/>
      <c r="M23" s="135"/>
      <c r="N23" s="26"/>
      <c r="O23" s="26"/>
      <c r="P23" s="26"/>
      <c r="Q23" s="26"/>
      <c r="R23" s="26"/>
      <c r="S23" s="30"/>
      <c r="T23" s="57"/>
      <c r="U23" s="32"/>
      <c r="V23" s="32"/>
      <c r="X23" s="70"/>
      <c r="Y23" s="70"/>
    </row>
    <row r="24" spans="1:25">
      <c r="A24" s="43" t="s">
        <v>19</v>
      </c>
      <c r="C24" s="59">
        <f>'E-CAP 20.1 - Depreciation'!D18</f>
        <v>33503.850157900008</v>
      </c>
      <c r="D24" s="25"/>
      <c r="E24" s="59">
        <f>'E-CAP 20.1 - Depreciation'!F18</f>
        <v>19002.751846864161</v>
      </c>
      <c r="F24" s="15">
        <v>2.4459423666615451E-2</v>
      </c>
      <c r="G24" s="59">
        <f>ROUND(C24*F24,0)</f>
        <v>819</v>
      </c>
      <c r="H24" s="26"/>
      <c r="I24" s="59">
        <f>F24*E24</f>
        <v>464.79635825400976</v>
      </c>
      <c r="J24" s="16">
        <f>I24+G24</f>
        <v>1283.7963582540096</v>
      </c>
      <c r="K24" s="16">
        <f>J24+G24</f>
        <v>2102.7963582540096</v>
      </c>
      <c r="L24" s="16"/>
      <c r="M24" s="134">
        <v>0.2</v>
      </c>
      <c r="N24" s="16">
        <f>$C24*M$24</f>
        <v>6700.7700315800021</v>
      </c>
      <c r="O24" s="16">
        <f>ROUND((C24-N24)*$O$6,0)</f>
        <v>1005</v>
      </c>
      <c r="P24" s="16">
        <f>SUM(N24:O24)</f>
        <v>7705.7700315800021</v>
      </c>
      <c r="Q24" s="16">
        <f>ROUND((C24-N24)*$Q$6,0)</f>
        <v>1935</v>
      </c>
      <c r="R24" s="16">
        <f>ROUND((C24-N24)*$R$6,0)</f>
        <v>1790</v>
      </c>
      <c r="S24" s="27"/>
      <c r="T24" s="59">
        <f>ROUND(((P24-I24)*-$T$10),0)</f>
        <v>-1521</v>
      </c>
      <c r="U24" s="16">
        <f>ROUND(((Q24-G24)*-$T$10)+T24,0)</f>
        <v>-1755</v>
      </c>
      <c r="V24" s="16">
        <f>ROUND(((R24-G24)*-$T$10)+U24,0)</f>
        <v>-1959</v>
      </c>
      <c r="X24" s="71">
        <f>-'CAP 20.4 - Retirements'!AA14/1000</f>
        <v>-4682.4462987360439</v>
      </c>
      <c r="Y24" s="71">
        <f>'CAP 20.4 - Retirements'!AM14/1000</f>
        <v>-117.12207499469316</v>
      </c>
    </row>
    <row r="25" spans="1:25">
      <c r="A25" s="43" t="s">
        <v>20</v>
      </c>
      <c r="C25" s="59">
        <f>'E-CAP 20.1 - Depreciation'!D19</f>
        <v>0</v>
      </c>
      <c r="D25" s="25"/>
      <c r="E25" s="59">
        <f>'E-CAP 20.1 - Depreciation'!F19</f>
        <v>0</v>
      </c>
      <c r="F25" s="15">
        <f>F24</f>
        <v>2.4459423666615451E-2</v>
      </c>
      <c r="G25" s="59">
        <f>ROUND(C25*F25,0)</f>
        <v>0</v>
      </c>
      <c r="H25" s="26"/>
      <c r="I25" s="59">
        <f>F25*E25</f>
        <v>0</v>
      </c>
      <c r="J25" s="16">
        <f>I25+G25</f>
        <v>0</v>
      </c>
      <c r="K25" s="16">
        <f>J25+G25</f>
        <v>0</v>
      </c>
      <c r="L25" s="16"/>
      <c r="M25" s="134">
        <v>0.2</v>
      </c>
      <c r="N25" s="133">
        <f t="shared" ref="N25:N26" si="4">$C25*M$24</f>
        <v>0</v>
      </c>
      <c r="O25" s="16">
        <f>ROUND((C25-N25)*$O$6,0)</f>
        <v>0</v>
      </c>
      <c r="P25" s="16">
        <f>SUM(N25:O25)</f>
        <v>0</v>
      </c>
      <c r="Q25" s="16">
        <f>ROUND((C25-N25)*$Q$6,0)</f>
        <v>0</v>
      </c>
      <c r="R25" s="16">
        <f>ROUND((C25-N25)*$R$6,0)</f>
        <v>0</v>
      </c>
      <c r="S25" s="27"/>
      <c r="T25" s="59">
        <f>ROUND(((P25-I25)*-$T$10),0)</f>
        <v>0</v>
      </c>
      <c r="U25" s="16">
        <f>ROUND(((Q25-G25)*-$T$10)+T25,0)</f>
        <v>0</v>
      </c>
      <c r="V25" s="16">
        <f>ROUND(((R25-G25)*-$T$10)+U25,0)</f>
        <v>0</v>
      </c>
      <c r="X25" s="70"/>
      <c r="Y25" s="70"/>
    </row>
    <row r="26" spans="1:25">
      <c r="A26" s="43" t="s">
        <v>21</v>
      </c>
      <c r="C26" s="59">
        <f>'E-CAP 20.1 - Depreciation'!D20</f>
        <v>0</v>
      </c>
      <c r="D26" s="25"/>
      <c r="E26" s="59">
        <f>'E-CAP 20.1 - Depreciation'!F20</f>
        <v>0</v>
      </c>
      <c r="F26" s="15">
        <v>2.69E-2</v>
      </c>
      <c r="G26" s="59">
        <f>ROUND(C26*F26,0)</f>
        <v>0</v>
      </c>
      <c r="H26" s="26"/>
      <c r="I26" s="59">
        <f>F26*E26</f>
        <v>0</v>
      </c>
      <c r="J26" s="16">
        <f>I26+G26</f>
        <v>0</v>
      </c>
      <c r="K26" s="16">
        <f>J26+G26</f>
        <v>0</v>
      </c>
      <c r="L26" s="16"/>
      <c r="M26" s="134">
        <v>0.2</v>
      </c>
      <c r="N26" s="133">
        <f t="shared" si="4"/>
        <v>0</v>
      </c>
      <c r="O26" s="16">
        <f>ROUND((C26-N26)*$O$6,0)</f>
        <v>0</v>
      </c>
      <c r="P26" s="16">
        <f>SUM(N26:O26)</f>
        <v>0</v>
      </c>
      <c r="Q26" s="16">
        <f>ROUND((C26-N26)*$Q$6,0)</f>
        <v>0</v>
      </c>
      <c r="R26" s="16">
        <f>ROUND((C26-N26)*$R$6,0)</f>
        <v>0</v>
      </c>
      <c r="S26" s="27"/>
      <c r="T26" s="59">
        <f>ROUND(((P26-I26)*-$T$10),0)</f>
        <v>0</v>
      </c>
      <c r="U26" s="16">
        <f>ROUND(((Q26-G26)*-$T$10)+T26,0)</f>
        <v>0</v>
      </c>
      <c r="V26" s="16">
        <f>ROUND(((R26-G26)*-$T$10)+U26,0)</f>
        <v>0</v>
      </c>
      <c r="X26" s="70"/>
      <c r="Y26" s="70"/>
    </row>
    <row r="27" spans="1:25">
      <c r="A27" s="4" t="s">
        <v>5</v>
      </c>
      <c r="C27" s="56">
        <f>SUM(C24:C26)</f>
        <v>33503.850157900008</v>
      </c>
      <c r="D27" s="30"/>
      <c r="E27" s="56">
        <f>SUM(E24:E26)</f>
        <v>19002.751846864161</v>
      </c>
      <c r="F27" s="6"/>
      <c r="G27" s="56">
        <f>SUM(G24:G26)</f>
        <v>819</v>
      </c>
      <c r="H27" s="26"/>
      <c r="I27" s="56">
        <f t="shared" ref="I27:V27" si="5">SUM(I24:I26)</f>
        <v>464.79635825400976</v>
      </c>
      <c r="J27" s="29">
        <f t="shared" si="5"/>
        <v>1283.7963582540096</v>
      </c>
      <c r="K27" s="29">
        <f t="shared" si="5"/>
        <v>2102.7963582540096</v>
      </c>
      <c r="L27" s="26"/>
      <c r="M27" s="134"/>
      <c r="N27" s="29">
        <f t="shared" si="5"/>
        <v>6700.7700315800021</v>
      </c>
      <c r="O27" s="29">
        <f>SUM(O24:O26)</f>
        <v>1005</v>
      </c>
      <c r="P27" s="29">
        <f t="shared" si="5"/>
        <v>7705.7700315800021</v>
      </c>
      <c r="Q27" s="29">
        <f t="shared" si="5"/>
        <v>1935</v>
      </c>
      <c r="R27" s="29">
        <f t="shared" si="5"/>
        <v>1790</v>
      </c>
      <c r="S27" s="30"/>
      <c r="T27" s="56">
        <f t="shared" si="5"/>
        <v>-1521</v>
      </c>
      <c r="U27" s="29">
        <f t="shared" si="5"/>
        <v>-1755</v>
      </c>
      <c r="V27" s="29">
        <f t="shared" si="5"/>
        <v>-1959</v>
      </c>
      <c r="X27" s="53">
        <f>SUM(X24:X26)</f>
        <v>-4682.4462987360439</v>
      </c>
      <c r="Y27" s="53">
        <f>SUM(Y24:Y26)</f>
        <v>-117.12207499469316</v>
      </c>
    </row>
    <row r="28" spans="1:25" ht="7.5" customHeight="1">
      <c r="C28" s="57"/>
      <c r="D28" s="30"/>
      <c r="E28" s="57"/>
      <c r="G28" s="57"/>
      <c r="H28" s="26"/>
      <c r="I28" s="57"/>
      <c r="J28" s="32"/>
      <c r="K28" s="32"/>
      <c r="L28" s="26"/>
      <c r="M28" s="134"/>
      <c r="N28" s="26"/>
      <c r="O28" s="26"/>
      <c r="P28" s="26"/>
      <c r="Q28" s="26"/>
      <c r="R28" s="26"/>
      <c r="S28" s="30"/>
      <c r="T28" s="57"/>
      <c r="U28" s="32"/>
      <c r="V28" s="32"/>
      <c r="X28" s="70"/>
      <c r="Y28" s="70"/>
    </row>
    <row r="29" spans="1:25">
      <c r="A29" s="4" t="s">
        <v>22</v>
      </c>
      <c r="C29" s="59">
        <f>SUM('E-CAP 20.1 - Depreciation'!D23:D24)</f>
        <v>5588.3113399282684</v>
      </c>
      <c r="D29" s="25"/>
      <c r="E29" s="59">
        <f>SUM('E-CAP 20.1 - Depreciation'!F23:F24)</f>
        <v>1695.9272478080536</v>
      </c>
      <c r="F29" s="15">
        <v>3.7900000000000003E-2</v>
      </c>
      <c r="G29" s="59">
        <f>ROUND(C29*F29,0)</f>
        <v>212</v>
      </c>
      <c r="H29" s="26"/>
      <c r="I29" s="59">
        <f>F29*E29</f>
        <v>64.275642691925242</v>
      </c>
      <c r="J29" s="16">
        <f>I29+G29</f>
        <v>276.27564269192521</v>
      </c>
      <c r="K29" s="16">
        <f>J29+G29</f>
        <v>488.27564269192521</v>
      </c>
      <c r="L29" s="16"/>
      <c r="M29" s="134">
        <v>0</v>
      </c>
      <c r="N29" s="16">
        <f>$C29*M$29</f>
        <v>0</v>
      </c>
      <c r="O29" s="16">
        <f>ROUND((C29-N29)*$O$7,0)</f>
        <v>798</v>
      </c>
      <c r="P29" s="16">
        <f>SUM(N29:O29)</f>
        <v>798</v>
      </c>
      <c r="Q29" s="16">
        <f>ROUND((C29-N29)*$Q$7,0)</f>
        <v>1369</v>
      </c>
      <c r="R29" s="16">
        <f>ROUND((C29-N29)*$R$7,0)</f>
        <v>977</v>
      </c>
      <c r="S29" s="27"/>
      <c r="T29" s="59">
        <f>ROUND(((P29-I29)*-$T$10),0)</f>
        <v>-154</v>
      </c>
      <c r="U29" s="16">
        <f>ROUND(((Q29-G29)*-$T$10)+T29,0)</f>
        <v>-397</v>
      </c>
      <c r="V29" s="16">
        <f>ROUND(((R29-G29)*-$T$10)+U29,0)</f>
        <v>-558</v>
      </c>
      <c r="X29" s="71">
        <f>-SUM('CAP 20.4 - Retirements'!AA22:AA23)/1000</f>
        <v>-4848.7242737720981</v>
      </c>
      <c r="Y29" s="71">
        <f>SUM('CAP 20.4 - Retirements'!AM22:AM23)/1000</f>
        <v>-255.33767782079462</v>
      </c>
    </row>
    <row r="30" spans="1:25">
      <c r="A30" s="4" t="s">
        <v>37</v>
      </c>
      <c r="C30" s="59">
        <f>'E-CAP 20.1 - Depreciation'!D28</f>
        <v>3045.3675085405112</v>
      </c>
      <c r="D30" s="25"/>
      <c r="E30" s="59">
        <f>'E-CAP 20.1 - Depreciation'!F28</f>
        <v>1219.6892973945232</v>
      </c>
      <c r="F30" s="46">
        <v>5.4199999999999998E-2</v>
      </c>
      <c r="G30" s="59">
        <f>ROUND(C30*F30,0)</f>
        <v>165</v>
      </c>
      <c r="H30" s="26"/>
      <c r="I30" s="59">
        <f>F30*E30</f>
        <v>66.107159918783154</v>
      </c>
      <c r="J30" s="16">
        <f>I30+G30</f>
        <v>231.10715991878317</v>
      </c>
      <c r="K30" s="16">
        <f>J30+G30</f>
        <v>396.10715991878317</v>
      </c>
      <c r="L30" s="16"/>
      <c r="M30" s="134">
        <v>0</v>
      </c>
      <c r="N30" s="16">
        <f>$C30*M$29</f>
        <v>0</v>
      </c>
      <c r="O30" s="16">
        <f>ROUND((C30-N30)*$O$8,0)</f>
        <v>609</v>
      </c>
      <c r="P30" s="16">
        <f>SUM(N30:O30)</f>
        <v>609</v>
      </c>
      <c r="Q30" s="16">
        <f>ROUND((C30-N30)*$Q$8,0)</f>
        <v>975</v>
      </c>
      <c r="R30" s="16">
        <f>ROUND((C30-N30)*$R$8,0)</f>
        <v>585</v>
      </c>
      <c r="S30" s="27"/>
      <c r="T30" s="59">
        <f>ROUND(((P30-I30)*-$T$10),0)</f>
        <v>-114</v>
      </c>
      <c r="U30" s="16">
        <f>ROUND(((Q30-G30)*-$T$10)+T30,0)</f>
        <v>-284</v>
      </c>
      <c r="V30" s="16">
        <f>ROUND(((R30-G30)*-$T$10)+U30,0)</f>
        <v>-372</v>
      </c>
      <c r="X30" s="71">
        <f>-'CAP 20.4 - Retirements'!AA24/1000</f>
        <v>-371.00034280545009</v>
      </c>
      <c r="Y30" s="71">
        <f>'CAP 20.4 - Retirements'!AM24/1000</f>
        <v>-7.4200068561090022</v>
      </c>
    </row>
    <row r="31" spans="1:25">
      <c r="A31" s="4" t="s">
        <v>24</v>
      </c>
      <c r="C31" s="59">
        <f>'E-CAP 20.1 - Depreciation'!D25</f>
        <v>1507.1789891012495</v>
      </c>
      <c r="D31" s="25"/>
      <c r="E31" s="59">
        <f>'E-CAP 20.1 - Depreciation'!F25</f>
        <v>498.27179724761896</v>
      </c>
      <c r="F31" s="46">
        <v>0.2</v>
      </c>
      <c r="G31" s="59">
        <f>ROUND(C31*F31,0)</f>
        <v>301</v>
      </c>
      <c r="H31" s="26"/>
      <c r="I31" s="59">
        <f>F31*E31</f>
        <v>99.654359449523795</v>
      </c>
      <c r="J31" s="16">
        <f>I31+G31</f>
        <v>400.65435944952378</v>
      </c>
      <c r="K31" s="16">
        <f>J31+G31</f>
        <v>701.65435944952378</v>
      </c>
      <c r="L31" s="16"/>
      <c r="M31" s="134">
        <v>0</v>
      </c>
      <c r="N31" s="16">
        <f>$C31*M$31</f>
        <v>0</v>
      </c>
      <c r="O31" s="16">
        <f>ROUND((C31-N31)*$O$8,0)</f>
        <v>301</v>
      </c>
      <c r="P31" s="16">
        <f>SUM(N31:O31)</f>
        <v>301</v>
      </c>
      <c r="Q31" s="16">
        <f>ROUND((C31-N31)*$Q$8,0)</f>
        <v>482</v>
      </c>
      <c r="R31" s="16">
        <f>ROUND((C31-N31)*$R$8,0)</f>
        <v>289</v>
      </c>
      <c r="S31" s="27"/>
      <c r="T31" s="59">
        <f>ROUND(((P31-I31)*-$T$10),0)</f>
        <v>-42</v>
      </c>
      <c r="U31" s="16">
        <f>ROUND(((Q31-G31)*-$T$10)+T31,0)</f>
        <v>-80</v>
      </c>
      <c r="V31" s="16">
        <f>ROUND(((R31-G31)*-$T$10)+U31,0)</f>
        <v>-77</v>
      </c>
      <c r="X31" s="71"/>
      <c r="Y31" s="71"/>
    </row>
    <row r="32" spans="1:25">
      <c r="A32" s="4" t="s">
        <v>5</v>
      </c>
      <c r="C32" s="53">
        <f>SUM(C29:C31)</f>
        <v>10140.857837570027</v>
      </c>
      <c r="D32" s="30"/>
      <c r="E32" s="53">
        <f>SUM(E29:E31)</f>
        <v>3413.888342450196</v>
      </c>
      <c r="F32" s="27"/>
      <c r="G32" s="53">
        <f>SUM(G29:G31)</f>
        <v>678</v>
      </c>
      <c r="H32" s="26"/>
      <c r="I32" s="53">
        <f>SUM(I29:I31)</f>
        <v>230.03716206023216</v>
      </c>
      <c r="J32" s="28">
        <f>SUM(J29:J31)</f>
        <v>908.03716206023216</v>
      </c>
      <c r="K32" s="28">
        <f>SUM(K29:K31)</f>
        <v>1586.0371620602323</v>
      </c>
      <c r="L32" s="26"/>
      <c r="M32" s="134"/>
      <c r="N32" s="28">
        <f>SUM(N29:N31)</f>
        <v>0</v>
      </c>
      <c r="O32" s="28">
        <f>SUM(O29:O31)</f>
        <v>1708</v>
      </c>
      <c r="P32" s="28">
        <f>SUM(P29:P31)</f>
        <v>1708</v>
      </c>
      <c r="Q32" s="28">
        <f>SUM(Q29:Q31)</f>
        <v>2826</v>
      </c>
      <c r="R32" s="28">
        <f>SUM(R29:R31)</f>
        <v>1851</v>
      </c>
      <c r="S32" s="30"/>
      <c r="T32" s="56">
        <f>SUM(T29:T31)</f>
        <v>-310</v>
      </c>
      <c r="U32" s="29">
        <f>SUM(U29:U31)</f>
        <v>-761</v>
      </c>
      <c r="V32" s="29">
        <f>SUM(V29:V31)</f>
        <v>-1007</v>
      </c>
      <c r="X32" s="53">
        <f>SUM(X29:X31)</f>
        <v>-5219.7246165775477</v>
      </c>
      <c r="Y32" s="53">
        <f>SUM(Y29:Y31)</f>
        <v>-262.75768467690364</v>
      </c>
    </row>
    <row r="33" spans="1:25" ht="6" customHeight="1">
      <c r="C33" s="57"/>
      <c r="D33" s="30"/>
      <c r="E33" s="57"/>
      <c r="F33" s="46"/>
      <c r="G33" s="57"/>
      <c r="H33" s="26"/>
      <c r="I33" s="57"/>
      <c r="J33" s="32"/>
      <c r="K33" s="32"/>
      <c r="L33" s="26"/>
      <c r="M33" s="134"/>
      <c r="N33" s="26"/>
      <c r="O33" s="26"/>
      <c r="P33" s="26"/>
      <c r="Q33" s="26"/>
      <c r="R33" s="26"/>
      <c r="S33" s="30"/>
      <c r="T33" s="57"/>
      <c r="U33" s="32"/>
      <c r="V33" s="32"/>
      <c r="X33" s="70"/>
      <c r="Y33" s="70"/>
    </row>
    <row r="34" spans="1:25">
      <c r="A34" s="4" t="s">
        <v>25</v>
      </c>
      <c r="C34" s="59">
        <f>'E-CAP 20.1 - Depreciation'!D31</f>
        <v>666.54174046459934</v>
      </c>
      <c r="D34" s="25"/>
      <c r="E34" s="59">
        <f>'E-CAP 20.1 - Depreciation'!F31</f>
        <v>183.41650189003903</v>
      </c>
      <c r="F34" s="46">
        <v>0.2</v>
      </c>
      <c r="G34" s="59">
        <f>ROUND(C34*F34,0)</f>
        <v>133</v>
      </c>
      <c r="H34" s="26"/>
      <c r="I34" s="59">
        <f>F34*E34</f>
        <v>36.683300378007807</v>
      </c>
      <c r="J34" s="16">
        <f>I34+G34</f>
        <v>169.6833003780078</v>
      </c>
      <c r="K34" s="16">
        <f>J34+G34</f>
        <v>302.6833003780078</v>
      </c>
      <c r="L34" s="16"/>
      <c r="M34" s="134">
        <v>0</v>
      </c>
      <c r="N34" s="16">
        <f>$C34*M$31</f>
        <v>0</v>
      </c>
      <c r="O34" s="16">
        <f>ROUND((C34-N34)*$O$9,0)</f>
        <v>222</v>
      </c>
      <c r="P34" s="16">
        <f>SUM(N34:O34)</f>
        <v>222</v>
      </c>
      <c r="Q34" s="16">
        <f>ROUND((C34-N34)*$Q$9,0)</f>
        <v>296</v>
      </c>
      <c r="R34" s="16">
        <f>ROUND((C34-N34)*$R$9,0)</f>
        <v>99</v>
      </c>
      <c r="S34" s="27"/>
      <c r="T34" s="59">
        <f>ROUND(((P34-I34)*-$T$10),0)</f>
        <v>-39</v>
      </c>
      <c r="U34" s="16">
        <f>ROUND(((Q34-G34)*-$T$10)+T34,0)</f>
        <v>-73</v>
      </c>
      <c r="V34" s="16">
        <f>ROUND(((R34-G34)*-$T$10)+U34,0)</f>
        <v>-66</v>
      </c>
      <c r="X34" s="71">
        <f>-'CAP 20.4 - Retirements'!AA20/1000</f>
        <v>0</v>
      </c>
      <c r="Y34" s="71">
        <f>'CAP 20.4 - Retirements'!AM20/1000</f>
        <v>0</v>
      </c>
    </row>
    <row r="35" spans="1:25">
      <c r="C35" s="53">
        <f>SUM(C34)</f>
        <v>666.54174046459934</v>
      </c>
      <c r="D35" s="30"/>
      <c r="E35" s="53">
        <f>SUM(E34)</f>
        <v>183.41650189003903</v>
      </c>
      <c r="F35" s="27"/>
      <c r="G35" s="53">
        <f>SUM(G34)</f>
        <v>133</v>
      </c>
      <c r="H35" s="26"/>
      <c r="I35" s="53">
        <f>SUM(I34)</f>
        <v>36.683300378007807</v>
      </c>
      <c r="J35" s="28">
        <f>SUM(J34)</f>
        <v>169.6833003780078</v>
      </c>
      <c r="K35" s="28">
        <f>SUM(K34)</f>
        <v>302.6833003780078</v>
      </c>
      <c r="L35" s="26"/>
      <c r="M35" s="134"/>
      <c r="N35" s="28">
        <f>SUM(N34)</f>
        <v>0</v>
      </c>
      <c r="O35" s="28">
        <f>SUM(O34)</f>
        <v>222</v>
      </c>
      <c r="P35" s="28">
        <f>SUM(P34)</f>
        <v>222</v>
      </c>
      <c r="Q35" s="28">
        <f>SUM(Q34)</f>
        <v>296</v>
      </c>
      <c r="R35" s="28">
        <f>SUM(R34)</f>
        <v>99</v>
      </c>
      <c r="S35" s="30"/>
      <c r="T35" s="56">
        <f>SUM(T34)</f>
        <v>-39</v>
      </c>
      <c r="U35" s="29">
        <f>SUM(U34)</f>
        <v>-73</v>
      </c>
      <c r="V35" s="29">
        <f>SUM(V34)</f>
        <v>-66</v>
      </c>
      <c r="X35" s="53">
        <f>SUM(X34)</f>
        <v>0</v>
      </c>
      <c r="Y35" s="53">
        <f>SUM(Y34)</f>
        <v>0</v>
      </c>
    </row>
    <row r="36" spans="1:25">
      <c r="C36" s="57"/>
      <c r="D36" s="30"/>
      <c r="E36" s="57"/>
      <c r="F36" s="15"/>
      <c r="G36" s="57"/>
      <c r="H36" s="26"/>
      <c r="I36" s="57"/>
      <c r="J36" s="32"/>
      <c r="K36" s="32"/>
      <c r="L36" s="26"/>
      <c r="M36" s="15"/>
      <c r="N36" s="26"/>
      <c r="O36" s="26"/>
      <c r="P36" s="26"/>
      <c r="Q36" s="26"/>
      <c r="R36" s="26"/>
      <c r="S36" s="30"/>
      <c r="T36" s="57"/>
      <c r="U36" s="32"/>
      <c r="V36" s="32"/>
      <c r="X36" s="55"/>
      <c r="Y36" s="55"/>
    </row>
    <row r="37" spans="1:25" s="36" customFormat="1" ht="13.8" thickBot="1">
      <c r="A37" s="36" t="s">
        <v>891</v>
      </c>
      <c r="C37" s="279">
        <f>SUM(C21,C27,C32,C35,C19)</f>
        <v>54490.558109858626</v>
      </c>
      <c r="D37" s="34"/>
      <c r="E37" s="54">
        <f>SUM(E21,E27,E32,E35,E19)</f>
        <v>26950.645249084893</v>
      </c>
      <c r="F37" s="7"/>
      <c r="G37" s="279">
        <f>SUM(G21,G27,G32,G35,G19)</f>
        <v>1864</v>
      </c>
      <c r="H37" s="34"/>
      <c r="I37" s="279">
        <f>SUM(I21,I27,I32,I35,I19)</f>
        <v>833.88166616910803</v>
      </c>
      <c r="J37" s="37">
        <f>SUM(J21,J27,J32,J35,J19)</f>
        <v>2697.881666169108</v>
      </c>
      <c r="K37" s="37">
        <f>SUM(K21,K27,K32,K35,K19)</f>
        <v>4561.881666169108</v>
      </c>
      <c r="L37" s="34"/>
      <c r="M37" s="15"/>
      <c r="N37" s="37">
        <f>SUM(N21,N27,N32,N35,N19)</f>
        <v>7640.9166812924022</v>
      </c>
      <c r="O37" s="37">
        <f t="shared" ref="O37:Q37" si="6">SUM(O21,O27,O32,O35,O19)</f>
        <v>3282</v>
      </c>
      <c r="P37" s="37">
        <f>SUM(P21,P27,P32,P35,P19)</f>
        <v>10922.916681292401</v>
      </c>
      <c r="Q37" s="37">
        <f t="shared" si="6"/>
        <v>5725</v>
      </c>
      <c r="R37" s="37">
        <f>SUM(R21,R27,R32,R35,R19)</f>
        <v>4357</v>
      </c>
      <c r="S37" s="35"/>
      <c r="T37" s="279">
        <f>SUM(T21,T27,T32,T35,T19)</f>
        <v>-2119</v>
      </c>
      <c r="U37" s="37">
        <f>SUM(U21,U27,U32,U35,U19)</f>
        <v>-2929</v>
      </c>
      <c r="V37" s="37">
        <f>SUM(V21,V27,V32,V35,V19)</f>
        <v>-3452</v>
      </c>
      <c r="X37" s="279">
        <f>SUM(X21,X27,X32,X35,X19)</f>
        <v>-11171.537644409602</v>
      </c>
      <c r="Y37" s="279">
        <f>SUM(Y21,Y27,Y32,Y35,Y19)</f>
        <v>-410.20487548643166</v>
      </c>
    </row>
    <row r="38" spans="1:25" ht="13.8" thickTop="1">
      <c r="C38" s="51" t="s">
        <v>33</v>
      </c>
      <c r="D38" s="41"/>
      <c r="E38" s="40"/>
      <c r="G38" s="51" t="s">
        <v>33</v>
      </c>
      <c r="H38" s="42"/>
      <c r="I38" s="51" t="s">
        <v>33</v>
      </c>
      <c r="J38" s="51"/>
      <c r="O38" s="5"/>
      <c r="P38" s="5"/>
      <c r="Q38" s="5"/>
      <c r="R38" s="5"/>
      <c r="T38" s="51"/>
      <c r="U38" s="51"/>
      <c r="X38" s="51" t="s">
        <v>867</v>
      </c>
      <c r="Y38" s="51" t="s">
        <v>33</v>
      </c>
    </row>
    <row r="39" spans="1:25">
      <c r="I39" s="38"/>
      <c r="X39" s="169">
        <f>X37+('CAP 20.4 - Retirements'!AA26/1000)</f>
        <v>0</v>
      </c>
      <c r="Y39" s="169">
        <f>Y37-('CAP 20.4 - Retirements'!AM26/1000)</f>
        <v>0</v>
      </c>
    </row>
    <row r="40" spans="1:25" s="60" customFormat="1" ht="9.6">
      <c r="A40" s="60" t="s">
        <v>547</v>
      </c>
      <c r="C40" s="61"/>
      <c r="D40" s="62"/>
      <c r="E40" s="63"/>
      <c r="F40" s="64"/>
      <c r="H40" s="65"/>
      <c r="I40" s="61"/>
      <c r="L40" s="65"/>
      <c r="M40" s="65"/>
      <c r="N40" s="65"/>
      <c r="S40" s="67"/>
      <c r="T40" s="66"/>
      <c r="U40" s="68"/>
    </row>
    <row r="41" spans="1:25">
      <c r="A41" s="66" t="s">
        <v>843</v>
      </c>
      <c r="C41" s="47"/>
      <c r="D41" s="48"/>
      <c r="E41" s="49"/>
      <c r="I41" s="38"/>
    </row>
    <row r="42" spans="1:25">
      <c r="C42" s="47"/>
      <c r="D42" s="48"/>
      <c r="E42" s="47"/>
      <c r="I42" s="38"/>
    </row>
    <row r="43" spans="1:25">
      <c r="C43" s="47"/>
      <c r="D43" s="48"/>
      <c r="E43" s="47"/>
    </row>
    <row r="44" spans="1:25">
      <c r="C44" s="47">
        <f>C37-'E-CAP 20.1 - Depreciation'!D35</f>
        <v>0</v>
      </c>
      <c r="D44" s="48"/>
      <c r="E44" s="47">
        <f>E37-'E-CAP 20.1 - Depreciation'!F35</f>
        <v>0</v>
      </c>
    </row>
    <row r="45" spans="1:25">
      <c r="C45" s="47"/>
      <c r="D45" s="48"/>
      <c r="E45" s="47"/>
    </row>
    <row r="47" spans="1:25">
      <c r="C47" s="47"/>
      <c r="D47" s="48"/>
      <c r="E47" s="47"/>
    </row>
    <row r="48" spans="1:25">
      <c r="C48" s="47"/>
      <c r="D48" s="48"/>
      <c r="E48" s="47"/>
    </row>
  </sheetData>
  <mergeCells count="4">
    <mergeCell ref="I11:K11"/>
    <mergeCell ref="N11:R11"/>
    <mergeCell ref="T11:V11"/>
    <mergeCell ref="N12:P12"/>
  </mergeCells>
  <pageMargins left="0.7" right="0.7" top="0.75" bottom="0.75" header="0.3" footer="0.3"/>
  <pageSetup scale="60" orientation="landscape" r:id="rId1"/>
  <headerFooter>
    <oddHeader>&amp;LAvista
Ms. Schultz Workpapers&amp;R&amp;F
Workpaper Ref. &amp;A</oddHeader>
    <oddFooter>&amp;R
Page &amp;P of &amp;N</oddFooter>
  </headerFooter>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8D462F-E8FB-4358-AF84-E84959C0CE64}">
  <dimension ref="A1:X96"/>
  <sheetViews>
    <sheetView zoomScaleNormal="100" zoomScalePageLayoutView="70" workbookViewId="0"/>
  </sheetViews>
  <sheetFormatPr defaultColWidth="8.88671875" defaultRowHeight="14.4" outlineLevelCol="1"/>
  <cols>
    <col min="1" max="1" width="23.33203125" style="74" customWidth="1"/>
    <col min="2" max="2" width="32.6640625" style="74" customWidth="1" outlineLevel="1"/>
    <col min="3" max="3" width="10.109375" style="75" bestFit="1" customWidth="1"/>
    <col min="4" max="4" width="11.33203125" style="74" bestFit="1" customWidth="1"/>
    <col min="5" max="5" width="8.33203125" style="74" bestFit="1" customWidth="1"/>
    <col min="6" max="6" width="12.109375" style="74" bestFit="1" customWidth="1"/>
    <col min="7" max="10" width="12.88671875" style="74" bestFit="1" customWidth="1"/>
    <col min="11" max="11" width="13.88671875" style="74" bestFit="1" customWidth="1"/>
    <col min="12" max="12" width="14.109375" style="74" bestFit="1" customWidth="1"/>
    <col min="13" max="13" width="13.5546875" style="74" bestFit="1" customWidth="1"/>
    <col min="14" max="14" width="12.88671875" style="74" bestFit="1" customWidth="1"/>
    <col min="15" max="15" width="5" style="74" customWidth="1"/>
    <col min="16" max="16" width="13.44140625" style="74" bestFit="1" customWidth="1"/>
    <col min="17" max="17" width="21.109375" style="74" bestFit="1" customWidth="1"/>
    <col min="18" max="18" width="20.33203125" style="74" bestFit="1" customWidth="1"/>
    <col min="19" max="19" width="19.44140625" style="74" bestFit="1" customWidth="1"/>
    <col min="20" max="20" width="21.44140625" style="74" bestFit="1" customWidth="1"/>
    <col min="21" max="21" width="21.33203125" style="74" bestFit="1" customWidth="1"/>
    <col min="22" max="22" width="20.5546875" style="74" bestFit="1" customWidth="1"/>
    <col min="23" max="23" width="19.6640625" style="74" bestFit="1" customWidth="1"/>
    <col min="24" max="24" width="21" style="74" customWidth="1"/>
    <col min="25" max="25" width="7.6640625" style="74" customWidth="1"/>
    <col min="26" max="16384" width="8.88671875" style="74"/>
  </cols>
  <sheetData>
    <row r="1" spans="1:12">
      <c r="A1" s="1" t="s">
        <v>532</v>
      </c>
      <c r="B1" s="1"/>
      <c r="C1" s="20"/>
      <c r="D1" s="2"/>
      <c r="E1" s="6"/>
      <c r="F1" s="2"/>
    </row>
    <row r="2" spans="1:12">
      <c r="A2" s="7" t="s">
        <v>516</v>
      </c>
      <c r="B2" s="7"/>
      <c r="C2" s="20"/>
      <c r="D2" s="2"/>
      <c r="E2" s="6"/>
      <c r="F2" s="2"/>
    </row>
    <row r="3" spans="1:12">
      <c r="A3" s="7" t="s">
        <v>136</v>
      </c>
      <c r="B3" s="7"/>
      <c r="C3" s="20"/>
      <c r="D3" s="2"/>
      <c r="E3" s="6"/>
      <c r="F3" s="2"/>
      <c r="L3" s="4"/>
    </row>
    <row r="4" spans="1:12">
      <c r="A4" s="7" t="s">
        <v>26</v>
      </c>
      <c r="B4" s="7"/>
      <c r="C4" s="20"/>
      <c r="D4" s="2"/>
      <c r="E4" s="6"/>
      <c r="F4" s="2"/>
      <c r="L4" s="4"/>
    </row>
    <row r="5" spans="1:12">
      <c r="A5" s="8"/>
      <c r="B5" s="8"/>
      <c r="C5" s="14"/>
      <c r="D5" s="294" t="s">
        <v>517</v>
      </c>
      <c r="E5" s="295"/>
      <c r="F5" s="296"/>
      <c r="L5" s="4"/>
    </row>
    <row r="6" spans="1:12">
      <c r="A6" s="21" t="s">
        <v>2</v>
      </c>
      <c r="B6" s="21" t="s">
        <v>39</v>
      </c>
      <c r="C6" s="21"/>
      <c r="D6" s="21" t="s">
        <v>8</v>
      </c>
      <c r="E6" s="21"/>
      <c r="F6" s="21" t="s">
        <v>9</v>
      </c>
      <c r="L6" s="4"/>
    </row>
    <row r="7" spans="1:12">
      <c r="A7" s="4"/>
      <c r="B7" s="4"/>
      <c r="C7" s="81" t="s">
        <v>137</v>
      </c>
      <c r="D7" s="31"/>
      <c r="E7" s="80" t="s">
        <v>137</v>
      </c>
      <c r="F7" s="31"/>
      <c r="L7" s="4"/>
    </row>
    <row r="8" spans="1:12">
      <c r="A8" s="4" t="s">
        <v>540</v>
      </c>
      <c r="B8" s="4"/>
      <c r="C8" s="81"/>
      <c r="D8" s="31"/>
      <c r="E8" s="80"/>
      <c r="F8" s="31"/>
      <c r="L8" s="4"/>
    </row>
    <row r="9" spans="1:12">
      <c r="A9" s="43" t="s">
        <v>541</v>
      </c>
      <c r="B9" s="4" t="s">
        <v>529</v>
      </c>
      <c r="C9" s="77"/>
      <c r="D9" s="25">
        <f>SUMIFS('CAP 20.2 - 2020 Forecasted TTP'!$BF$205:$BF$216,'CAP 20.2 - 2020 Forecasted TTP'!$O$205:$O$216,'E-CAP 20.1 - Depreciation'!B9)/1000</f>
        <v>0</v>
      </c>
      <c r="E9" s="25"/>
      <c r="F9" s="25">
        <f>SUMIFS('CAP 20.2 - 2020 Forecasted TTP'!$BT$205:$BT$216,'CAP 20.2 - 2020 Forecasted TTP'!$O$205:$O$216,'E-CAP 20.1 - Depreciation'!B9)/1000</f>
        <v>0</v>
      </c>
      <c r="L9" s="4"/>
    </row>
    <row r="10" spans="1:12">
      <c r="A10" s="43" t="s">
        <v>542</v>
      </c>
      <c r="B10" s="4" t="s">
        <v>506</v>
      </c>
      <c r="C10" s="77"/>
      <c r="D10" s="25">
        <f>SUMIFS('CAP 20.2 - 2020 Forecasted TTP'!$BF$205:$BF$216,'CAP 20.2 - 2020 Forecasted TTP'!$O$205:$O$216,'E-CAP 20.1 - Depreciation'!B10)/1000</f>
        <v>1080.6779243999999</v>
      </c>
      <c r="E10" s="25"/>
      <c r="F10" s="25">
        <f>SUMIFS('CAP 20.2 - 2020 Forecasted TTP'!$BT$205:$BT$216,'CAP 20.2 - 2020 Forecasted TTP'!$O$205:$O$216,'E-CAP 20.1 - Depreciation'!B10)/1000</f>
        <v>235.10642555000001</v>
      </c>
      <c r="L10" s="4"/>
    </row>
    <row r="11" spans="1:12">
      <c r="A11" s="43" t="s">
        <v>543</v>
      </c>
      <c r="B11" s="4" t="s">
        <v>507</v>
      </c>
      <c r="C11" s="77"/>
      <c r="D11" s="25">
        <f>SUMIFS('CAP 20.2 - 2020 Forecasted TTP'!$BF$205:$BF$216,'CAP 20.2 - 2020 Forecasted TTP'!$O$205:$O$216,'E-CAP 20.1 - Depreciation'!B11)/1000</f>
        <v>1512.1283316000001</v>
      </c>
      <c r="E11" s="25"/>
      <c r="F11" s="25">
        <f>SUMIFS('CAP 20.2 - 2020 Forecasted TTP'!$BT$205:$BT$216,'CAP 20.2 - 2020 Forecasted TTP'!$O$205:$O$216,'E-CAP 20.1 - Depreciation'!B11)/1000</f>
        <v>827.57147924999981</v>
      </c>
      <c r="L11" s="4"/>
    </row>
    <row r="12" spans="1:12">
      <c r="A12" s="4" t="s">
        <v>5</v>
      </c>
      <c r="B12" s="4"/>
      <c r="C12" s="77"/>
      <c r="D12" s="28">
        <f>SUM(D9:D11)</f>
        <v>2592.8062559999998</v>
      </c>
      <c r="E12" s="25"/>
      <c r="F12" s="28">
        <f>SUM(F9:F11)</f>
        <v>1062.6779047999999</v>
      </c>
      <c r="L12" s="4"/>
    </row>
    <row r="13" spans="1:12">
      <c r="A13" s="4"/>
      <c r="B13" s="4"/>
      <c r="C13" s="77"/>
      <c r="D13" s="31"/>
      <c r="E13" s="30"/>
      <c r="F13" s="31"/>
      <c r="L13" s="4"/>
    </row>
    <row r="14" spans="1:12">
      <c r="A14" s="4" t="s">
        <v>539</v>
      </c>
      <c r="B14" s="4" t="s">
        <v>505</v>
      </c>
      <c r="C14" s="77"/>
      <c r="D14" s="25">
        <f>SUMIFS('CAP 20.2 - 2020 Forecasted TTP'!$BF$205:$BF$216,'CAP 20.2 - 2020 Forecasted TTP'!$O$205:$O$216,'E-CAP 20.1 - Depreciation'!B14)/1000</f>
        <v>7586.5021179239984</v>
      </c>
      <c r="E14" s="25"/>
      <c r="F14" s="25">
        <f>SUMIFS('CAP 20.2 - 2020 Forecasted TTP'!$BT$205:$BT$216,'CAP 20.2 - 2020 Forecasted TTP'!$O$205:$O$216,'E-CAP 20.1 - Depreciation'!B14)/1000</f>
        <v>3287.9106530804997</v>
      </c>
      <c r="L14" s="4"/>
    </row>
    <row r="15" spans="1:12">
      <c r="A15" s="4" t="s">
        <v>5</v>
      </c>
      <c r="B15" s="4"/>
      <c r="C15" s="77"/>
      <c r="D15" s="28">
        <f>SUM(D14)</f>
        <v>7586.5021179239984</v>
      </c>
      <c r="E15" s="30"/>
      <c r="F15" s="28">
        <f>SUM(F14)</f>
        <v>3287.9106530804997</v>
      </c>
      <c r="L15" s="4"/>
    </row>
    <row r="16" spans="1:12">
      <c r="A16" s="4"/>
      <c r="B16" s="4"/>
      <c r="C16" s="77"/>
      <c r="D16" s="31"/>
      <c r="E16" s="30"/>
      <c r="F16" s="31"/>
      <c r="L16" s="4"/>
    </row>
    <row r="17" spans="1:12">
      <c r="A17" s="4" t="s">
        <v>3</v>
      </c>
      <c r="B17" s="4"/>
      <c r="C17" s="77"/>
      <c r="D17" s="31"/>
      <c r="E17" s="30"/>
      <c r="F17" s="31"/>
      <c r="L17" s="4"/>
    </row>
    <row r="18" spans="1:12">
      <c r="A18" s="79" t="s">
        <v>19</v>
      </c>
      <c r="B18" s="4" t="s">
        <v>504</v>
      </c>
      <c r="C18" s="77"/>
      <c r="D18" s="25">
        <f>SUMIFS('CAP 20.2 - 2020 Forecasted TTP'!$BF$205:$BF$216,'CAP 20.2 - 2020 Forecasted TTP'!$O$205:$O$216,'E-CAP 20.1 - Depreciation'!B18)/1000</f>
        <v>33503.850157900008</v>
      </c>
      <c r="E18" s="25"/>
      <c r="F18" s="25">
        <f>SUMIFS('CAP 20.2 - 2020 Forecasted TTP'!$BT$205:$BT$216,'CAP 20.2 - 2020 Forecasted TTP'!$O$205:$O$216,'E-CAP 20.1 - Depreciation'!B18)/1000</f>
        <v>19002.751846864161</v>
      </c>
      <c r="L18" s="4"/>
    </row>
    <row r="19" spans="1:12">
      <c r="A19" s="79" t="s">
        <v>20</v>
      </c>
      <c r="B19" s="4"/>
      <c r="C19" s="77"/>
      <c r="D19" s="25">
        <f>SUMIFS('CAP 20.2 - 2020 Forecasted TTP'!$BF$205:$BF$216,'CAP 20.2 - 2020 Forecasted TTP'!$O$205:$O$216,'E-CAP 20.1 - Depreciation'!B19)/1000</f>
        <v>0</v>
      </c>
      <c r="E19" s="25"/>
      <c r="F19" s="25">
        <f>SUMIFS('CAP 20.2 - 2020 Forecasted TTP'!$BT$205:$BT$216,'CAP 20.2 - 2020 Forecasted TTP'!$O$205:$O$216,'E-CAP 20.1 - Depreciation'!B19)/1000</f>
        <v>0</v>
      </c>
    </row>
    <row r="20" spans="1:12">
      <c r="A20" s="79" t="s">
        <v>21</v>
      </c>
      <c r="B20" s="4"/>
      <c r="C20" s="77"/>
      <c r="D20" s="25">
        <f>SUMIFS('CAP 20.2 - 2020 Forecasted TTP'!$BF$205:$BF$216,'CAP 20.2 - 2020 Forecasted TTP'!$O$205:$O$216,'E-CAP 20.1 - Depreciation'!B20)/1000</f>
        <v>0</v>
      </c>
      <c r="E20" s="25"/>
      <c r="F20" s="25">
        <f>SUMIFS('CAP 20.2 - 2020 Forecasted TTP'!$BT$205:$BT$216,'CAP 20.2 - 2020 Forecasted TTP'!$O$205:$O$216,'E-CAP 20.1 - Depreciation'!B20)/1000</f>
        <v>0</v>
      </c>
    </row>
    <row r="21" spans="1:12">
      <c r="A21" s="4" t="s">
        <v>5</v>
      </c>
      <c r="B21" s="4"/>
      <c r="C21" s="77"/>
      <c r="D21" s="28">
        <f>SUM(D18:D20)</f>
        <v>33503.850157900008</v>
      </c>
      <c r="E21" s="30"/>
      <c r="F21" s="28">
        <f>SUM(F18:F20)</f>
        <v>19002.751846864161</v>
      </c>
    </row>
    <row r="22" spans="1:12">
      <c r="A22" s="4"/>
      <c r="B22" s="4"/>
      <c r="C22" s="77"/>
      <c r="D22" s="31"/>
      <c r="E22" s="30"/>
      <c r="F22" s="31"/>
    </row>
    <row r="23" spans="1:12">
      <c r="A23" s="4" t="s">
        <v>22</v>
      </c>
      <c r="B23" s="4" t="s">
        <v>45</v>
      </c>
      <c r="C23" s="77"/>
      <c r="D23" s="25">
        <f>SUMIFS('CAP 20.2 - 2020 Forecasted TTP'!$BF$205:$BF$216,'CAP 20.2 - 2020 Forecasted TTP'!$O$205:$O$216,'E-CAP 20.1 - Depreciation'!B23)/1000</f>
        <v>1134.1035223183367</v>
      </c>
      <c r="E23" s="25"/>
      <c r="F23" s="25">
        <f>SUMIFS('CAP 20.2 - 2020 Forecasted TTP'!$BT$205:$BT$216,'CAP 20.2 - 2020 Forecasted TTP'!$O$205:$O$216,'E-CAP 20.1 - Depreciation'!B23)/1000</f>
        <v>508.07402631096119</v>
      </c>
    </row>
    <row r="24" spans="1:12">
      <c r="A24" s="4"/>
      <c r="B24" s="4" t="s">
        <v>254</v>
      </c>
      <c r="C24" s="77"/>
      <c r="D24" s="25">
        <f>J88/1000</f>
        <v>4454.2078176099321</v>
      </c>
      <c r="E24" s="25"/>
      <c r="F24" s="25">
        <f>N88/1000</f>
        <v>1187.8532214970924</v>
      </c>
    </row>
    <row r="25" spans="1:12">
      <c r="A25" s="2" t="s">
        <v>24</v>
      </c>
      <c r="B25" s="4" t="s">
        <v>254</v>
      </c>
      <c r="C25" s="140"/>
      <c r="D25" s="25">
        <f>H88/1000</f>
        <v>1507.1789891012495</v>
      </c>
      <c r="E25" s="25"/>
      <c r="F25" s="25">
        <f>L88/1000</f>
        <v>498.27179724761896</v>
      </c>
      <c r="L25" s="136"/>
    </row>
    <row r="26" spans="1:12">
      <c r="A26" s="4" t="s">
        <v>5</v>
      </c>
      <c r="B26" s="4"/>
      <c r="C26" s="77"/>
      <c r="D26" s="28">
        <f>SUM(D23:D25)</f>
        <v>7095.4903290295179</v>
      </c>
      <c r="E26" s="30"/>
      <c r="F26" s="28">
        <f>SUM(F23:F25)</f>
        <v>2194.1990450556727</v>
      </c>
    </row>
    <row r="27" spans="1:12">
      <c r="A27" s="4"/>
      <c r="B27" s="4"/>
      <c r="C27" s="77"/>
      <c r="D27" s="25"/>
      <c r="E27" s="25"/>
      <c r="F27" s="25"/>
    </row>
    <row r="28" spans="1:12">
      <c r="A28" s="4" t="s">
        <v>23</v>
      </c>
      <c r="B28" s="4" t="s">
        <v>44</v>
      </c>
      <c r="C28" s="77"/>
      <c r="D28" s="25">
        <f>SUMIFS('CAP 20.2 - 2020 Forecasted TTP'!$BF$205:$BF$216,'CAP 20.2 - 2020 Forecasted TTP'!$O$205:$O$216,'E-CAP 20.1 - Depreciation'!B28)/1000</f>
        <v>3045.3675085405112</v>
      </c>
      <c r="E28" s="25"/>
      <c r="F28" s="25">
        <f>SUMIFS('CAP 20.2 - 2020 Forecasted TTP'!$BT$205:$BT$216,'CAP 20.2 - 2020 Forecasted TTP'!$O$205:$O$216,'E-CAP 20.1 - Depreciation'!B28)/1000</f>
        <v>1219.6892973945232</v>
      </c>
    </row>
    <row r="29" spans="1:12">
      <c r="A29" s="4" t="s">
        <v>5</v>
      </c>
      <c r="B29" s="4"/>
      <c r="C29" s="77"/>
      <c r="D29" s="28">
        <f>SUM(D28)</f>
        <v>3045.3675085405112</v>
      </c>
      <c r="E29" s="30"/>
      <c r="F29" s="28">
        <f>SUM(F28)</f>
        <v>1219.6892973945232</v>
      </c>
    </row>
    <row r="30" spans="1:12">
      <c r="A30" s="4"/>
      <c r="B30" s="4"/>
      <c r="C30" s="77"/>
      <c r="D30" s="31"/>
      <c r="E30" s="30"/>
      <c r="F30" s="31"/>
    </row>
    <row r="31" spans="1:12">
      <c r="A31" s="2" t="s">
        <v>25</v>
      </c>
      <c r="B31" s="4" t="s">
        <v>254</v>
      </c>
      <c r="C31" s="140"/>
      <c r="D31" s="25">
        <f>I88/1000</f>
        <v>666.54174046459934</v>
      </c>
      <c r="E31" s="25"/>
      <c r="F31" s="25">
        <f>M88/1000</f>
        <v>183.41650189003903</v>
      </c>
      <c r="L31" s="136"/>
    </row>
    <row r="32" spans="1:12">
      <c r="A32" s="4" t="s">
        <v>5</v>
      </c>
      <c r="B32" s="4"/>
      <c r="C32" s="77"/>
      <c r="D32" s="28">
        <f>SUM(D31)</f>
        <v>666.54174046459934</v>
      </c>
      <c r="E32" s="30"/>
      <c r="F32" s="28">
        <f>SUM(F31)</f>
        <v>183.41650189003903</v>
      </c>
    </row>
    <row r="33" spans="1:24">
      <c r="A33" s="4"/>
      <c r="B33" s="4"/>
      <c r="C33" s="77"/>
      <c r="D33" s="31"/>
      <c r="E33" s="30"/>
      <c r="F33" s="31"/>
    </row>
    <row r="34" spans="1:24">
      <c r="A34" s="4"/>
      <c r="B34" s="4"/>
      <c r="C34" s="77"/>
      <c r="D34" s="31"/>
      <c r="E34" s="30"/>
      <c r="F34" s="31"/>
    </row>
    <row r="35" spans="1:24" ht="15" thickBot="1">
      <c r="A35" s="36" t="s">
        <v>891</v>
      </c>
      <c r="B35" s="36"/>
      <c r="C35" s="78"/>
      <c r="D35" s="282">
        <f>SUM(D12,D21,D26,D29,D32,D15)</f>
        <v>54490.558109858641</v>
      </c>
      <c r="E35" s="34"/>
      <c r="F35" s="37">
        <f>SUM(F12,F21,F26,F29,F32,F15)</f>
        <v>26950.645249084897</v>
      </c>
    </row>
    <row r="36" spans="1:24">
      <c r="A36" s="4"/>
      <c r="B36" s="4"/>
      <c r="C36" s="77"/>
      <c r="D36" s="76" t="s">
        <v>130</v>
      </c>
      <c r="E36" s="41"/>
      <c r="F36" s="76" t="s">
        <v>130</v>
      </c>
    </row>
    <row r="38" spans="1:24">
      <c r="D38" s="145">
        <f>('CAP 20.2 - 2020 Forecasted TTP'!BF217/1000)-D35</f>
        <v>0</v>
      </c>
      <c r="F38" s="138">
        <f>('CAP 20.2 - 2020 Forecasted TTP'!BT217/1000)-F35</f>
        <v>0</v>
      </c>
    </row>
    <row r="40" spans="1:24">
      <c r="A40" s="214" t="s">
        <v>862</v>
      </c>
      <c r="P40" t="s">
        <v>861</v>
      </c>
    </row>
    <row r="41" spans="1:24" ht="28.8">
      <c r="A41" s="141" t="s">
        <v>243</v>
      </c>
      <c r="B41" s="141" t="s">
        <v>244</v>
      </c>
      <c r="C41" s="149" t="s">
        <v>24</v>
      </c>
      <c r="D41" s="149" t="s">
        <v>25</v>
      </c>
      <c r="E41" s="149" t="s">
        <v>12</v>
      </c>
      <c r="F41" s="150" t="s">
        <v>245</v>
      </c>
      <c r="G41" s="151" t="s">
        <v>246</v>
      </c>
      <c r="H41" s="151" t="s">
        <v>248</v>
      </c>
      <c r="I41" s="151" t="s">
        <v>249</v>
      </c>
      <c r="J41" s="151" t="s">
        <v>250</v>
      </c>
      <c r="K41" s="151" t="s">
        <v>247</v>
      </c>
      <c r="L41" s="151" t="s">
        <v>251</v>
      </c>
      <c r="M41" s="151" t="s">
        <v>252</v>
      </c>
      <c r="N41" s="151" t="s">
        <v>253</v>
      </c>
      <c r="P41" s="146" t="s">
        <v>835</v>
      </c>
      <c r="Q41" s="202" t="s">
        <v>853</v>
      </c>
      <c r="R41" s="202" t="s">
        <v>854</v>
      </c>
      <c r="S41" s="202" t="s">
        <v>855</v>
      </c>
      <c r="T41" s="202" t="s">
        <v>856</v>
      </c>
      <c r="U41" s="202" t="s">
        <v>857</v>
      </c>
      <c r="V41" s="202" t="s">
        <v>858</v>
      </c>
      <c r="W41" s="202" t="s">
        <v>859</v>
      </c>
      <c r="X41" s="202" t="s">
        <v>860</v>
      </c>
    </row>
    <row r="42" spans="1:24">
      <c r="A42" s="142" t="s">
        <v>380</v>
      </c>
      <c r="B42" t="s">
        <v>382</v>
      </c>
      <c r="C42" s="143">
        <v>0.50218765338139726</v>
      </c>
      <c r="D42" s="143">
        <v>0.46557444431912115</v>
      </c>
      <c r="E42" s="143">
        <v>3.2237902299481529E-2</v>
      </c>
      <c r="F42" s="143">
        <f>SUM(C42:E42)</f>
        <v>0.99999999999999989</v>
      </c>
      <c r="G42" s="144">
        <f>_xlfn.IFNA(INDEX('CAP 20.2 - 2020 Forecasted TTP'!$BF:$BF,MATCH(1,INDEX(('E-CAP 20.1 - Depreciation'!B42='CAP 20.2 - 2020 Forecasted TTP'!$I:$I)*("Y"='CAP 20.2 - 2020 Forecasted TTP'!$A:$A),0,1),0)),)</f>
        <v>1367000.9756099998</v>
      </c>
      <c r="H42" s="144">
        <f>C42*$G42</f>
        <v>686491.0121116665</v>
      </c>
      <c r="I42" s="144">
        <f>D42*$G42</f>
        <v>636440.71960332221</v>
      </c>
      <c r="J42" s="144">
        <f>E42*$G42</f>
        <v>44069.24389501111</v>
      </c>
      <c r="K42" s="144">
        <f>_xlfn.IFNA(INDEX('CAP 20.2 - 2020 Forecasted TTP'!$BT:$BT,MATCH(1,INDEX(('E-CAP 20.1 - Depreciation'!B42='CAP 20.2 - 2020 Forecasted TTP'!$I:$I)*("Y"='CAP 20.2 - 2020 Forecasted TTP'!$A:$A),0,1),0)),)</f>
        <v>378677.7104962499</v>
      </c>
      <c r="L42" s="145">
        <f>C42*$K42</f>
        <v>190167.27082195185</v>
      </c>
      <c r="M42" s="145">
        <f t="shared" ref="M42:N57" si="0">D42*$K42</f>
        <v>176302.66464032858</v>
      </c>
      <c r="N42" s="145">
        <f t="shared" si="0"/>
        <v>12207.775033969456</v>
      </c>
      <c r="P42" s="200" t="s">
        <v>348</v>
      </c>
      <c r="Q42" s="148">
        <v>0</v>
      </c>
      <c r="R42" s="148">
        <v>0</v>
      </c>
      <c r="S42" s="148">
        <v>0</v>
      </c>
      <c r="T42" s="148">
        <v>0</v>
      </c>
      <c r="U42" s="148">
        <v>0</v>
      </c>
      <c r="V42" s="148">
        <v>0</v>
      </c>
      <c r="W42" s="148">
        <v>0</v>
      </c>
      <c r="X42" s="148">
        <v>0</v>
      </c>
    </row>
    <row r="43" spans="1:24">
      <c r="A43" s="142" t="s">
        <v>464</v>
      </c>
      <c r="B43" t="s">
        <v>466</v>
      </c>
      <c r="C43" s="143">
        <v>0</v>
      </c>
      <c r="D43" s="143">
        <v>0</v>
      </c>
      <c r="E43" s="143">
        <v>1</v>
      </c>
      <c r="F43" s="143">
        <f t="shared" ref="F43:F84" si="1">SUM(C43:E43)</f>
        <v>1</v>
      </c>
      <c r="G43" s="144">
        <f>_xlfn.IFNA(INDEX('CAP 20.2 - 2020 Forecasted TTP'!$BF:$BF,MATCH(1,INDEX(('E-CAP 20.1 - Depreciation'!B43='CAP 20.2 - 2020 Forecasted TTP'!$I:$I)*("Y"='CAP 20.2 - 2020 Forecasted TTP'!$A:$A),0,1),0)),)</f>
        <v>0</v>
      </c>
      <c r="H43" s="144">
        <f t="shared" ref="H43:J84" si="2">C43*$G43</f>
        <v>0</v>
      </c>
      <c r="I43" s="144">
        <f t="shared" ref="I43:J57" si="3">D43*$G43</f>
        <v>0</v>
      </c>
      <c r="J43" s="144">
        <f t="shared" si="3"/>
        <v>0</v>
      </c>
      <c r="K43" s="144">
        <f>_xlfn.IFNA(INDEX('CAP 20.2 - 2020 Forecasted TTP'!$BT:$BT,MATCH(1,INDEX(('E-CAP 20.1 - Depreciation'!B43='CAP 20.2 - 2020 Forecasted TTP'!$I:$I)*("Y"='CAP 20.2 - 2020 Forecasted TTP'!$A:$A),0,1),0)),)</f>
        <v>0</v>
      </c>
      <c r="L43" s="145">
        <f t="shared" ref="L43:N84" si="4">C43*$K43</f>
        <v>0</v>
      </c>
      <c r="M43" s="145">
        <f t="shared" si="0"/>
        <v>0</v>
      </c>
      <c r="N43" s="145">
        <f t="shared" si="0"/>
        <v>0</v>
      </c>
      <c r="P43" s="200" t="s">
        <v>380</v>
      </c>
      <c r="Q43" s="148">
        <v>686491.0121116665</v>
      </c>
      <c r="R43" s="148">
        <v>636440.71960332221</v>
      </c>
      <c r="S43" s="148">
        <v>44069.24389501111</v>
      </c>
      <c r="T43" s="148">
        <v>1367000.9756099998</v>
      </c>
      <c r="U43" s="148">
        <v>190167.27082195185</v>
      </c>
      <c r="V43" s="148">
        <v>176302.66464032858</v>
      </c>
      <c r="W43" s="148">
        <v>12207.775033969456</v>
      </c>
      <c r="X43" s="148">
        <v>378677.7104962499</v>
      </c>
    </row>
    <row r="44" spans="1:24">
      <c r="A44" s="142" t="s">
        <v>467</v>
      </c>
      <c r="B44" t="s">
        <v>468</v>
      </c>
      <c r="C44" s="143">
        <v>1</v>
      </c>
      <c r="D44" s="143">
        <v>0</v>
      </c>
      <c r="E44" s="143">
        <v>0</v>
      </c>
      <c r="F44" s="143">
        <f t="shared" si="1"/>
        <v>1</v>
      </c>
      <c r="G44" s="144">
        <f>_xlfn.IFNA(INDEX('CAP 20.2 - 2020 Forecasted TTP'!$BF:$BF,MATCH(1,INDEX(('E-CAP 20.1 - Depreciation'!B44='CAP 20.2 - 2020 Forecasted TTP'!$I:$I)*("Y"='CAP 20.2 - 2020 Forecasted TTP'!$A:$A),0,1),0)),)</f>
        <v>0</v>
      </c>
      <c r="H44" s="144">
        <f t="shared" si="2"/>
        <v>0</v>
      </c>
      <c r="I44" s="144">
        <f t="shared" si="3"/>
        <v>0</v>
      </c>
      <c r="J44" s="144">
        <f t="shared" si="3"/>
        <v>0</v>
      </c>
      <c r="K44" s="144">
        <f>_xlfn.IFNA(INDEX('CAP 20.2 - 2020 Forecasted TTP'!$BT:$BT,MATCH(1,INDEX(('E-CAP 20.1 - Depreciation'!B44='CAP 20.2 - 2020 Forecasted TTP'!$I:$I)*("Y"='CAP 20.2 - 2020 Forecasted TTP'!$A:$A),0,1),0)),)</f>
        <v>0</v>
      </c>
      <c r="L44" s="145">
        <f t="shared" si="4"/>
        <v>0</v>
      </c>
      <c r="M44" s="145">
        <f t="shared" si="0"/>
        <v>0</v>
      </c>
      <c r="N44" s="145">
        <f t="shared" si="0"/>
        <v>0</v>
      </c>
      <c r="P44" s="200" t="s">
        <v>464</v>
      </c>
      <c r="Q44" s="148">
        <v>0</v>
      </c>
      <c r="R44" s="148">
        <v>0</v>
      </c>
      <c r="S44" s="148">
        <v>0</v>
      </c>
      <c r="T44" s="148">
        <v>0</v>
      </c>
      <c r="U44" s="148">
        <v>0</v>
      </c>
      <c r="V44" s="148">
        <v>0</v>
      </c>
      <c r="W44" s="148">
        <v>0</v>
      </c>
      <c r="X44" s="148">
        <v>0</v>
      </c>
    </row>
    <row r="45" spans="1:24">
      <c r="A45" s="142" t="s">
        <v>264</v>
      </c>
      <c r="B45" t="s">
        <v>265</v>
      </c>
      <c r="C45" s="143">
        <v>0.29311106479135884</v>
      </c>
      <c r="D45" s="143">
        <v>0.37102447423462676</v>
      </c>
      <c r="E45" s="143">
        <v>0.33586446097401451</v>
      </c>
      <c r="F45" s="143">
        <f t="shared" si="1"/>
        <v>1</v>
      </c>
      <c r="G45" s="144">
        <f>_xlfn.IFNA(INDEX('CAP 20.2 - 2020 Forecasted TTP'!$BF:$BF,MATCH(1,INDEX(('E-CAP 20.1 - Depreciation'!B45='CAP 20.2 - 2020 Forecasted TTP'!$I:$I)*("Y"='CAP 20.2 - 2020 Forecasted TTP'!$A:$A),0,1),0)),)</f>
        <v>0</v>
      </c>
      <c r="H45" s="144">
        <f t="shared" si="2"/>
        <v>0</v>
      </c>
      <c r="I45" s="144">
        <f t="shared" si="3"/>
        <v>0</v>
      </c>
      <c r="J45" s="144">
        <f t="shared" si="3"/>
        <v>0</v>
      </c>
      <c r="K45" s="144">
        <f>_xlfn.IFNA(INDEX('CAP 20.2 - 2020 Forecasted TTP'!$BT:$BT,MATCH(1,INDEX(('E-CAP 20.1 - Depreciation'!B45='CAP 20.2 - 2020 Forecasted TTP'!$I:$I)*("Y"='CAP 20.2 - 2020 Forecasted TTP'!$A:$A),0,1),0)),)</f>
        <v>0</v>
      </c>
      <c r="L45" s="145">
        <f t="shared" si="4"/>
        <v>0</v>
      </c>
      <c r="M45" s="145">
        <f t="shared" si="0"/>
        <v>0</v>
      </c>
      <c r="N45" s="145">
        <f t="shared" si="0"/>
        <v>0</v>
      </c>
      <c r="P45" s="200" t="s">
        <v>467</v>
      </c>
      <c r="Q45" s="148">
        <v>0</v>
      </c>
      <c r="R45" s="148">
        <v>0</v>
      </c>
      <c r="S45" s="148">
        <v>0</v>
      </c>
      <c r="T45" s="148">
        <v>0</v>
      </c>
      <c r="U45" s="148">
        <v>0</v>
      </c>
      <c r="V45" s="148">
        <v>0</v>
      </c>
      <c r="W45" s="148">
        <v>0</v>
      </c>
      <c r="X45" s="148">
        <v>0</v>
      </c>
    </row>
    <row r="46" spans="1:24">
      <c r="A46" s="142" t="s">
        <v>230</v>
      </c>
      <c r="B46" t="s">
        <v>92</v>
      </c>
      <c r="C46" s="143">
        <v>0.36613628763052103</v>
      </c>
      <c r="D46" s="143">
        <v>0.4130318975836752</v>
      </c>
      <c r="E46" s="143">
        <v>0.22083181478580383</v>
      </c>
      <c r="F46" s="143">
        <f t="shared" si="1"/>
        <v>1</v>
      </c>
      <c r="G46" s="144">
        <f>_xlfn.IFNA(INDEX('CAP 20.2 - 2020 Forecasted TTP'!$BF:$BF,MATCH(1,INDEX(('E-CAP 20.1 - Depreciation'!B46='CAP 20.2 - 2020 Forecasted TTP'!$I:$I)*("Y"='CAP 20.2 - 2020 Forecasted TTP'!$A:$A),0,1),0)),)</f>
        <v>0</v>
      </c>
      <c r="H46" s="144">
        <f t="shared" si="2"/>
        <v>0</v>
      </c>
      <c r="I46" s="144">
        <f t="shared" si="3"/>
        <v>0</v>
      </c>
      <c r="J46" s="144">
        <f t="shared" si="3"/>
        <v>0</v>
      </c>
      <c r="K46" s="144">
        <f>_xlfn.IFNA(INDEX('CAP 20.2 - 2020 Forecasted TTP'!$BT:$BT,MATCH(1,INDEX(('E-CAP 20.1 - Depreciation'!B46='CAP 20.2 - 2020 Forecasted TTP'!$I:$I)*("Y"='CAP 20.2 - 2020 Forecasted TTP'!$A:$A),0,1),0)),)</f>
        <v>0</v>
      </c>
      <c r="L46" s="145">
        <f t="shared" si="4"/>
        <v>0</v>
      </c>
      <c r="M46" s="145">
        <f t="shared" si="0"/>
        <v>0</v>
      </c>
      <c r="N46" s="145">
        <f t="shared" si="0"/>
        <v>0</v>
      </c>
      <c r="P46" s="200" t="s">
        <v>264</v>
      </c>
      <c r="Q46" s="148">
        <v>0</v>
      </c>
      <c r="R46" s="148">
        <v>0</v>
      </c>
      <c r="S46" s="148">
        <v>0</v>
      </c>
      <c r="T46" s="148">
        <v>0</v>
      </c>
      <c r="U46" s="148">
        <v>0</v>
      </c>
      <c r="V46" s="148">
        <v>0</v>
      </c>
      <c r="W46" s="148">
        <v>0</v>
      </c>
      <c r="X46" s="148">
        <v>0</v>
      </c>
    </row>
    <row r="47" spans="1:24">
      <c r="A47" s="166" t="s">
        <v>197</v>
      </c>
      <c r="B47" t="s">
        <v>94</v>
      </c>
      <c r="C47" s="143">
        <v>0.19938899234087556</v>
      </c>
      <c r="D47" s="143">
        <v>0.77280027759746717</v>
      </c>
      <c r="E47" s="143">
        <v>2.781073006165739E-2</v>
      </c>
      <c r="F47" s="143">
        <f t="shared" si="1"/>
        <v>1.0000000000000002</v>
      </c>
      <c r="G47" s="144">
        <f>_xlfn.IFNA(INDEX('CAP 20.2 - 2020 Forecasted TTP'!$BF:$BF,MATCH(1,INDEX(('E-CAP 20.1 - Depreciation'!B47='CAP 20.2 - 2020 Forecasted TTP'!$I:$I)*("Y"='CAP 20.2 - 2020 Forecasted TTP'!$A:$A),0,1),0)),)</f>
        <v>0</v>
      </c>
      <c r="H47" s="144">
        <f t="shared" si="2"/>
        <v>0</v>
      </c>
      <c r="I47" s="144">
        <f t="shared" si="3"/>
        <v>0</v>
      </c>
      <c r="J47" s="144">
        <f t="shared" si="3"/>
        <v>0</v>
      </c>
      <c r="K47" s="144">
        <f>_xlfn.IFNA(INDEX('CAP 20.2 - 2020 Forecasted TTP'!$BT:$BT,MATCH(1,INDEX(('E-CAP 20.1 - Depreciation'!B47='CAP 20.2 - 2020 Forecasted TTP'!$I:$I)*("Y"='CAP 20.2 - 2020 Forecasted TTP'!$A:$A),0,1),0)),)</f>
        <v>0</v>
      </c>
      <c r="L47" s="145">
        <f t="shared" si="4"/>
        <v>0</v>
      </c>
      <c r="M47" s="145">
        <f t="shared" si="0"/>
        <v>0</v>
      </c>
      <c r="N47" s="145">
        <f t="shared" si="0"/>
        <v>0</v>
      </c>
      <c r="P47" s="200" t="s">
        <v>230</v>
      </c>
      <c r="Q47" s="148">
        <v>0</v>
      </c>
      <c r="R47" s="148">
        <v>0</v>
      </c>
      <c r="S47" s="148">
        <v>0</v>
      </c>
      <c r="T47" s="148">
        <v>0</v>
      </c>
      <c r="U47" s="148">
        <v>0</v>
      </c>
      <c r="V47" s="148">
        <v>0</v>
      </c>
      <c r="W47" s="148">
        <v>0</v>
      </c>
      <c r="X47" s="148">
        <v>0</v>
      </c>
    </row>
    <row r="48" spans="1:24">
      <c r="A48" s="166" t="s">
        <v>197</v>
      </c>
      <c r="B48" t="s">
        <v>93</v>
      </c>
      <c r="C48" s="143">
        <v>0.43644375762830434</v>
      </c>
      <c r="D48" s="143">
        <v>1.3145170476523154E-2</v>
      </c>
      <c r="E48" s="143">
        <v>0.55041107189517247</v>
      </c>
      <c r="F48" s="143">
        <f t="shared" si="1"/>
        <v>1</v>
      </c>
      <c r="G48" s="144">
        <f>_xlfn.IFNA(INDEX('CAP 20.2 - 2020 Forecasted TTP'!$BF:$BF,MATCH(1,INDEX(('E-CAP 20.1 - Depreciation'!B48='CAP 20.2 - 2020 Forecasted TTP'!$I:$I)*("Y"='CAP 20.2 - 2020 Forecasted TTP'!$A:$A),0,1),0)),)</f>
        <v>0</v>
      </c>
      <c r="H48" s="144">
        <f t="shared" si="2"/>
        <v>0</v>
      </c>
      <c r="I48" s="144">
        <f t="shared" si="3"/>
        <v>0</v>
      </c>
      <c r="J48" s="144">
        <f t="shared" si="3"/>
        <v>0</v>
      </c>
      <c r="K48" s="144">
        <f>_xlfn.IFNA(INDEX('CAP 20.2 - 2020 Forecasted TTP'!$BT:$BT,MATCH(1,INDEX(('E-CAP 20.1 - Depreciation'!B48='CAP 20.2 - 2020 Forecasted TTP'!$I:$I)*("Y"='CAP 20.2 - 2020 Forecasted TTP'!$A:$A),0,1),0)),)</f>
        <v>0</v>
      </c>
      <c r="L48" s="145">
        <f t="shared" si="4"/>
        <v>0</v>
      </c>
      <c r="M48" s="145">
        <f t="shared" si="0"/>
        <v>0</v>
      </c>
      <c r="N48" s="145">
        <f t="shared" si="0"/>
        <v>0</v>
      </c>
      <c r="P48" s="200" t="s">
        <v>197</v>
      </c>
      <c r="Q48" s="148">
        <v>0</v>
      </c>
      <c r="R48" s="148">
        <v>0</v>
      </c>
      <c r="S48" s="148">
        <v>0</v>
      </c>
      <c r="T48" s="148">
        <v>0</v>
      </c>
      <c r="U48" s="148">
        <v>0</v>
      </c>
      <c r="V48" s="148">
        <v>0</v>
      </c>
      <c r="W48" s="148">
        <v>0</v>
      </c>
      <c r="X48" s="148">
        <v>0</v>
      </c>
    </row>
    <row r="49" spans="1:24">
      <c r="A49" s="142" t="s">
        <v>179</v>
      </c>
      <c r="B49" t="s">
        <v>96</v>
      </c>
      <c r="C49" s="143">
        <v>0.9273659626296874</v>
      </c>
      <c r="D49" s="143">
        <v>7.2634037370312696E-2</v>
      </c>
      <c r="E49" s="143">
        <v>0</v>
      </c>
      <c r="F49" s="143">
        <f t="shared" si="1"/>
        <v>1</v>
      </c>
      <c r="G49" s="144">
        <f>_xlfn.IFNA(INDEX('CAP 20.2 - 2020 Forecasted TTP'!$BF:$BF,MATCH(1,INDEX(('E-CAP 20.1 - Depreciation'!B49='CAP 20.2 - 2020 Forecasted TTP'!$I:$I)*("Y"='CAP 20.2 - 2020 Forecasted TTP'!$A:$A),0,1),0)),)</f>
        <v>0</v>
      </c>
      <c r="H49" s="144">
        <f t="shared" si="2"/>
        <v>0</v>
      </c>
      <c r="I49" s="144">
        <f t="shared" si="3"/>
        <v>0</v>
      </c>
      <c r="J49" s="144">
        <f t="shared" si="3"/>
        <v>0</v>
      </c>
      <c r="K49" s="144">
        <f>_xlfn.IFNA(INDEX('CAP 20.2 - 2020 Forecasted TTP'!$BT:$BT,MATCH(1,INDEX(('E-CAP 20.1 - Depreciation'!B49='CAP 20.2 - 2020 Forecasted TTP'!$I:$I)*("Y"='CAP 20.2 - 2020 Forecasted TTP'!$A:$A),0,1),0)),)</f>
        <v>0</v>
      </c>
      <c r="L49" s="145">
        <f t="shared" si="4"/>
        <v>0</v>
      </c>
      <c r="M49" s="145">
        <f t="shared" si="0"/>
        <v>0</v>
      </c>
      <c r="N49" s="145">
        <f t="shared" si="0"/>
        <v>0</v>
      </c>
      <c r="P49" s="200" t="s">
        <v>179</v>
      </c>
      <c r="Q49" s="148">
        <v>0</v>
      </c>
      <c r="R49" s="148">
        <v>0</v>
      </c>
      <c r="S49" s="148">
        <v>0</v>
      </c>
      <c r="T49" s="148">
        <v>0</v>
      </c>
      <c r="U49" s="148">
        <v>0</v>
      </c>
      <c r="V49" s="148">
        <v>0</v>
      </c>
      <c r="W49" s="148">
        <v>0</v>
      </c>
      <c r="X49" s="148">
        <v>0</v>
      </c>
    </row>
    <row r="50" spans="1:24">
      <c r="A50" s="142" t="s">
        <v>181</v>
      </c>
      <c r="B50" t="s">
        <v>91</v>
      </c>
      <c r="C50" s="143">
        <v>0.4339339916302199</v>
      </c>
      <c r="D50" s="143">
        <v>0.56438279600770236</v>
      </c>
      <c r="E50" s="143">
        <v>1.6832123620777618E-3</v>
      </c>
      <c r="F50" s="143">
        <f t="shared" si="1"/>
        <v>1</v>
      </c>
      <c r="G50" s="144">
        <f>_xlfn.IFNA(INDEX('CAP 20.2 - 2020 Forecasted TTP'!$BF:$BF,MATCH(1,INDEX(('E-CAP 20.1 - Depreciation'!B50='CAP 20.2 - 2020 Forecasted TTP'!$I:$I)*("Y"='CAP 20.2 - 2020 Forecasted TTP'!$A:$A),0,1),0)),)</f>
        <v>0</v>
      </c>
      <c r="H50" s="144">
        <f t="shared" si="2"/>
        <v>0</v>
      </c>
      <c r="I50" s="144">
        <f t="shared" si="3"/>
        <v>0</v>
      </c>
      <c r="J50" s="144">
        <f t="shared" si="3"/>
        <v>0</v>
      </c>
      <c r="K50" s="144">
        <f>_xlfn.IFNA(INDEX('CAP 20.2 - 2020 Forecasted TTP'!$BT:$BT,MATCH(1,INDEX(('E-CAP 20.1 - Depreciation'!B50='CAP 20.2 - 2020 Forecasted TTP'!$I:$I)*("Y"='CAP 20.2 - 2020 Forecasted TTP'!$A:$A),0,1),0)),)</f>
        <v>0</v>
      </c>
      <c r="L50" s="145">
        <f t="shared" si="4"/>
        <v>0</v>
      </c>
      <c r="M50" s="145">
        <f t="shared" si="0"/>
        <v>0</v>
      </c>
      <c r="N50" s="145">
        <f t="shared" si="0"/>
        <v>0</v>
      </c>
      <c r="P50" s="200" t="s">
        <v>181</v>
      </c>
      <c r="Q50" s="148">
        <v>0</v>
      </c>
      <c r="R50" s="148">
        <v>0</v>
      </c>
      <c r="S50" s="148">
        <v>0</v>
      </c>
      <c r="T50" s="148">
        <v>0</v>
      </c>
      <c r="U50" s="148">
        <v>0</v>
      </c>
      <c r="V50" s="148">
        <v>0</v>
      </c>
      <c r="W50" s="148">
        <v>0</v>
      </c>
      <c r="X50" s="148">
        <v>0</v>
      </c>
    </row>
    <row r="51" spans="1:24">
      <c r="A51" s="142" t="s">
        <v>183</v>
      </c>
      <c r="B51" t="s">
        <v>90</v>
      </c>
      <c r="C51" s="143">
        <v>3.8071981893222293E-2</v>
      </c>
      <c r="D51" s="143">
        <v>0.96192801810677775</v>
      </c>
      <c r="E51" s="143">
        <v>0</v>
      </c>
      <c r="F51" s="143">
        <f t="shared" si="1"/>
        <v>1</v>
      </c>
      <c r="G51" s="144">
        <f>_xlfn.IFNA(INDEX('CAP 20.2 - 2020 Forecasted TTP'!$BF:$BF,MATCH(1,INDEX(('E-CAP 20.1 - Depreciation'!B51='CAP 20.2 - 2020 Forecasted TTP'!$I:$I)*("Y"='CAP 20.2 - 2020 Forecasted TTP'!$A:$A),0,1),0)),)</f>
        <v>0</v>
      </c>
      <c r="H51" s="144">
        <f t="shared" si="2"/>
        <v>0</v>
      </c>
      <c r="I51" s="144">
        <f t="shared" si="3"/>
        <v>0</v>
      </c>
      <c r="J51" s="144">
        <f t="shared" si="3"/>
        <v>0</v>
      </c>
      <c r="K51" s="144">
        <f>_xlfn.IFNA(INDEX('CAP 20.2 - 2020 Forecasted TTP'!$BT:$BT,MATCH(1,INDEX(('E-CAP 20.1 - Depreciation'!B51='CAP 20.2 - 2020 Forecasted TTP'!$I:$I)*("Y"='CAP 20.2 - 2020 Forecasted TTP'!$A:$A),0,1),0)),)</f>
        <v>0</v>
      </c>
      <c r="L51" s="145">
        <f t="shared" si="4"/>
        <v>0</v>
      </c>
      <c r="M51" s="145">
        <f t="shared" si="0"/>
        <v>0</v>
      </c>
      <c r="N51" s="145">
        <f t="shared" si="0"/>
        <v>0</v>
      </c>
      <c r="P51" s="200" t="s">
        <v>183</v>
      </c>
      <c r="Q51" s="148">
        <v>0</v>
      </c>
      <c r="R51" s="148">
        <v>0</v>
      </c>
      <c r="S51" s="148">
        <v>0</v>
      </c>
      <c r="T51" s="148">
        <v>0</v>
      </c>
      <c r="U51" s="148">
        <v>0</v>
      </c>
      <c r="V51" s="148">
        <v>0</v>
      </c>
      <c r="W51" s="148">
        <v>0</v>
      </c>
      <c r="X51" s="148">
        <v>0</v>
      </c>
    </row>
    <row r="52" spans="1:24">
      <c r="A52" s="142" t="s">
        <v>186</v>
      </c>
      <c r="B52" t="s">
        <v>99</v>
      </c>
      <c r="C52" s="143">
        <v>0</v>
      </c>
      <c r="D52" s="143">
        <v>1</v>
      </c>
      <c r="E52" s="143">
        <v>0</v>
      </c>
      <c r="F52" s="143">
        <f t="shared" si="1"/>
        <v>1</v>
      </c>
      <c r="G52" s="144">
        <f>_xlfn.IFNA(INDEX('CAP 20.2 - 2020 Forecasted TTP'!$BF:$BF,MATCH(1,INDEX(('E-CAP 20.1 - Depreciation'!B52='CAP 20.2 - 2020 Forecasted TTP'!$I:$I)*("Y"='CAP 20.2 - 2020 Forecasted TTP'!$A:$A),0,1),0)),)</f>
        <v>0</v>
      </c>
      <c r="H52" s="144">
        <f t="shared" si="2"/>
        <v>0</v>
      </c>
      <c r="I52" s="144">
        <f t="shared" si="3"/>
        <v>0</v>
      </c>
      <c r="J52" s="144">
        <f t="shared" si="3"/>
        <v>0</v>
      </c>
      <c r="K52" s="144">
        <f>_xlfn.IFNA(INDEX('CAP 20.2 - 2020 Forecasted TTP'!$BT:$BT,MATCH(1,INDEX(('E-CAP 20.1 - Depreciation'!B52='CAP 20.2 - 2020 Forecasted TTP'!$I:$I)*("Y"='CAP 20.2 - 2020 Forecasted TTP'!$A:$A),0,1),0)),)</f>
        <v>0</v>
      </c>
      <c r="L52" s="145">
        <f t="shared" si="4"/>
        <v>0</v>
      </c>
      <c r="M52" s="145">
        <f t="shared" si="0"/>
        <v>0</v>
      </c>
      <c r="N52" s="145">
        <f t="shared" si="0"/>
        <v>0</v>
      </c>
      <c r="P52" s="200" t="s">
        <v>186</v>
      </c>
      <c r="Q52" s="148">
        <v>0</v>
      </c>
      <c r="R52" s="148">
        <v>0</v>
      </c>
      <c r="S52" s="148">
        <v>0</v>
      </c>
      <c r="T52" s="148">
        <v>0</v>
      </c>
      <c r="U52" s="148">
        <v>0</v>
      </c>
      <c r="V52" s="148">
        <v>0</v>
      </c>
      <c r="W52" s="148">
        <v>0</v>
      </c>
      <c r="X52" s="148">
        <v>0</v>
      </c>
    </row>
    <row r="53" spans="1:24">
      <c r="A53" s="142" t="s">
        <v>201</v>
      </c>
      <c r="B53" t="s">
        <v>89</v>
      </c>
      <c r="C53" s="143">
        <v>0.15754951238373793</v>
      </c>
      <c r="D53" s="143">
        <v>9.0243619840983409E-3</v>
      </c>
      <c r="E53" s="143">
        <v>0.83342612563216367</v>
      </c>
      <c r="F53" s="143">
        <f t="shared" si="1"/>
        <v>1</v>
      </c>
      <c r="G53" s="144">
        <f>_xlfn.IFNA(INDEX('CAP 20.2 - 2020 Forecasted TTP'!$BF:$BF,MATCH(1,INDEX(('E-CAP 20.1 - Depreciation'!B53='CAP 20.2 - 2020 Forecasted TTP'!$I:$I)*("Y"='CAP 20.2 - 2020 Forecasted TTP'!$A:$A),0,1),0)),)</f>
        <v>3335528.9730528896</v>
      </c>
      <c r="H53" s="144">
        <f t="shared" si="2"/>
        <v>525510.96324631292</v>
      </c>
      <c r="I53" s="144">
        <f t="shared" si="3"/>
        <v>30101.020861277077</v>
      </c>
      <c r="J53" s="144">
        <f t="shared" si="3"/>
        <v>2779916.9889452993</v>
      </c>
      <c r="K53" s="144">
        <f>_xlfn.IFNA(INDEX('CAP 20.2 - 2020 Forecasted TTP'!$BT:$BT,MATCH(1,INDEX(('E-CAP 20.1 - Depreciation'!B53='CAP 20.2 - 2020 Forecasted TTP'!$I:$I)*("Y"='CAP 20.2 - 2020 Forecasted TTP'!$A:$A),0,1),0)),)</f>
        <v>788292.54214819951</v>
      </c>
      <c r="L53" s="145">
        <f t="shared" si="4"/>
        <v>124195.10563118602</v>
      </c>
      <c r="M53" s="145">
        <f t="shared" si="0"/>
        <v>7113.837249710451</v>
      </c>
      <c r="N53" s="145">
        <f t="shared" si="0"/>
        <v>656983.59926730301</v>
      </c>
      <c r="P53" s="200" t="s">
        <v>201</v>
      </c>
      <c r="Q53" s="148">
        <v>525510.96324631292</v>
      </c>
      <c r="R53" s="148">
        <v>30101.020861277077</v>
      </c>
      <c r="S53" s="148">
        <v>2779916.9889452993</v>
      </c>
      <c r="T53" s="148">
        <v>3335528.9730528896</v>
      </c>
      <c r="U53" s="148">
        <v>124195.10563118602</v>
      </c>
      <c r="V53" s="148">
        <v>7113.837249710451</v>
      </c>
      <c r="W53" s="148">
        <v>656983.59926730301</v>
      </c>
      <c r="X53" s="148">
        <v>788292.54214819951</v>
      </c>
    </row>
    <row r="54" spans="1:24">
      <c r="A54" s="142" t="s">
        <v>188</v>
      </c>
      <c r="B54" t="s">
        <v>87</v>
      </c>
      <c r="C54" s="143">
        <v>0.23834907989885723</v>
      </c>
      <c r="D54" s="143">
        <v>0.50450950059034061</v>
      </c>
      <c r="E54" s="143">
        <v>0.25714141951080216</v>
      </c>
      <c r="F54" s="143">
        <f t="shared" si="1"/>
        <v>1</v>
      </c>
      <c r="G54" s="144">
        <f>_xlfn.IFNA(INDEX('CAP 20.2 - 2020 Forecasted TTP'!$BF:$BF,MATCH(1,INDEX(('E-CAP 20.1 - Depreciation'!B54='CAP 20.2 - 2020 Forecasted TTP'!$I:$I)*("Y"='CAP 20.2 - 2020 Forecasted TTP'!$A:$A),0,1),0)),)</f>
        <v>0</v>
      </c>
      <c r="H54" s="144">
        <f t="shared" si="2"/>
        <v>0</v>
      </c>
      <c r="I54" s="144">
        <f t="shared" si="3"/>
        <v>0</v>
      </c>
      <c r="J54" s="144">
        <f t="shared" si="3"/>
        <v>0</v>
      </c>
      <c r="K54" s="144">
        <f>_xlfn.IFNA(INDEX('CAP 20.2 - 2020 Forecasted TTP'!$BT:$BT,MATCH(1,INDEX(('E-CAP 20.1 - Depreciation'!B54='CAP 20.2 - 2020 Forecasted TTP'!$I:$I)*("Y"='CAP 20.2 - 2020 Forecasted TTP'!$A:$A),0,1),0)),)</f>
        <v>0</v>
      </c>
      <c r="L54" s="145">
        <f t="shared" si="4"/>
        <v>0</v>
      </c>
      <c r="M54" s="145">
        <f t="shared" si="0"/>
        <v>0</v>
      </c>
      <c r="N54" s="145">
        <f t="shared" si="0"/>
        <v>0</v>
      </c>
      <c r="P54" s="200" t="s">
        <v>188</v>
      </c>
      <c r="Q54" s="148">
        <v>0</v>
      </c>
      <c r="R54" s="148">
        <v>0</v>
      </c>
      <c r="S54" s="148">
        <v>0</v>
      </c>
      <c r="T54" s="148">
        <v>0</v>
      </c>
      <c r="U54" s="148">
        <v>0</v>
      </c>
      <c r="V54" s="148">
        <v>0</v>
      </c>
      <c r="W54" s="148">
        <v>0</v>
      </c>
      <c r="X54" s="148">
        <v>0</v>
      </c>
    </row>
    <row r="55" spans="1:24">
      <c r="A55" s="142" t="s">
        <v>203</v>
      </c>
      <c r="B55" t="s">
        <v>85</v>
      </c>
      <c r="C55" s="143">
        <v>0</v>
      </c>
      <c r="D55" s="143">
        <v>0</v>
      </c>
      <c r="E55" s="143">
        <v>1</v>
      </c>
      <c r="F55" s="143">
        <f t="shared" si="1"/>
        <v>1</v>
      </c>
      <c r="G55" s="144">
        <f>_xlfn.IFNA(INDEX('CAP 20.2 - 2020 Forecasted TTP'!$BF:$BF,MATCH(1,INDEX(('E-CAP 20.1 - Depreciation'!B55='CAP 20.2 - 2020 Forecasted TTP'!$I:$I)*("Y"='CAP 20.2 - 2020 Forecasted TTP'!$A:$A),0,1),0)),)</f>
        <v>466047.96994497592</v>
      </c>
      <c r="H55" s="144">
        <f t="shared" si="2"/>
        <v>0</v>
      </c>
      <c r="I55" s="144">
        <f t="shared" si="3"/>
        <v>0</v>
      </c>
      <c r="J55" s="144">
        <f t="shared" si="3"/>
        <v>466047.96994497592</v>
      </c>
      <c r="K55" s="144">
        <f>_xlfn.IFNA(INDEX('CAP 20.2 - 2020 Forecasted TTP'!$BT:$BT,MATCH(1,INDEX(('E-CAP 20.1 - Depreciation'!B55='CAP 20.2 - 2020 Forecasted TTP'!$I:$I)*("Y"='CAP 20.2 - 2020 Forecasted TTP'!$A:$A),0,1),0)),)</f>
        <v>163681.52336919177</v>
      </c>
      <c r="L55" s="145">
        <f t="shared" si="4"/>
        <v>0</v>
      </c>
      <c r="M55" s="145">
        <f t="shared" si="0"/>
        <v>0</v>
      </c>
      <c r="N55" s="145">
        <f t="shared" si="0"/>
        <v>163681.52336919177</v>
      </c>
      <c r="P55" s="200" t="s">
        <v>203</v>
      </c>
      <c r="Q55" s="148">
        <v>0</v>
      </c>
      <c r="R55" s="148">
        <v>0</v>
      </c>
      <c r="S55" s="148">
        <v>466047.96994497592</v>
      </c>
      <c r="T55" s="148">
        <v>466047.96994497592</v>
      </c>
      <c r="U55" s="148">
        <v>0</v>
      </c>
      <c r="V55" s="148">
        <v>0</v>
      </c>
      <c r="W55" s="148">
        <v>163681.52336919177</v>
      </c>
      <c r="X55" s="148">
        <v>163681.52336919177</v>
      </c>
    </row>
    <row r="56" spans="1:24">
      <c r="A56" s="142" t="s">
        <v>191</v>
      </c>
      <c r="B56" t="s">
        <v>83</v>
      </c>
      <c r="C56" s="143">
        <v>1.5548418130319154E-2</v>
      </c>
      <c r="D56" s="143">
        <v>0.98445158186968085</v>
      </c>
      <c r="E56" s="143">
        <v>0</v>
      </c>
      <c r="F56" s="143">
        <f t="shared" si="1"/>
        <v>1</v>
      </c>
      <c r="G56" s="144">
        <f>_xlfn.IFNA(INDEX('CAP 20.2 - 2020 Forecasted TTP'!$BF:$BF,MATCH(1,INDEX(('E-CAP 20.1 - Depreciation'!B56='CAP 20.2 - 2020 Forecasted TTP'!$I:$I)*("Y"='CAP 20.2 - 2020 Forecasted TTP'!$A:$A),0,1),0)),)</f>
        <v>0</v>
      </c>
      <c r="H56" s="144">
        <f t="shared" si="2"/>
        <v>0</v>
      </c>
      <c r="I56" s="144">
        <f t="shared" si="3"/>
        <v>0</v>
      </c>
      <c r="J56" s="144">
        <f t="shared" si="3"/>
        <v>0</v>
      </c>
      <c r="K56" s="144">
        <f>_xlfn.IFNA(INDEX('CAP 20.2 - 2020 Forecasted TTP'!$BT:$BT,MATCH(1,INDEX(('E-CAP 20.1 - Depreciation'!B56='CAP 20.2 - 2020 Forecasted TTP'!$I:$I)*("Y"='CAP 20.2 - 2020 Forecasted TTP'!$A:$A),0,1),0)),)</f>
        <v>0</v>
      </c>
      <c r="L56" s="145">
        <f t="shared" si="4"/>
        <v>0</v>
      </c>
      <c r="M56" s="145">
        <f t="shared" si="0"/>
        <v>0</v>
      </c>
      <c r="N56" s="145">
        <f t="shared" si="0"/>
        <v>0</v>
      </c>
      <c r="P56" s="200" t="s">
        <v>191</v>
      </c>
      <c r="Q56" s="148">
        <v>0</v>
      </c>
      <c r="R56" s="148">
        <v>0</v>
      </c>
      <c r="S56" s="148">
        <v>0</v>
      </c>
      <c r="T56" s="148">
        <v>0</v>
      </c>
      <c r="U56" s="148">
        <v>0</v>
      </c>
      <c r="V56" s="148">
        <v>0</v>
      </c>
      <c r="W56" s="148">
        <v>0</v>
      </c>
      <c r="X56" s="148">
        <v>0</v>
      </c>
    </row>
    <row r="57" spans="1:24">
      <c r="A57" s="142" t="s">
        <v>193</v>
      </c>
      <c r="B57" t="s">
        <v>80</v>
      </c>
      <c r="C57" s="143">
        <v>1.4577721707746626E-3</v>
      </c>
      <c r="D57" s="143">
        <v>0.99854222782922542</v>
      </c>
      <c r="E57" s="143">
        <v>0</v>
      </c>
      <c r="F57" s="143">
        <f t="shared" si="1"/>
        <v>1</v>
      </c>
      <c r="G57" s="144">
        <f>_xlfn.IFNA(INDEX('CAP 20.2 - 2020 Forecasted TTP'!$BF:$BF,MATCH(1,INDEX(('E-CAP 20.1 - Depreciation'!B57='CAP 20.2 - 2020 Forecasted TTP'!$I:$I)*("Y"='CAP 20.2 - 2020 Forecasted TTP'!$A:$A),0,1),0)),)</f>
        <v>0</v>
      </c>
      <c r="H57" s="144">
        <f t="shared" si="2"/>
        <v>0</v>
      </c>
      <c r="I57" s="144">
        <f t="shared" si="3"/>
        <v>0</v>
      </c>
      <c r="J57" s="144">
        <f t="shared" si="3"/>
        <v>0</v>
      </c>
      <c r="K57" s="144">
        <f>_xlfn.IFNA(INDEX('CAP 20.2 - 2020 Forecasted TTP'!$BT:$BT,MATCH(1,INDEX(('E-CAP 20.1 - Depreciation'!B57='CAP 20.2 - 2020 Forecasted TTP'!$I:$I)*("Y"='CAP 20.2 - 2020 Forecasted TTP'!$A:$A),0,1),0)),)</f>
        <v>0</v>
      </c>
      <c r="L57" s="145">
        <f t="shared" si="4"/>
        <v>0</v>
      </c>
      <c r="M57" s="145">
        <f t="shared" si="0"/>
        <v>0</v>
      </c>
      <c r="N57" s="145">
        <f t="shared" si="0"/>
        <v>0</v>
      </c>
      <c r="P57" s="200" t="s">
        <v>205</v>
      </c>
      <c r="Q57" s="148">
        <v>0</v>
      </c>
      <c r="R57" s="148">
        <v>0</v>
      </c>
      <c r="S57" s="148">
        <v>509161.94822438271</v>
      </c>
      <c r="T57" s="148">
        <v>509161.94822438271</v>
      </c>
      <c r="U57" s="148">
        <v>0</v>
      </c>
      <c r="V57" s="148">
        <v>0</v>
      </c>
      <c r="W57" s="148">
        <v>53771.257156492349</v>
      </c>
      <c r="X57" s="148">
        <v>53771.257156492349</v>
      </c>
    </row>
    <row r="58" spans="1:24">
      <c r="A58" s="142" t="s">
        <v>195</v>
      </c>
      <c r="B58" t="s">
        <v>78</v>
      </c>
      <c r="C58" s="143">
        <v>3.1731380382288697E-2</v>
      </c>
      <c r="D58" s="143">
        <v>0.96826861961771138</v>
      </c>
      <c r="E58" s="143">
        <v>0</v>
      </c>
      <c r="F58" s="143">
        <f t="shared" si="1"/>
        <v>1</v>
      </c>
      <c r="G58" s="144">
        <f>_xlfn.IFNA(INDEX('CAP 20.2 - 2020 Forecasted TTP'!$BF:$BF,MATCH(1,INDEX(('E-CAP 20.1 - Depreciation'!B58='CAP 20.2 - 2020 Forecasted TTP'!$I:$I)*("Y"='CAP 20.2 - 2020 Forecasted TTP'!$A:$A),0,1),0)),)</f>
        <v>0</v>
      </c>
      <c r="H58" s="144">
        <f t="shared" si="2"/>
        <v>0</v>
      </c>
      <c r="I58" s="144">
        <f t="shared" si="2"/>
        <v>0</v>
      </c>
      <c r="J58" s="144">
        <f t="shared" si="2"/>
        <v>0</v>
      </c>
      <c r="K58" s="144">
        <f>_xlfn.IFNA(INDEX('CAP 20.2 - 2020 Forecasted TTP'!$BT:$BT,MATCH(1,INDEX(('E-CAP 20.1 - Depreciation'!B58='CAP 20.2 - 2020 Forecasted TTP'!$I:$I)*("Y"='CAP 20.2 - 2020 Forecasted TTP'!$A:$A),0,1),0)),)</f>
        <v>0</v>
      </c>
      <c r="L58" s="145">
        <f t="shared" si="4"/>
        <v>0</v>
      </c>
      <c r="M58" s="145">
        <f t="shared" si="4"/>
        <v>0</v>
      </c>
      <c r="N58" s="145">
        <f t="shared" si="4"/>
        <v>0</v>
      </c>
      <c r="P58" s="200" t="s">
        <v>193</v>
      </c>
      <c r="Q58" s="148">
        <v>0</v>
      </c>
      <c r="R58" s="148">
        <v>0</v>
      </c>
      <c r="S58" s="148">
        <v>0</v>
      </c>
      <c r="T58" s="148">
        <v>0</v>
      </c>
      <c r="U58" s="148">
        <v>0</v>
      </c>
      <c r="V58" s="148">
        <v>0</v>
      </c>
      <c r="W58" s="148">
        <v>0</v>
      </c>
      <c r="X58" s="148">
        <v>0</v>
      </c>
    </row>
    <row r="59" spans="1:24">
      <c r="A59" s="142" t="s">
        <v>208</v>
      </c>
      <c r="B59" t="s">
        <v>77</v>
      </c>
      <c r="C59" s="143">
        <v>0</v>
      </c>
      <c r="D59" s="143">
        <v>5.8698999332614374E-3</v>
      </c>
      <c r="E59" s="143">
        <v>0.99413010006673852</v>
      </c>
      <c r="F59" s="143">
        <f t="shared" si="1"/>
        <v>1</v>
      </c>
      <c r="G59" s="144">
        <f>_xlfn.IFNA(INDEX('CAP 20.2 - 2020 Forecasted TTP'!$BF:$BF,MATCH(1,INDEX(('E-CAP 20.1 - Depreciation'!B59='CAP 20.2 - 2020 Forecasted TTP'!$I:$I)*("Y"='CAP 20.2 - 2020 Forecasted TTP'!$A:$A),0,1),0)),)</f>
        <v>0</v>
      </c>
      <c r="H59" s="144">
        <f t="shared" si="2"/>
        <v>0</v>
      </c>
      <c r="I59" s="144">
        <f t="shared" si="2"/>
        <v>0</v>
      </c>
      <c r="J59" s="144">
        <f t="shared" si="2"/>
        <v>0</v>
      </c>
      <c r="K59" s="144">
        <f>_xlfn.IFNA(INDEX('CAP 20.2 - 2020 Forecasted TTP'!$BT:$BT,MATCH(1,INDEX(('E-CAP 20.1 - Depreciation'!B59='CAP 20.2 - 2020 Forecasted TTP'!$I:$I)*("Y"='CAP 20.2 - 2020 Forecasted TTP'!$A:$A),0,1),0)),)</f>
        <v>0</v>
      </c>
      <c r="L59" s="145">
        <f t="shared" si="4"/>
        <v>0</v>
      </c>
      <c r="M59" s="145">
        <f t="shared" si="4"/>
        <v>0</v>
      </c>
      <c r="N59" s="145">
        <f t="shared" si="4"/>
        <v>0</v>
      </c>
      <c r="P59" s="200" t="s">
        <v>195</v>
      </c>
      <c r="Q59" s="148">
        <v>0</v>
      </c>
      <c r="R59" s="148">
        <v>0</v>
      </c>
      <c r="S59" s="148">
        <v>0</v>
      </c>
      <c r="T59" s="148">
        <v>0</v>
      </c>
      <c r="U59" s="148">
        <v>0</v>
      </c>
      <c r="V59" s="148">
        <v>0</v>
      </c>
      <c r="W59" s="148">
        <v>0</v>
      </c>
      <c r="X59" s="148">
        <v>0</v>
      </c>
    </row>
    <row r="60" spans="1:24">
      <c r="A60" s="142" t="s">
        <v>196</v>
      </c>
      <c r="B60" t="s">
        <v>98</v>
      </c>
      <c r="C60" s="143">
        <v>0</v>
      </c>
      <c r="D60" s="143">
        <v>1</v>
      </c>
      <c r="E60" s="143">
        <v>0</v>
      </c>
      <c r="F60" s="143">
        <f t="shared" si="1"/>
        <v>1</v>
      </c>
      <c r="G60" s="144">
        <f>_xlfn.IFNA(INDEX('CAP 20.2 - 2020 Forecasted TTP'!$BF:$BF,MATCH(1,INDEX(('E-CAP 20.1 - Depreciation'!B60='CAP 20.2 - 2020 Forecasted TTP'!$I:$I)*("Y"='CAP 20.2 - 2020 Forecasted TTP'!$A:$A),0,1),0)),)</f>
        <v>0</v>
      </c>
      <c r="H60" s="144">
        <f t="shared" si="2"/>
        <v>0</v>
      </c>
      <c r="I60" s="144">
        <f t="shared" si="2"/>
        <v>0</v>
      </c>
      <c r="J60" s="144">
        <f t="shared" si="2"/>
        <v>0</v>
      </c>
      <c r="K60" s="144">
        <f>_xlfn.IFNA(INDEX('CAP 20.2 - 2020 Forecasted TTP'!$BT:$BT,MATCH(1,INDEX(('E-CAP 20.1 - Depreciation'!B60='CAP 20.2 - 2020 Forecasted TTP'!$I:$I)*("Y"='CAP 20.2 - 2020 Forecasted TTP'!$A:$A),0,1),0)),)</f>
        <v>0</v>
      </c>
      <c r="L60" s="145">
        <f t="shared" si="4"/>
        <v>0</v>
      </c>
      <c r="M60" s="145">
        <f t="shared" si="4"/>
        <v>0</v>
      </c>
      <c r="N60" s="145">
        <f t="shared" si="4"/>
        <v>0</v>
      </c>
      <c r="P60" s="200" t="s">
        <v>208</v>
      </c>
      <c r="Q60" s="148">
        <v>0</v>
      </c>
      <c r="R60" s="148">
        <v>0</v>
      </c>
      <c r="S60" s="148">
        <v>0</v>
      </c>
      <c r="T60" s="148">
        <v>0</v>
      </c>
      <c r="U60" s="148">
        <v>0</v>
      </c>
      <c r="V60" s="148">
        <v>0</v>
      </c>
      <c r="W60" s="148">
        <v>0</v>
      </c>
      <c r="X60" s="148">
        <v>0</v>
      </c>
    </row>
    <row r="61" spans="1:24">
      <c r="A61" s="142" t="s">
        <v>198</v>
      </c>
      <c r="B61" t="s">
        <v>76</v>
      </c>
      <c r="C61" s="143">
        <v>0.27389444592769868</v>
      </c>
      <c r="D61" s="143">
        <v>0.68254574193104955</v>
      </c>
      <c r="E61" s="143">
        <v>4.3559812141251805E-2</v>
      </c>
      <c r="F61" s="143">
        <f t="shared" si="1"/>
        <v>1</v>
      </c>
      <c r="G61" s="144">
        <f>_xlfn.IFNA(INDEX('CAP 20.2 - 2020 Forecasted TTP'!$BF:$BF,MATCH(1,INDEX(('E-CAP 20.1 - Depreciation'!B61='CAP 20.2 - 2020 Forecasted TTP'!$I:$I)*("Y"='CAP 20.2 - 2020 Forecasted TTP'!$A:$A),0,1),0)),)</f>
        <v>0</v>
      </c>
      <c r="H61" s="144">
        <f t="shared" si="2"/>
        <v>0</v>
      </c>
      <c r="I61" s="144">
        <f t="shared" si="2"/>
        <v>0</v>
      </c>
      <c r="J61" s="144">
        <f t="shared" si="2"/>
        <v>0</v>
      </c>
      <c r="K61" s="144">
        <f>_xlfn.IFNA(INDEX('CAP 20.2 - 2020 Forecasted TTP'!$BT:$BT,MATCH(1,INDEX(('E-CAP 20.1 - Depreciation'!B61='CAP 20.2 - 2020 Forecasted TTP'!$I:$I)*("Y"='CAP 20.2 - 2020 Forecasted TTP'!$A:$A),0,1),0)),)</f>
        <v>0</v>
      </c>
      <c r="L61" s="145">
        <f t="shared" si="4"/>
        <v>0</v>
      </c>
      <c r="M61" s="145">
        <f t="shared" si="4"/>
        <v>0</v>
      </c>
      <c r="N61" s="145">
        <f t="shared" si="4"/>
        <v>0</v>
      </c>
      <c r="P61" s="200" t="s">
        <v>196</v>
      </c>
      <c r="Q61" s="148">
        <v>0</v>
      </c>
      <c r="R61" s="148">
        <v>0</v>
      </c>
      <c r="S61" s="148">
        <v>0</v>
      </c>
      <c r="T61" s="148">
        <v>0</v>
      </c>
      <c r="U61" s="148">
        <v>0</v>
      </c>
      <c r="V61" s="148">
        <v>0</v>
      </c>
      <c r="W61" s="148">
        <v>0</v>
      </c>
      <c r="X61" s="148">
        <v>0</v>
      </c>
    </row>
    <row r="62" spans="1:24">
      <c r="A62" s="142" t="s">
        <v>217</v>
      </c>
      <c r="B62" t="s">
        <v>74</v>
      </c>
      <c r="C62" s="143">
        <v>0.12491351443720938</v>
      </c>
      <c r="D62" s="143">
        <v>1.8882291216410607E-2</v>
      </c>
      <c r="E62" s="143">
        <v>0.85620419434638007</v>
      </c>
      <c r="F62" s="143">
        <f t="shared" si="1"/>
        <v>1</v>
      </c>
      <c r="G62" s="144">
        <f>_xlfn.IFNA(INDEX('CAP 20.2 - 2020 Forecasted TTP'!$BF:$BF,MATCH(1,INDEX(('E-CAP 20.1 - Depreciation'!B62='CAP 20.2 - 2020 Forecasted TTP'!$I:$I)*("Y"='CAP 20.2 - 2020 Forecasted TTP'!$A:$A),0,1),0)),)</f>
        <v>0</v>
      </c>
      <c r="H62" s="144">
        <f t="shared" si="2"/>
        <v>0</v>
      </c>
      <c r="I62" s="144">
        <f t="shared" si="2"/>
        <v>0</v>
      </c>
      <c r="J62" s="144">
        <f t="shared" si="2"/>
        <v>0</v>
      </c>
      <c r="K62" s="144">
        <f>_xlfn.IFNA(INDEX('CAP 20.2 - 2020 Forecasted TTP'!$BT:$BT,MATCH(1,INDEX(('E-CAP 20.1 - Depreciation'!B62='CAP 20.2 - 2020 Forecasted TTP'!$I:$I)*("Y"='CAP 20.2 - 2020 Forecasted TTP'!$A:$A),0,1),0)),)</f>
        <v>0</v>
      </c>
      <c r="L62" s="145">
        <f t="shared" si="4"/>
        <v>0</v>
      </c>
      <c r="M62" s="145">
        <f t="shared" si="4"/>
        <v>0</v>
      </c>
      <c r="N62" s="145">
        <f t="shared" si="4"/>
        <v>0</v>
      </c>
      <c r="P62" s="200" t="s">
        <v>198</v>
      </c>
      <c r="Q62" s="148">
        <v>0</v>
      </c>
      <c r="R62" s="148">
        <v>0</v>
      </c>
      <c r="S62" s="148">
        <v>0</v>
      </c>
      <c r="T62" s="148">
        <v>0</v>
      </c>
      <c r="U62" s="148">
        <v>0</v>
      </c>
      <c r="V62" s="148">
        <v>0</v>
      </c>
      <c r="W62" s="148">
        <v>0</v>
      </c>
      <c r="X62" s="148">
        <v>0</v>
      </c>
    </row>
    <row r="63" spans="1:24">
      <c r="A63" s="142" t="s">
        <v>211</v>
      </c>
      <c r="B63" t="s">
        <v>73</v>
      </c>
      <c r="C63" s="143">
        <v>0.60083688388049039</v>
      </c>
      <c r="D63" s="143">
        <v>0</v>
      </c>
      <c r="E63" s="143">
        <v>0.39916311611950955</v>
      </c>
      <c r="F63" s="143">
        <f t="shared" si="1"/>
        <v>1</v>
      </c>
      <c r="G63" s="144">
        <f>_xlfn.IFNA(INDEX('CAP 20.2 - 2020 Forecasted TTP'!$BF:$BF,MATCH(1,INDEX(('E-CAP 20.1 - Depreciation'!B63='CAP 20.2 - 2020 Forecasted TTP'!$I:$I)*("Y"='CAP 20.2 - 2020 Forecasted TTP'!$A:$A),0,1),0)),)</f>
        <v>491276.45399675932</v>
      </c>
      <c r="H63" s="144">
        <f t="shared" si="2"/>
        <v>295177.01374326996</v>
      </c>
      <c r="I63" s="144">
        <f t="shared" si="2"/>
        <v>0</v>
      </c>
      <c r="J63" s="144">
        <f t="shared" si="2"/>
        <v>196099.44025348933</v>
      </c>
      <c r="K63" s="144">
        <f>_xlfn.IFNA(INDEX('CAP 20.2 - 2020 Forecasted TTP'!$BT:$BT,MATCH(1,INDEX(('E-CAP 20.1 - Depreciation'!B63='CAP 20.2 - 2020 Forecasted TTP'!$I:$I)*("Y"='CAP 20.2 - 2020 Forecasted TTP'!$A:$A),0,1),0)),)</f>
        <v>306088.76673267229</v>
      </c>
      <c r="L63" s="145">
        <f t="shared" si="4"/>
        <v>183909.42079448112</v>
      </c>
      <c r="M63" s="145">
        <f t="shared" si="4"/>
        <v>0</v>
      </c>
      <c r="N63" s="145">
        <f t="shared" si="4"/>
        <v>122179.34593819114</v>
      </c>
      <c r="P63" s="200" t="s">
        <v>217</v>
      </c>
      <c r="Q63" s="148">
        <v>0</v>
      </c>
      <c r="R63" s="148">
        <v>0</v>
      </c>
      <c r="S63" s="148">
        <v>0</v>
      </c>
      <c r="T63" s="148">
        <v>0</v>
      </c>
      <c r="U63" s="148">
        <v>0</v>
      </c>
      <c r="V63" s="148">
        <v>0</v>
      </c>
      <c r="W63" s="148">
        <v>0</v>
      </c>
      <c r="X63" s="148">
        <v>0</v>
      </c>
    </row>
    <row r="64" spans="1:24">
      <c r="A64" s="142" t="s">
        <v>226</v>
      </c>
      <c r="B64" t="s">
        <v>228</v>
      </c>
      <c r="C64" s="143">
        <v>7.8362728700244241E-3</v>
      </c>
      <c r="D64" s="143">
        <v>0.99216372712997558</v>
      </c>
      <c r="E64" s="143">
        <v>0</v>
      </c>
      <c r="F64" s="143">
        <f t="shared" si="1"/>
        <v>1</v>
      </c>
      <c r="G64" s="144">
        <f>_xlfn.IFNA(INDEX('CAP 20.2 - 2020 Forecasted TTP'!$BF:$BF,MATCH(1,INDEX(('E-CAP 20.1 - Depreciation'!B64='CAP 20.2 - 2020 Forecasted TTP'!$I:$I)*("Y"='CAP 20.2 - 2020 Forecasted TTP'!$A:$A),0,1),0)),)</f>
        <v>0</v>
      </c>
      <c r="H64" s="144">
        <f t="shared" si="2"/>
        <v>0</v>
      </c>
      <c r="I64" s="144">
        <f t="shared" si="2"/>
        <v>0</v>
      </c>
      <c r="J64" s="144">
        <f t="shared" si="2"/>
        <v>0</v>
      </c>
      <c r="K64" s="144">
        <f>_xlfn.IFNA(INDEX('CAP 20.2 - 2020 Forecasted TTP'!$BT:$BT,MATCH(1,INDEX(('E-CAP 20.1 - Depreciation'!B64='CAP 20.2 - 2020 Forecasted TTP'!$I:$I)*("Y"='CAP 20.2 - 2020 Forecasted TTP'!$A:$A),0,1),0)),)</f>
        <v>0</v>
      </c>
      <c r="L64" s="145">
        <f t="shared" si="4"/>
        <v>0</v>
      </c>
      <c r="M64" s="145">
        <f t="shared" si="4"/>
        <v>0</v>
      </c>
      <c r="N64" s="145">
        <f t="shared" si="4"/>
        <v>0</v>
      </c>
      <c r="P64" s="200" t="s">
        <v>472</v>
      </c>
      <c r="Q64" s="148">
        <v>0</v>
      </c>
      <c r="R64" s="148">
        <v>0</v>
      </c>
      <c r="S64" s="148">
        <v>0</v>
      </c>
      <c r="T64" s="148">
        <v>0</v>
      </c>
      <c r="U64" s="148">
        <v>0</v>
      </c>
      <c r="V64" s="148">
        <v>0</v>
      </c>
      <c r="W64" s="148">
        <v>0</v>
      </c>
      <c r="X64" s="148">
        <v>0</v>
      </c>
    </row>
    <row r="65" spans="1:24">
      <c r="A65" s="142" t="s">
        <v>175</v>
      </c>
      <c r="B65" t="s">
        <v>176</v>
      </c>
      <c r="C65" s="143">
        <v>0.7303183972067504</v>
      </c>
      <c r="D65" s="143">
        <v>7.6897497713858176E-2</v>
      </c>
      <c r="E65" s="143">
        <v>0.1927841050793915</v>
      </c>
      <c r="F65" s="143">
        <f t="shared" si="1"/>
        <v>1</v>
      </c>
      <c r="G65" s="144">
        <f>_xlfn.IFNA(INDEX('CAP 20.2 - 2020 Forecasted TTP'!$BF:$BF,MATCH(1,INDEX(('E-CAP 20.1 - Depreciation'!B65='CAP 20.2 - 2020 Forecasted TTP'!$I:$I)*("Y"='CAP 20.2 - 2020 Forecasted TTP'!$A:$A),0,1),0)),)</f>
        <v>0</v>
      </c>
      <c r="H65" s="144">
        <f t="shared" si="2"/>
        <v>0</v>
      </c>
      <c r="I65" s="144">
        <f t="shared" si="2"/>
        <v>0</v>
      </c>
      <c r="J65" s="144">
        <f t="shared" si="2"/>
        <v>0</v>
      </c>
      <c r="K65" s="144">
        <f>_xlfn.IFNA(INDEX('CAP 20.2 - 2020 Forecasted TTP'!$BT:$BT,MATCH(1,INDEX(('E-CAP 20.1 - Depreciation'!B65='CAP 20.2 - 2020 Forecasted TTP'!$I:$I)*("Y"='CAP 20.2 - 2020 Forecasted TTP'!$A:$A),0,1),0)),)</f>
        <v>0</v>
      </c>
      <c r="L65" s="145">
        <f t="shared" si="4"/>
        <v>0</v>
      </c>
      <c r="M65" s="145">
        <f t="shared" si="4"/>
        <v>0</v>
      </c>
      <c r="N65" s="145">
        <f t="shared" si="4"/>
        <v>0</v>
      </c>
      <c r="P65" s="200" t="s">
        <v>474</v>
      </c>
      <c r="Q65" s="148">
        <v>0</v>
      </c>
      <c r="R65" s="148">
        <v>0</v>
      </c>
      <c r="S65" s="148">
        <v>0</v>
      </c>
      <c r="T65" s="148">
        <v>0</v>
      </c>
      <c r="U65" s="148">
        <v>0</v>
      </c>
      <c r="V65" s="148">
        <v>0</v>
      </c>
      <c r="W65" s="148">
        <v>0</v>
      </c>
      <c r="X65" s="148">
        <v>0</v>
      </c>
    </row>
    <row r="66" spans="1:24">
      <c r="A66" s="142" t="s">
        <v>476</v>
      </c>
      <c r="B66" t="s">
        <v>477</v>
      </c>
      <c r="C66" s="143">
        <v>0</v>
      </c>
      <c r="D66" s="143">
        <v>0</v>
      </c>
      <c r="E66" s="143">
        <v>1</v>
      </c>
      <c r="F66" s="143">
        <f t="shared" si="1"/>
        <v>1</v>
      </c>
      <c r="G66" s="144">
        <f>_xlfn.IFNA(INDEX('CAP 20.2 - 2020 Forecasted TTP'!$BF:$BF,MATCH(1,INDEX(('E-CAP 20.1 - Depreciation'!B66='CAP 20.2 - 2020 Forecasted TTP'!$I:$I)*("Y"='CAP 20.2 - 2020 Forecasted TTP'!$A:$A),0,1),0)),)</f>
        <v>0</v>
      </c>
      <c r="H66" s="144">
        <f t="shared" si="2"/>
        <v>0</v>
      </c>
      <c r="I66" s="144">
        <f t="shared" si="2"/>
        <v>0</v>
      </c>
      <c r="J66" s="144">
        <f t="shared" si="2"/>
        <v>0</v>
      </c>
      <c r="K66" s="144">
        <f>_xlfn.IFNA(INDEX('CAP 20.2 - 2020 Forecasted TTP'!$BT:$BT,MATCH(1,INDEX(('E-CAP 20.1 - Depreciation'!B66='CAP 20.2 - 2020 Forecasted TTP'!$I:$I)*("Y"='CAP 20.2 - 2020 Forecasted TTP'!$A:$A),0,1),0)),)</f>
        <v>0</v>
      </c>
      <c r="L66" s="145">
        <f t="shared" si="4"/>
        <v>0</v>
      </c>
      <c r="M66" s="145">
        <f t="shared" si="4"/>
        <v>0</v>
      </c>
      <c r="N66" s="145">
        <f t="shared" si="4"/>
        <v>0</v>
      </c>
      <c r="P66" s="200" t="s">
        <v>211</v>
      </c>
      <c r="Q66" s="148">
        <v>295177.01374326996</v>
      </c>
      <c r="R66" s="148">
        <v>0</v>
      </c>
      <c r="S66" s="148">
        <v>196099.44025348933</v>
      </c>
      <c r="T66" s="148">
        <v>491276.45399675932</v>
      </c>
      <c r="U66" s="148">
        <v>183909.42079448112</v>
      </c>
      <c r="V66" s="148">
        <v>0</v>
      </c>
      <c r="W66" s="148">
        <v>122179.34593819114</v>
      </c>
      <c r="X66" s="148">
        <v>306088.76673267229</v>
      </c>
    </row>
    <row r="67" spans="1:24">
      <c r="A67" s="142" t="s">
        <v>219</v>
      </c>
      <c r="B67" t="s">
        <v>221</v>
      </c>
      <c r="C67" s="143">
        <v>0</v>
      </c>
      <c r="D67" s="143">
        <v>1</v>
      </c>
      <c r="E67" s="143">
        <v>0</v>
      </c>
      <c r="F67" s="143">
        <f t="shared" si="1"/>
        <v>1</v>
      </c>
      <c r="G67" s="144">
        <f>_xlfn.IFNA(INDEX('CAP 20.2 - 2020 Forecasted TTP'!$BF:$BF,MATCH(1,INDEX(('E-CAP 20.1 - Depreciation'!B67='CAP 20.2 - 2020 Forecasted TTP'!$I:$I)*("Y"='CAP 20.2 - 2020 Forecasted TTP'!$A:$A),0,1),0)),)</f>
        <v>0</v>
      </c>
      <c r="H67" s="144">
        <f t="shared" si="2"/>
        <v>0</v>
      </c>
      <c r="I67" s="144">
        <f t="shared" si="2"/>
        <v>0</v>
      </c>
      <c r="J67" s="144">
        <f t="shared" si="2"/>
        <v>0</v>
      </c>
      <c r="K67" s="144">
        <f>_xlfn.IFNA(INDEX('CAP 20.2 - 2020 Forecasted TTP'!$BT:$BT,MATCH(1,INDEX(('E-CAP 20.1 - Depreciation'!B67='CAP 20.2 - 2020 Forecasted TTP'!$I:$I)*("Y"='CAP 20.2 - 2020 Forecasted TTP'!$A:$A),0,1),0)),)</f>
        <v>0</v>
      </c>
      <c r="L67" s="145">
        <f t="shared" si="4"/>
        <v>0</v>
      </c>
      <c r="M67" s="145">
        <f t="shared" si="4"/>
        <v>0</v>
      </c>
      <c r="N67" s="145">
        <f t="shared" si="4"/>
        <v>0</v>
      </c>
      <c r="P67" s="200" t="s">
        <v>226</v>
      </c>
      <c r="Q67" s="148">
        <v>0</v>
      </c>
      <c r="R67" s="148">
        <v>0</v>
      </c>
      <c r="S67" s="148">
        <v>0</v>
      </c>
      <c r="T67" s="148">
        <v>0</v>
      </c>
      <c r="U67" s="148">
        <v>0</v>
      </c>
      <c r="V67" s="148">
        <v>0</v>
      </c>
      <c r="W67" s="148">
        <v>0</v>
      </c>
      <c r="X67" s="148">
        <v>0</v>
      </c>
    </row>
    <row r="68" spans="1:24">
      <c r="A68" s="142" t="s">
        <v>223</v>
      </c>
      <c r="B68" t="s">
        <v>72</v>
      </c>
      <c r="C68" s="143">
        <v>2.6064659419429764E-3</v>
      </c>
      <c r="D68" s="143">
        <v>0.99739353405805709</v>
      </c>
      <c r="E68" s="74">
        <v>0</v>
      </c>
      <c r="F68" s="143">
        <f t="shared" si="1"/>
        <v>1</v>
      </c>
      <c r="G68" s="144">
        <f>_xlfn.IFNA(INDEX('CAP 20.2 - 2020 Forecasted TTP'!$BF:$BF,MATCH(1,INDEX(('E-CAP 20.1 - Depreciation'!B68='CAP 20.2 - 2020 Forecasted TTP'!$I:$I)*("Y"='CAP 20.2 - 2020 Forecasted TTP'!$A:$A),0,1),0)),)</f>
        <v>0</v>
      </c>
      <c r="H68" s="144">
        <f t="shared" si="2"/>
        <v>0</v>
      </c>
      <c r="I68" s="144">
        <f t="shared" si="2"/>
        <v>0</v>
      </c>
      <c r="J68" s="144">
        <f t="shared" si="2"/>
        <v>0</v>
      </c>
      <c r="K68" s="144">
        <f>_xlfn.IFNA(INDEX('CAP 20.2 - 2020 Forecasted TTP'!$BT:$BT,MATCH(1,INDEX(('E-CAP 20.1 - Depreciation'!B68='CAP 20.2 - 2020 Forecasted TTP'!$I:$I)*("Y"='CAP 20.2 - 2020 Forecasted TTP'!$A:$A),0,1),0)),)</f>
        <v>0</v>
      </c>
      <c r="L68" s="145">
        <f t="shared" si="4"/>
        <v>0</v>
      </c>
      <c r="M68" s="145">
        <f t="shared" si="4"/>
        <v>0</v>
      </c>
      <c r="N68" s="145">
        <f t="shared" si="4"/>
        <v>0</v>
      </c>
      <c r="P68" s="200" t="s">
        <v>175</v>
      </c>
      <c r="Q68" s="148">
        <v>0</v>
      </c>
      <c r="R68" s="148">
        <v>0</v>
      </c>
      <c r="S68" s="148">
        <v>0</v>
      </c>
      <c r="T68" s="148">
        <v>0</v>
      </c>
      <c r="U68" s="148">
        <v>0</v>
      </c>
      <c r="V68" s="148">
        <v>0</v>
      </c>
      <c r="W68" s="148">
        <v>0</v>
      </c>
      <c r="X68" s="148">
        <v>0</v>
      </c>
    </row>
    <row r="69" spans="1:24">
      <c r="A69" s="142" t="s">
        <v>200</v>
      </c>
      <c r="B69" t="s">
        <v>71</v>
      </c>
      <c r="C69" s="143">
        <v>0.8666666537030574</v>
      </c>
      <c r="D69" s="143">
        <v>0.13333334629694257</v>
      </c>
      <c r="E69" s="143">
        <v>0</v>
      </c>
      <c r="F69" s="143">
        <f t="shared" si="1"/>
        <v>1</v>
      </c>
      <c r="G69" s="144">
        <f>_xlfn.IFNA(INDEX('CAP 20.2 - 2020 Forecasted TTP'!$BF:$BF,MATCH(1,INDEX(('E-CAP 20.1 - Depreciation'!B69='CAP 20.2 - 2020 Forecasted TTP'!$I:$I)*("Y"='CAP 20.2 - 2020 Forecasted TTP'!$A:$A),0,1),0)),)</f>
        <v>0</v>
      </c>
      <c r="H69" s="144">
        <f t="shared" si="2"/>
        <v>0</v>
      </c>
      <c r="I69" s="144">
        <f t="shared" si="2"/>
        <v>0</v>
      </c>
      <c r="J69" s="144">
        <f t="shared" si="2"/>
        <v>0</v>
      </c>
      <c r="K69" s="144">
        <f>_xlfn.IFNA(INDEX('CAP 20.2 - 2020 Forecasted TTP'!$BT:$BT,MATCH(1,INDEX(('E-CAP 20.1 - Depreciation'!B69='CAP 20.2 - 2020 Forecasted TTP'!$I:$I)*("Y"='CAP 20.2 - 2020 Forecasted TTP'!$A:$A),0,1),0)),)</f>
        <v>0</v>
      </c>
      <c r="L69" s="145">
        <f t="shared" si="4"/>
        <v>0</v>
      </c>
      <c r="M69" s="145">
        <f t="shared" si="4"/>
        <v>0</v>
      </c>
      <c r="N69" s="145">
        <f t="shared" si="4"/>
        <v>0</v>
      </c>
      <c r="P69" s="200" t="s">
        <v>800</v>
      </c>
      <c r="Q69" s="148">
        <v>0</v>
      </c>
      <c r="R69" s="148">
        <v>0</v>
      </c>
      <c r="S69" s="148">
        <v>0</v>
      </c>
      <c r="T69" s="148">
        <v>0</v>
      </c>
      <c r="U69" s="148">
        <v>0</v>
      </c>
      <c r="V69" s="148">
        <v>0</v>
      </c>
      <c r="W69" s="148">
        <v>0</v>
      </c>
      <c r="X69" s="148">
        <v>0</v>
      </c>
    </row>
    <row r="70" spans="1:24">
      <c r="A70" s="142" t="s">
        <v>478</v>
      </c>
      <c r="B70" t="s">
        <v>479</v>
      </c>
      <c r="C70" s="143">
        <v>0</v>
      </c>
      <c r="D70" s="143">
        <v>0</v>
      </c>
      <c r="E70" s="143">
        <v>1</v>
      </c>
      <c r="F70" s="143">
        <f t="shared" si="1"/>
        <v>1</v>
      </c>
      <c r="G70" s="144">
        <f>_xlfn.IFNA(INDEX('CAP 20.2 - 2020 Forecasted TTP'!$BF:$BF,MATCH(1,INDEX(('E-CAP 20.1 - Depreciation'!B70='CAP 20.2 - 2020 Forecasted TTP'!$I:$I)*("Y"='CAP 20.2 - 2020 Forecasted TTP'!$A:$A),0,1),0)),)</f>
        <v>0</v>
      </c>
      <c r="H70" s="144">
        <f t="shared" si="2"/>
        <v>0</v>
      </c>
      <c r="I70" s="144">
        <f t="shared" si="2"/>
        <v>0</v>
      </c>
      <c r="J70" s="144">
        <f t="shared" si="2"/>
        <v>0</v>
      </c>
      <c r="K70" s="144">
        <f>_xlfn.IFNA(INDEX('CAP 20.2 - 2020 Forecasted TTP'!$BT:$BT,MATCH(1,INDEX(('E-CAP 20.1 - Depreciation'!B70='CAP 20.2 - 2020 Forecasted TTP'!$I:$I)*("Y"='CAP 20.2 - 2020 Forecasted TTP'!$A:$A),0,1),0)),)</f>
        <v>0</v>
      </c>
      <c r="L70" s="145">
        <f t="shared" si="4"/>
        <v>0</v>
      </c>
      <c r="M70" s="145">
        <f t="shared" si="4"/>
        <v>0</v>
      </c>
      <c r="N70" s="145">
        <f t="shared" si="4"/>
        <v>0</v>
      </c>
      <c r="P70" s="200" t="s">
        <v>476</v>
      </c>
      <c r="Q70" s="148">
        <v>0</v>
      </c>
      <c r="R70" s="148">
        <v>0</v>
      </c>
      <c r="S70" s="148">
        <v>0</v>
      </c>
      <c r="T70" s="148">
        <v>0</v>
      </c>
      <c r="U70" s="148">
        <v>0</v>
      </c>
      <c r="V70" s="148">
        <v>0</v>
      </c>
      <c r="W70" s="148">
        <v>0</v>
      </c>
      <c r="X70" s="148">
        <v>0</v>
      </c>
    </row>
    <row r="71" spans="1:24">
      <c r="A71" s="142" t="s">
        <v>177</v>
      </c>
      <c r="B71" t="s">
        <v>70</v>
      </c>
      <c r="C71" s="143">
        <v>0.61759515682512789</v>
      </c>
      <c r="D71" s="143">
        <v>0.38240484317487222</v>
      </c>
      <c r="E71" s="143">
        <v>0</v>
      </c>
      <c r="F71" s="143">
        <f t="shared" si="1"/>
        <v>1</v>
      </c>
      <c r="G71" s="144">
        <f>_xlfn.IFNA(INDEX('CAP 20.2 - 2020 Forecasted TTP'!$BF:$BF,MATCH(1,INDEX(('E-CAP 20.1 - Depreciation'!B71='CAP 20.2 - 2020 Forecasted TTP'!$I:$I)*("Y"='CAP 20.2 - 2020 Forecasted TTP'!$A:$A),0,1),0)),)</f>
        <v>0</v>
      </c>
      <c r="H71" s="144">
        <f t="shared" si="2"/>
        <v>0</v>
      </c>
      <c r="I71" s="144">
        <f t="shared" si="2"/>
        <v>0</v>
      </c>
      <c r="J71" s="144">
        <f t="shared" si="2"/>
        <v>0</v>
      </c>
      <c r="K71" s="144">
        <f>_xlfn.IFNA(INDEX('CAP 20.2 - 2020 Forecasted TTP'!$BT:$BT,MATCH(1,INDEX(('E-CAP 20.1 - Depreciation'!B71='CAP 20.2 - 2020 Forecasted TTP'!$I:$I)*("Y"='CAP 20.2 - 2020 Forecasted TTP'!$A:$A),0,1),0)),)</f>
        <v>0</v>
      </c>
      <c r="L71" s="145">
        <f t="shared" si="4"/>
        <v>0</v>
      </c>
      <c r="M71" s="145">
        <f t="shared" si="4"/>
        <v>0</v>
      </c>
      <c r="N71" s="145">
        <f t="shared" si="4"/>
        <v>0</v>
      </c>
      <c r="P71" s="200" t="s">
        <v>219</v>
      </c>
      <c r="Q71" s="148">
        <v>0</v>
      </c>
      <c r="R71" s="148">
        <v>0</v>
      </c>
      <c r="S71" s="148">
        <v>0</v>
      </c>
      <c r="T71" s="148">
        <v>0</v>
      </c>
      <c r="U71" s="148">
        <v>0</v>
      </c>
      <c r="V71" s="148">
        <v>0</v>
      </c>
      <c r="W71" s="148">
        <v>0</v>
      </c>
      <c r="X71" s="148">
        <v>0</v>
      </c>
    </row>
    <row r="72" spans="1:24">
      <c r="A72" s="142" t="s">
        <v>480</v>
      </c>
      <c r="B72" t="s">
        <v>482</v>
      </c>
      <c r="C72" s="143">
        <v>0</v>
      </c>
      <c r="D72" s="143">
        <v>0.82680497384938201</v>
      </c>
      <c r="E72" s="143">
        <v>0.17319502615061805</v>
      </c>
      <c r="F72" s="143">
        <f t="shared" si="1"/>
        <v>1</v>
      </c>
      <c r="G72" s="144">
        <f>_xlfn.IFNA(INDEX('CAP 20.2 - 2020 Forecasted TTP'!$BF:$BF,MATCH(1,INDEX(('E-CAP 20.1 - Depreciation'!B72='CAP 20.2 - 2020 Forecasted TTP'!$I:$I)*("Y"='CAP 20.2 - 2020 Forecasted TTP'!$A:$A),0,1),0)),)</f>
        <v>0</v>
      </c>
      <c r="H72" s="144">
        <f t="shared" si="2"/>
        <v>0</v>
      </c>
      <c r="I72" s="144">
        <f t="shared" si="2"/>
        <v>0</v>
      </c>
      <c r="J72" s="144">
        <f t="shared" si="2"/>
        <v>0</v>
      </c>
      <c r="K72" s="144">
        <f>_xlfn.IFNA(INDEX('CAP 20.2 - 2020 Forecasted TTP'!$BT:$BT,MATCH(1,INDEX(('E-CAP 20.1 - Depreciation'!B72='CAP 20.2 - 2020 Forecasted TTP'!$I:$I)*("Y"='CAP 20.2 - 2020 Forecasted TTP'!$A:$A),0,1),0)),)</f>
        <v>0</v>
      </c>
      <c r="L72" s="145">
        <f t="shared" si="4"/>
        <v>0</v>
      </c>
      <c r="M72" s="145">
        <f t="shared" si="4"/>
        <v>0</v>
      </c>
      <c r="N72" s="145">
        <f t="shared" si="4"/>
        <v>0</v>
      </c>
      <c r="P72" s="200" t="s">
        <v>223</v>
      </c>
      <c r="Q72" s="148">
        <v>0</v>
      </c>
      <c r="R72" s="148">
        <v>0</v>
      </c>
      <c r="S72" s="148">
        <v>0</v>
      </c>
      <c r="T72" s="148">
        <v>0</v>
      </c>
      <c r="U72" s="148">
        <v>0</v>
      </c>
      <c r="V72" s="148">
        <v>0</v>
      </c>
      <c r="W72" s="148">
        <v>0</v>
      </c>
      <c r="X72" s="148">
        <v>0</v>
      </c>
    </row>
    <row r="73" spans="1:24">
      <c r="A73" s="142" t="s">
        <v>229</v>
      </c>
      <c r="B73" t="s">
        <v>97</v>
      </c>
      <c r="C73" s="143">
        <v>0</v>
      </c>
      <c r="D73" s="143">
        <v>0</v>
      </c>
      <c r="E73" s="143">
        <v>1</v>
      </c>
      <c r="F73" s="143">
        <f t="shared" si="1"/>
        <v>1</v>
      </c>
      <c r="G73" s="144">
        <f>_xlfn.IFNA(INDEX('CAP 20.2 - 2020 Forecasted TTP'!$BF:$BF,MATCH(1,INDEX(('E-CAP 20.1 - Depreciation'!B73='CAP 20.2 - 2020 Forecasted TTP'!$I:$I)*("Y"='CAP 20.2 - 2020 Forecasted TTP'!$A:$A),0,1),0)),)</f>
        <v>0</v>
      </c>
      <c r="H73" s="144">
        <f t="shared" si="2"/>
        <v>0</v>
      </c>
      <c r="I73" s="144">
        <f t="shared" si="2"/>
        <v>0</v>
      </c>
      <c r="J73" s="144">
        <f t="shared" si="2"/>
        <v>0</v>
      </c>
      <c r="K73" s="144">
        <f>_xlfn.IFNA(INDEX('CAP 20.2 - 2020 Forecasted TTP'!$BT:$BT,MATCH(1,INDEX(('E-CAP 20.1 - Depreciation'!B73='CAP 20.2 - 2020 Forecasted TTP'!$I:$I)*("Y"='CAP 20.2 - 2020 Forecasted TTP'!$A:$A),0,1),0)),)</f>
        <v>0</v>
      </c>
      <c r="L73" s="145">
        <f t="shared" si="4"/>
        <v>0</v>
      </c>
      <c r="M73" s="145">
        <f t="shared" si="4"/>
        <v>0</v>
      </c>
      <c r="N73" s="145">
        <f t="shared" si="4"/>
        <v>0</v>
      </c>
      <c r="P73" s="200" t="s">
        <v>200</v>
      </c>
      <c r="Q73" s="148">
        <v>0</v>
      </c>
      <c r="R73" s="148">
        <v>0</v>
      </c>
      <c r="S73" s="148">
        <v>0</v>
      </c>
      <c r="T73" s="148">
        <v>0</v>
      </c>
      <c r="U73" s="148">
        <v>0</v>
      </c>
      <c r="V73" s="148">
        <v>0</v>
      </c>
      <c r="W73" s="148">
        <v>0</v>
      </c>
      <c r="X73" s="148">
        <v>0</v>
      </c>
    </row>
    <row r="74" spans="1:24">
      <c r="A74" t="s">
        <v>232</v>
      </c>
      <c r="B74" t="s">
        <v>234</v>
      </c>
      <c r="C74" s="143">
        <v>0</v>
      </c>
      <c r="D74" s="143">
        <v>1</v>
      </c>
      <c r="E74" s="143">
        <v>0</v>
      </c>
      <c r="F74" s="143">
        <f t="shared" si="1"/>
        <v>1</v>
      </c>
      <c r="G74" s="144">
        <f>_xlfn.IFNA(INDEX('CAP 20.2 - 2020 Forecasted TTP'!$BF:$BF,MATCH(1,INDEX(('E-CAP 20.1 - Depreciation'!B74='CAP 20.2 - 2020 Forecasted TTP'!$I:$I)*("Y"='CAP 20.2 - 2020 Forecasted TTP'!$A:$A),0,1),0)),)</f>
        <v>0</v>
      </c>
      <c r="H74" s="144">
        <f t="shared" si="2"/>
        <v>0</v>
      </c>
      <c r="I74" s="144">
        <f t="shared" si="2"/>
        <v>0</v>
      </c>
      <c r="J74" s="144">
        <f t="shared" si="2"/>
        <v>0</v>
      </c>
      <c r="K74" s="144">
        <f>_xlfn.IFNA(INDEX('CAP 20.2 - 2020 Forecasted TTP'!$BT:$BT,MATCH(1,INDEX(('E-CAP 20.1 - Depreciation'!B74='CAP 20.2 - 2020 Forecasted TTP'!$I:$I)*("Y"='CAP 20.2 - 2020 Forecasted TTP'!$A:$A),0,1),0)),)</f>
        <v>0</v>
      </c>
      <c r="L74" s="145">
        <f t="shared" si="4"/>
        <v>0</v>
      </c>
      <c r="M74" s="145">
        <f t="shared" si="4"/>
        <v>0</v>
      </c>
      <c r="N74" s="145">
        <f t="shared" si="4"/>
        <v>0</v>
      </c>
      <c r="P74" s="200" t="s">
        <v>478</v>
      </c>
      <c r="Q74" s="148">
        <v>0</v>
      </c>
      <c r="R74" s="148">
        <v>0</v>
      </c>
      <c r="S74" s="148">
        <v>0</v>
      </c>
      <c r="T74" s="148">
        <v>0</v>
      </c>
      <c r="U74" s="148">
        <v>0</v>
      </c>
      <c r="V74" s="148">
        <v>0</v>
      </c>
      <c r="W74" s="148">
        <v>0</v>
      </c>
      <c r="X74" s="148">
        <v>0</v>
      </c>
    </row>
    <row r="75" spans="1:24">
      <c r="A75" t="s">
        <v>214</v>
      </c>
      <c r="B75" t="s">
        <v>66</v>
      </c>
      <c r="C75" s="143">
        <v>0</v>
      </c>
      <c r="D75" s="143">
        <v>0</v>
      </c>
      <c r="E75" s="143">
        <v>1</v>
      </c>
      <c r="F75" s="143">
        <f t="shared" si="1"/>
        <v>1</v>
      </c>
      <c r="G75" s="144">
        <f>_xlfn.IFNA(INDEX('CAP 20.2 - 2020 Forecasted TTP'!$BF:$BF,MATCH(1,INDEX(('E-CAP 20.1 - Depreciation'!B75='CAP 20.2 - 2020 Forecasted TTP'!$I:$I)*("Y"='CAP 20.2 - 2020 Forecasted TTP'!$A:$A),0,1),0)),)</f>
        <v>0</v>
      </c>
      <c r="H75" s="144">
        <f t="shared" si="2"/>
        <v>0</v>
      </c>
      <c r="I75" s="144">
        <f t="shared" si="2"/>
        <v>0</v>
      </c>
      <c r="J75" s="144">
        <f t="shared" si="2"/>
        <v>0</v>
      </c>
      <c r="K75" s="144">
        <f>_xlfn.IFNA(INDEX('CAP 20.2 - 2020 Forecasted TTP'!$BT:$BT,MATCH(1,INDEX(('E-CAP 20.1 - Depreciation'!B75='CAP 20.2 - 2020 Forecasted TTP'!$I:$I)*("Y"='CAP 20.2 - 2020 Forecasted TTP'!$A:$A),0,1),0)),)</f>
        <v>0</v>
      </c>
      <c r="L75" s="145">
        <f t="shared" si="4"/>
        <v>0</v>
      </c>
      <c r="M75" s="145">
        <f t="shared" si="4"/>
        <v>0</v>
      </c>
      <c r="N75" s="145">
        <f t="shared" si="4"/>
        <v>0</v>
      </c>
      <c r="P75" s="200" t="s">
        <v>177</v>
      </c>
      <c r="Q75" s="148">
        <v>0</v>
      </c>
      <c r="R75" s="148">
        <v>0</v>
      </c>
      <c r="S75" s="148">
        <v>0</v>
      </c>
      <c r="T75" s="148">
        <v>0</v>
      </c>
      <c r="U75" s="148">
        <v>0</v>
      </c>
      <c r="V75" s="148">
        <v>0</v>
      </c>
      <c r="W75" s="148">
        <v>0</v>
      </c>
      <c r="X75" s="148">
        <v>0</v>
      </c>
    </row>
    <row r="76" spans="1:24">
      <c r="A76" t="s">
        <v>215</v>
      </c>
      <c r="B76" t="s">
        <v>65</v>
      </c>
      <c r="C76" s="143">
        <v>0</v>
      </c>
      <c r="D76" s="143">
        <v>0</v>
      </c>
      <c r="E76" s="143">
        <v>1</v>
      </c>
      <c r="F76" s="143">
        <f t="shared" si="1"/>
        <v>1</v>
      </c>
      <c r="G76" s="144">
        <f>_xlfn.IFNA(INDEX('CAP 20.2 - 2020 Forecasted TTP'!$BF:$BF,MATCH(1,INDEX(('E-CAP 20.1 - Depreciation'!B76='CAP 20.2 - 2020 Forecasted TTP'!$I:$I)*("Y"='CAP 20.2 - 2020 Forecasted TTP'!$A:$A),0,1),0)),)</f>
        <v>458912.2263467742</v>
      </c>
      <c r="H76" s="144">
        <f t="shared" si="2"/>
        <v>0</v>
      </c>
      <c r="I76" s="144">
        <f t="shared" si="2"/>
        <v>0</v>
      </c>
      <c r="J76" s="144">
        <f t="shared" si="2"/>
        <v>458912.2263467742</v>
      </c>
      <c r="K76" s="144">
        <f>_xlfn.IFNA(INDEX('CAP 20.2 - 2020 Forecasted TTP'!$BT:$BT,MATCH(1,INDEX(('E-CAP 20.1 - Depreciation'!B76='CAP 20.2 - 2020 Forecasted TTP'!$I:$I)*("Y"='CAP 20.2 - 2020 Forecasted TTP'!$A:$A),0,1),0)),)</f>
        <v>179029.72073194446</v>
      </c>
      <c r="L76" s="145">
        <f t="shared" si="4"/>
        <v>0</v>
      </c>
      <c r="M76" s="145">
        <f t="shared" si="4"/>
        <v>0</v>
      </c>
      <c r="N76" s="145">
        <f t="shared" si="4"/>
        <v>179029.72073194446</v>
      </c>
      <c r="P76" s="200" t="s">
        <v>480</v>
      </c>
      <c r="Q76" s="148">
        <v>0</v>
      </c>
      <c r="R76" s="148">
        <v>0</v>
      </c>
      <c r="S76" s="148">
        <v>0</v>
      </c>
      <c r="T76" s="148">
        <v>0</v>
      </c>
      <c r="U76" s="148">
        <v>0</v>
      </c>
      <c r="V76" s="148">
        <v>0</v>
      </c>
      <c r="W76" s="148">
        <v>0</v>
      </c>
      <c r="X76" s="148">
        <v>0</v>
      </c>
    </row>
    <row r="77" spans="1:24">
      <c r="A77" t="s">
        <v>348</v>
      </c>
      <c r="B77" t="s">
        <v>350</v>
      </c>
      <c r="C77" s="143">
        <v>0</v>
      </c>
      <c r="D77" s="143">
        <v>0</v>
      </c>
      <c r="E77" s="143">
        <v>1</v>
      </c>
      <c r="F77" s="143">
        <f t="shared" si="1"/>
        <v>1</v>
      </c>
      <c r="G77" s="144">
        <f>_xlfn.IFNA(INDEX('CAP 20.2 - 2020 Forecasted TTP'!$BF:$BF,MATCH(1,INDEX(('E-CAP 20.1 - Depreciation'!B77='CAP 20.2 - 2020 Forecasted TTP'!$I:$I)*("Y"='CAP 20.2 - 2020 Forecasted TTP'!$A:$A),0,1),0)),)</f>
        <v>0</v>
      </c>
      <c r="H77" s="144">
        <f t="shared" si="2"/>
        <v>0</v>
      </c>
      <c r="I77" s="144">
        <f t="shared" si="2"/>
        <v>0</v>
      </c>
      <c r="J77" s="144">
        <f t="shared" si="2"/>
        <v>0</v>
      </c>
      <c r="K77" s="144">
        <f>_xlfn.IFNA(INDEX('CAP 20.2 - 2020 Forecasted TTP'!$BT:$BT,MATCH(1,INDEX(('E-CAP 20.1 - Depreciation'!B77='CAP 20.2 - 2020 Forecasted TTP'!$I:$I)*("Y"='CAP 20.2 - 2020 Forecasted TTP'!$A:$A),0,1),0)),)</f>
        <v>0</v>
      </c>
      <c r="L77" s="145">
        <f t="shared" si="4"/>
        <v>0</v>
      </c>
      <c r="M77" s="145">
        <f t="shared" si="4"/>
        <v>0</v>
      </c>
      <c r="N77" s="145">
        <f t="shared" si="4"/>
        <v>0</v>
      </c>
      <c r="P77" s="200" t="s">
        <v>495</v>
      </c>
      <c r="Q77" s="148">
        <v>0</v>
      </c>
      <c r="R77" s="148">
        <v>0</v>
      </c>
      <c r="S77" s="148">
        <v>0</v>
      </c>
      <c r="T77" s="148">
        <v>0</v>
      </c>
      <c r="U77" s="148">
        <v>0</v>
      </c>
      <c r="V77" s="148">
        <v>0</v>
      </c>
      <c r="W77" s="148">
        <v>0</v>
      </c>
      <c r="X77" s="148">
        <v>0</v>
      </c>
    </row>
    <row r="78" spans="1:24">
      <c r="A78" t="s">
        <v>464</v>
      </c>
      <c r="B78" t="s">
        <v>465</v>
      </c>
      <c r="C78" s="143">
        <v>0</v>
      </c>
      <c r="D78" s="143">
        <v>0</v>
      </c>
      <c r="E78" s="143">
        <v>1</v>
      </c>
      <c r="F78" s="143">
        <f t="shared" si="1"/>
        <v>1</v>
      </c>
      <c r="G78" s="144">
        <f>_xlfn.IFNA(INDEX('CAP 20.2 - 2020 Forecasted TTP'!$BF:$BF,MATCH(1,INDEX(('E-CAP 20.1 - Depreciation'!B78='CAP 20.2 - 2020 Forecasted TTP'!$I:$I)*("Y"='CAP 20.2 - 2020 Forecasted TTP'!$A:$A),0,1),0)),)</f>
        <v>0</v>
      </c>
      <c r="H78" s="144">
        <f t="shared" si="2"/>
        <v>0</v>
      </c>
      <c r="I78" s="144">
        <f t="shared" si="2"/>
        <v>0</v>
      </c>
      <c r="J78" s="144">
        <f t="shared" si="2"/>
        <v>0</v>
      </c>
      <c r="K78" s="144">
        <f>_xlfn.IFNA(INDEX('CAP 20.2 - 2020 Forecasted TTP'!$BT:$BT,MATCH(1,INDEX(('E-CAP 20.1 - Depreciation'!B78='CAP 20.2 - 2020 Forecasted TTP'!$I:$I)*("Y"='CAP 20.2 - 2020 Forecasted TTP'!$A:$A),0,1),0)),)</f>
        <v>0</v>
      </c>
      <c r="L78" s="145">
        <f t="shared" si="4"/>
        <v>0</v>
      </c>
      <c r="M78" s="145">
        <f t="shared" si="4"/>
        <v>0</v>
      </c>
      <c r="N78" s="145">
        <f t="shared" si="4"/>
        <v>0</v>
      </c>
      <c r="P78" s="200" t="s">
        <v>214</v>
      </c>
      <c r="Q78" s="148">
        <v>0</v>
      </c>
      <c r="R78" s="148">
        <v>0</v>
      </c>
      <c r="S78" s="148">
        <v>0</v>
      </c>
      <c r="T78" s="148">
        <v>0</v>
      </c>
      <c r="U78" s="148">
        <v>0</v>
      </c>
      <c r="V78" s="148">
        <v>0</v>
      </c>
      <c r="W78" s="148">
        <v>0</v>
      </c>
      <c r="X78" s="148">
        <v>0</v>
      </c>
    </row>
    <row r="79" spans="1:24">
      <c r="A79" t="s">
        <v>205</v>
      </c>
      <c r="B79" t="s">
        <v>82</v>
      </c>
      <c r="C79" s="143">
        <v>0</v>
      </c>
      <c r="D79" s="143">
        <v>0</v>
      </c>
      <c r="E79" s="143">
        <v>1</v>
      </c>
      <c r="F79" s="143">
        <f t="shared" si="1"/>
        <v>1</v>
      </c>
      <c r="G79" s="144">
        <f>_xlfn.IFNA(INDEX('CAP 20.2 - 2020 Forecasted TTP'!$BF:$BF,MATCH(1,INDEX(('E-CAP 20.1 - Depreciation'!B79='CAP 20.2 - 2020 Forecasted TTP'!$I:$I)*("Y"='CAP 20.2 - 2020 Forecasted TTP'!$A:$A),0,1),0)),)</f>
        <v>509161.94822438271</v>
      </c>
      <c r="H79" s="144">
        <f t="shared" si="2"/>
        <v>0</v>
      </c>
      <c r="I79" s="144">
        <f t="shared" si="2"/>
        <v>0</v>
      </c>
      <c r="J79" s="144">
        <f t="shared" si="2"/>
        <v>509161.94822438271</v>
      </c>
      <c r="K79" s="144">
        <f>_xlfn.IFNA(INDEX('CAP 20.2 - 2020 Forecasted TTP'!$BT:$BT,MATCH(1,INDEX(('E-CAP 20.1 - Depreciation'!B79='CAP 20.2 - 2020 Forecasted TTP'!$I:$I)*("Y"='CAP 20.2 - 2020 Forecasted TTP'!$A:$A),0,1),0)),)</f>
        <v>53771.257156492349</v>
      </c>
      <c r="L79" s="145">
        <f t="shared" si="4"/>
        <v>0</v>
      </c>
      <c r="M79" s="145">
        <f t="shared" si="4"/>
        <v>0</v>
      </c>
      <c r="N79" s="145">
        <f t="shared" si="4"/>
        <v>53771.257156492349</v>
      </c>
      <c r="P79" s="200" t="s">
        <v>215</v>
      </c>
      <c r="Q79" s="148">
        <v>0</v>
      </c>
      <c r="R79" s="148">
        <v>0</v>
      </c>
      <c r="S79" s="148">
        <v>458912.2263467742</v>
      </c>
      <c r="T79" s="148">
        <v>458912.2263467742</v>
      </c>
      <c r="U79" s="148">
        <v>0</v>
      </c>
      <c r="V79" s="148">
        <v>0</v>
      </c>
      <c r="W79" s="148">
        <v>179029.72073194446</v>
      </c>
      <c r="X79" s="148">
        <v>179029.72073194446</v>
      </c>
    </row>
    <row r="80" spans="1:24">
      <c r="A80" t="s">
        <v>472</v>
      </c>
      <c r="B80" t="s">
        <v>473</v>
      </c>
      <c r="C80" s="143">
        <v>0</v>
      </c>
      <c r="D80" s="143">
        <v>0</v>
      </c>
      <c r="E80" s="143">
        <v>1</v>
      </c>
      <c r="F80" s="143">
        <f t="shared" si="1"/>
        <v>1</v>
      </c>
      <c r="G80" s="144">
        <f>_xlfn.IFNA(INDEX('CAP 20.2 - 2020 Forecasted TTP'!$BF:$BF,MATCH(1,INDEX(('E-CAP 20.1 - Depreciation'!B80='CAP 20.2 - 2020 Forecasted TTP'!$I:$I)*("Y"='CAP 20.2 - 2020 Forecasted TTP'!$A:$A),0,1),0)),)</f>
        <v>0</v>
      </c>
      <c r="H80" s="144">
        <f t="shared" si="2"/>
        <v>0</v>
      </c>
      <c r="I80" s="144">
        <f t="shared" si="2"/>
        <v>0</v>
      </c>
      <c r="J80" s="144">
        <f t="shared" si="2"/>
        <v>0</v>
      </c>
      <c r="K80" s="144">
        <f>_xlfn.IFNA(INDEX('CAP 20.2 - 2020 Forecasted TTP'!$BT:$BT,MATCH(1,INDEX(('E-CAP 20.1 - Depreciation'!B80='CAP 20.2 - 2020 Forecasted TTP'!$I:$I)*("Y"='CAP 20.2 - 2020 Forecasted TTP'!$A:$A),0,1),0)),)</f>
        <v>0</v>
      </c>
      <c r="L80" s="145">
        <f t="shared" si="4"/>
        <v>0</v>
      </c>
      <c r="M80" s="145">
        <f t="shared" si="4"/>
        <v>0</v>
      </c>
      <c r="N80" s="145">
        <f t="shared" si="4"/>
        <v>0</v>
      </c>
      <c r="P80" s="200" t="s">
        <v>232</v>
      </c>
      <c r="Q80" s="148">
        <v>0</v>
      </c>
      <c r="R80" s="148">
        <v>0</v>
      </c>
      <c r="S80" s="148">
        <v>0</v>
      </c>
      <c r="T80" s="148">
        <v>0</v>
      </c>
      <c r="U80" s="148">
        <v>0</v>
      </c>
      <c r="V80" s="148">
        <v>0</v>
      </c>
      <c r="W80" s="148">
        <v>0</v>
      </c>
      <c r="X80" s="148">
        <v>0</v>
      </c>
    </row>
    <row r="81" spans="1:24">
      <c r="A81" t="s">
        <v>474</v>
      </c>
      <c r="B81" t="s">
        <v>475</v>
      </c>
      <c r="C81" s="143">
        <v>0</v>
      </c>
      <c r="D81" s="143">
        <v>0</v>
      </c>
      <c r="E81" s="143">
        <v>1</v>
      </c>
      <c r="F81" s="143">
        <f t="shared" si="1"/>
        <v>1</v>
      </c>
      <c r="G81" s="144">
        <f>_xlfn.IFNA(INDEX('CAP 20.2 - 2020 Forecasted TTP'!$BF:$BF,MATCH(1,INDEX(('E-CAP 20.1 - Depreciation'!B81='CAP 20.2 - 2020 Forecasted TTP'!$I:$I)*("Y"='CAP 20.2 - 2020 Forecasted TTP'!$A:$A),0,1),0)),)</f>
        <v>0</v>
      </c>
      <c r="H81" s="144">
        <f t="shared" si="2"/>
        <v>0</v>
      </c>
      <c r="I81" s="144">
        <f t="shared" si="2"/>
        <v>0</v>
      </c>
      <c r="J81" s="144">
        <f t="shared" si="2"/>
        <v>0</v>
      </c>
      <c r="K81" s="144">
        <f>_xlfn.IFNA(INDEX('CAP 20.2 - 2020 Forecasted TTP'!$BT:$BT,MATCH(1,INDEX(('E-CAP 20.1 - Depreciation'!B81='CAP 20.2 - 2020 Forecasted TTP'!$I:$I)*("Y"='CAP 20.2 - 2020 Forecasted TTP'!$A:$A),0,1),0)),)</f>
        <v>0</v>
      </c>
      <c r="L81" s="145">
        <f t="shared" si="4"/>
        <v>0</v>
      </c>
      <c r="M81" s="145">
        <f t="shared" si="4"/>
        <v>0</v>
      </c>
      <c r="N81" s="145">
        <f t="shared" si="4"/>
        <v>0</v>
      </c>
      <c r="P81" s="200" t="s">
        <v>497</v>
      </c>
      <c r="Q81" s="148">
        <v>0</v>
      </c>
      <c r="R81" s="148">
        <v>0</v>
      </c>
      <c r="S81" s="148">
        <v>0</v>
      </c>
      <c r="T81" s="148">
        <v>0</v>
      </c>
      <c r="U81" s="148">
        <v>0</v>
      </c>
      <c r="V81" s="148">
        <v>0</v>
      </c>
      <c r="W81" s="148">
        <v>0</v>
      </c>
      <c r="X81" s="148">
        <v>0</v>
      </c>
    </row>
    <row r="82" spans="1:24">
      <c r="A82" t="s">
        <v>495</v>
      </c>
      <c r="B82" t="s">
        <v>496</v>
      </c>
      <c r="C82" s="143">
        <v>0</v>
      </c>
      <c r="D82" s="143">
        <v>0</v>
      </c>
      <c r="E82" s="143">
        <v>1</v>
      </c>
      <c r="F82" s="143">
        <f t="shared" si="1"/>
        <v>1</v>
      </c>
      <c r="G82" s="144">
        <f>_xlfn.IFNA(INDEX('CAP 20.2 - 2020 Forecasted TTP'!$BF:$BF,MATCH(1,INDEX(('E-CAP 20.1 - Depreciation'!B82='CAP 20.2 - 2020 Forecasted TTP'!$I:$I)*("Y"='CAP 20.2 - 2020 Forecasted TTP'!$A:$A),0,1),0)),)</f>
        <v>0</v>
      </c>
      <c r="H82" s="144">
        <f t="shared" si="2"/>
        <v>0</v>
      </c>
      <c r="I82" s="144">
        <f t="shared" si="2"/>
        <v>0</v>
      </c>
      <c r="J82" s="144">
        <f t="shared" si="2"/>
        <v>0</v>
      </c>
      <c r="K82" s="144">
        <f>_xlfn.IFNA(INDEX('CAP 20.2 - 2020 Forecasted TTP'!$BT:$BT,MATCH(1,INDEX(('E-CAP 20.1 - Depreciation'!B82='CAP 20.2 - 2020 Forecasted TTP'!$I:$I)*("Y"='CAP 20.2 - 2020 Forecasted TTP'!$A:$A),0,1),0)),)</f>
        <v>0</v>
      </c>
      <c r="L82" s="145">
        <f t="shared" si="4"/>
        <v>0</v>
      </c>
      <c r="M82" s="145">
        <f t="shared" si="4"/>
        <v>0</v>
      </c>
      <c r="N82" s="145">
        <f t="shared" si="4"/>
        <v>0</v>
      </c>
      <c r="P82" s="200" t="s">
        <v>229</v>
      </c>
      <c r="Q82" s="148">
        <v>0</v>
      </c>
      <c r="R82" s="148">
        <v>0</v>
      </c>
      <c r="S82" s="148">
        <v>0</v>
      </c>
      <c r="T82" s="148">
        <v>0</v>
      </c>
      <c r="U82" s="148">
        <v>0</v>
      </c>
      <c r="V82" s="148">
        <v>0</v>
      </c>
      <c r="W82" s="148">
        <v>0</v>
      </c>
      <c r="X82" s="148">
        <v>0</v>
      </c>
    </row>
    <row r="83" spans="1:24">
      <c r="A83" t="s">
        <v>497</v>
      </c>
      <c r="B83" t="s">
        <v>498</v>
      </c>
      <c r="C83" s="143">
        <v>0</v>
      </c>
      <c r="D83" s="143">
        <v>1</v>
      </c>
      <c r="E83" s="143">
        <v>0</v>
      </c>
      <c r="F83" s="143">
        <f t="shared" si="1"/>
        <v>1</v>
      </c>
      <c r="G83" s="144">
        <f>_xlfn.IFNA(INDEX('CAP 20.2 - 2020 Forecasted TTP'!$BF:$BF,MATCH(1,INDEX(('E-CAP 20.1 - Depreciation'!B83='CAP 20.2 - 2020 Forecasted TTP'!$I:$I)*("Y"='CAP 20.2 - 2020 Forecasted TTP'!$A:$A),0,1),0)),)</f>
        <v>0</v>
      </c>
      <c r="H83" s="144">
        <f t="shared" si="2"/>
        <v>0</v>
      </c>
      <c r="I83" s="144">
        <f t="shared" si="2"/>
        <v>0</v>
      </c>
      <c r="J83" s="144">
        <f t="shared" si="2"/>
        <v>0</v>
      </c>
      <c r="K83" s="144">
        <f>_xlfn.IFNA(INDEX('CAP 20.2 - 2020 Forecasted TTP'!$BT:$BT,MATCH(1,INDEX(('E-CAP 20.1 - Depreciation'!B83='CAP 20.2 - 2020 Forecasted TTP'!$I:$I)*("Y"='CAP 20.2 - 2020 Forecasted TTP'!$A:$A),0,1),0)),)</f>
        <v>0</v>
      </c>
      <c r="L83" s="145">
        <f t="shared" si="4"/>
        <v>0</v>
      </c>
      <c r="M83" s="145">
        <f t="shared" si="4"/>
        <v>0</v>
      </c>
      <c r="N83" s="145">
        <f t="shared" si="4"/>
        <v>0</v>
      </c>
      <c r="P83" s="200" t="s">
        <v>245</v>
      </c>
      <c r="Q83" s="148">
        <v>1507178.9891012495</v>
      </c>
      <c r="R83" s="148">
        <v>666541.74046459934</v>
      </c>
      <c r="S83" s="148">
        <v>4454207.8176099323</v>
      </c>
      <c r="T83" s="148">
        <v>6627928.5471757809</v>
      </c>
      <c r="U83" s="148">
        <v>498271.79724761896</v>
      </c>
      <c r="V83" s="148">
        <v>183416.50189003904</v>
      </c>
      <c r="W83" s="148">
        <v>1187853.2214970922</v>
      </c>
      <c r="X83" s="148">
        <v>1869541.5206347504</v>
      </c>
    </row>
    <row r="84" spans="1:24">
      <c r="A84" t="s">
        <v>497</v>
      </c>
      <c r="B84" t="s">
        <v>499</v>
      </c>
      <c r="C84" s="143">
        <v>0</v>
      </c>
      <c r="D84" s="143">
        <v>1</v>
      </c>
      <c r="E84" s="143">
        <v>0</v>
      </c>
      <c r="F84" s="143">
        <f t="shared" si="1"/>
        <v>1</v>
      </c>
      <c r="G84" s="144">
        <f>_xlfn.IFNA(INDEX('CAP 20.2 - 2020 Forecasted TTP'!$BF:$BF,MATCH(1,INDEX(('E-CAP 20.1 - Depreciation'!B84='CAP 20.2 - 2020 Forecasted TTP'!$I:$I)*("Y"='CAP 20.2 - 2020 Forecasted TTP'!$A:$A),0,1),0)),)</f>
        <v>0</v>
      </c>
      <c r="H84" s="144">
        <f t="shared" si="2"/>
        <v>0</v>
      </c>
      <c r="I84" s="144">
        <f t="shared" si="2"/>
        <v>0</v>
      </c>
      <c r="J84" s="144">
        <f t="shared" si="2"/>
        <v>0</v>
      </c>
      <c r="K84" s="144">
        <f>_xlfn.IFNA(INDEX('CAP 20.2 - 2020 Forecasted TTP'!$BT:$BT,MATCH(1,INDEX(('E-CAP 20.1 - Depreciation'!B84='CAP 20.2 - 2020 Forecasted TTP'!$I:$I)*("Y"='CAP 20.2 - 2020 Forecasted TTP'!$A:$A),0,1),0)),)</f>
        <v>0</v>
      </c>
      <c r="L84" s="145">
        <f t="shared" si="4"/>
        <v>0</v>
      </c>
      <c r="M84" s="145">
        <f t="shared" si="4"/>
        <v>0</v>
      </c>
      <c r="N84" s="145">
        <f t="shared" si="4"/>
        <v>0</v>
      </c>
      <c r="Q84"/>
    </row>
    <row r="85" spans="1:24">
      <c r="A85" t="s">
        <v>497</v>
      </c>
      <c r="B85" t="s">
        <v>500</v>
      </c>
      <c r="C85" s="143">
        <v>0</v>
      </c>
      <c r="D85" s="143">
        <v>1</v>
      </c>
      <c r="E85" s="143">
        <v>0</v>
      </c>
      <c r="F85" s="143">
        <f t="shared" ref="F85:F87" si="5">SUM(C85:E85)</f>
        <v>1</v>
      </c>
      <c r="G85" s="144">
        <f>_xlfn.IFNA(INDEX('CAP 20.2 - 2020 Forecasted TTP'!$BF:$BF,MATCH(1,INDEX(('E-CAP 20.1 - Depreciation'!B85='CAP 20.2 - 2020 Forecasted TTP'!$I:$I)*("Y"='CAP 20.2 - 2020 Forecasted TTP'!$A:$A),0,1),0)),)</f>
        <v>0</v>
      </c>
      <c r="H85" s="144">
        <f t="shared" ref="H85:H87" si="6">C85*$G85</f>
        <v>0</v>
      </c>
      <c r="I85" s="144">
        <f t="shared" ref="I85:I87" si="7">D85*$G85</f>
        <v>0</v>
      </c>
      <c r="J85" s="144">
        <f t="shared" ref="J85:J87" si="8">E85*$G85</f>
        <v>0</v>
      </c>
      <c r="K85" s="144">
        <f>_xlfn.IFNA(INDEX('CAP 20.2 - 2020 Forecasted TTP'!$BT:$BT,MATCH(1,INDEX(('E-CAP 20.1 - Depreciation'!B85='CAP 20.2 - 2020 Forecasted TTP'!$I:$I)*("Y"='CAP 20.2 - 2020 Forecasted TTP'!$A:$A),0,1),0)),)</f>
        <v>0</v>
      </c>
      <c r="L85" s="145">
        <f t="shared" ref="L85:L87" si="9">C85*$K85</f>
        <v>0</v>
      </c>
      <c r="M85" s="145">
        <f t="shared" ref="M85:M87" si="10">D85*$K85</f>
        <v>0</v>
      </c>
      <c r="N85" s="145">
        <f t="shared" ref="N85:N87" si="11">E85*$K85</f>
        <v>0</v>
      </c>
      <c r="Q85"/>
    </row>
    <row r="86" spans="1:24">
      <c r="A86" s="142" t="s">
        <v>198</v>
      </c>
      <c r="B86" t="s">
        <v>793</v>
      </c>
      <c r="C86" s="143">
        <v>0</v>
      </c>
      <c r="D86" s="143">
        <v>1</v>
      </c>
      <c r="E86" s="143">
        <v>0</v>
      </c>
      <c r="F86" s="143">
        <f t="shared" si="5"/>
        <v>1</v>
      </c>
      <c r="G86" s="144">
        <f>_xlfn.IFNA(INDEX('CAP 20.2 - 2020 Forecasted TTP'!$BF:$BF,MATCH(1,INDEX(('E-CAP 20.1 - Depreciation'!B86='CAP 20.2 - 2020 Forecasted TTP'!$I:$I)*("Y"='CAP 20.2 - 2020 Forecasted TTP'!$A:$A),0,1),0)),)</f>
        <v>0</v>
      </c>
      <c r="H86" s="144">
        <f t="shared" si="6"/>
        <v>0</v>
      </c>
      <c r="I86" s="144">
        <f t="shared" si="7"/>
        <v>0</v>
      </c>
      <c r="J86" s="144">
        <f t="shared" si="8"/>
        <v>0</v>
      </c>
      <c r="K86" s="144">
        <f>_xlfn.IFNA(INDEX('CAP 20.2 - 2020 Forecasted TTP'!$BT:$BT,MATCH(1,INDEX(('E-CAP 20.1 - Depreciation'!B86='CAP 20.2 - 2020 Forecasted TTP'!$I:$I)*("Y"='CAP 20.2 - 2020 Forecasted TTP'!$A:$A),0,1),0)),)</f>
        <v>0</v>
      </c>
      <c r="L86" s="145">
        <f t="shared" si="9"/>
        <v>0</v>
      </c>
      <c r="M86" s="145">
        <f t="shared" si="10"/>
        <v>0</v>
      </c>
      <c r="N86" s="145">
        <f t="shared" si="11"/>
        <v>0</v>
      </c>
      <c r="P86"/>
      <c r="Q86"/>
    </row>
    <row r="87" spans="1:24">
      <c r="A87" t="s">
        <v>800</v>
      </c>
      <c r="B87" t="s">
        <v>802</v>
      </c>
      <c r="C87" s="143">
        <v>0</v>
      </c>
      <c r="D87" s="143">
        <v>1</v>
      </c>
      <c r="E87" s="143">
        <v>0</v>
      </c>
      <c r="F87" s="143">
        <f t="shared" si="5"/>
        <v>1</v>
      </c>
      <c r="G87" s="144">
        <f>_xlfn.IFNA(INDEX('CAP 20.2 - 2020 Forecasted TTP'!$BF:$BF,MATCH(1,INDEX(('E-CAP 20.1 - Depreciation'!B87='CAP 20.2 - 2020 Forecasted TTP'!$I:$I)*("Y"='CAP 20.2 - 2020 Forecasted TTP'!$A:$A),0,1),0)),)</f>
        <v>0</v>
      </c>
      <c r="H87" s="144">
        <f t="shared" si="6"/>
        <v>0</v>
      </c>
      <c r="I87" s="144">
        <f t="shared" si="7"/>
        <v>0</v>
      </c>
      <c r="J87" s="144">
        <f t="shared" si="8"/>
        <v>0</v>
      </c>
      <c r="K87" s="144">
        <f>_xlfn.IFNA(INDEX('CAP 20.2 - 2020 Forecasted TTP'!$BT:$BT,MATCH(1,INDEX(('E-CAP 20.1 - Depreciation'!B87='CAP 20.2 - 2020 Forecasted TTP'!$I:$I)*("Y"='CAP 20.2 - 2020 Forecasted TTP'!$A:$A),0,1),0)),)</f>
        <v>0</v>
      </c>
      <c r="L87" s="145">
        <f t="shared" si="9"/>
        <v>0</v>
      </c>
      <c r="M87" s="145">
        <f t="shared" si="10"/>
        <v>0</v>
      </c>
      <c r="N87" s="145">
        <f t="shared" si="11"/>
        <v>0</v>
      </c>
      <c r="P87"/>
      <c r="Q87"/>
    </row>
    <row r="88" spans="1:24">
      <c r="F88" s="143"/>
      <c r="G88" s="144">
        <f>SUM(G42:G87)</f>
        <v>6627928.5471757809</v>
      </c>
      <c r="H88" s="144">
        <f t="shared" ref="H88:N88" si="12">SUM(H42:H87)</f>
        <v>1507178.9891012495</v>
      </c>
      <c r="I88" s="144">
        <f t="shared" si="12"/>
        <v>666541.74046459934</v>
      </c>
      <c r="J88" s="144">
        <f t="shared" si="12"/>
        <v>4454207.8176099323</v>
      </c>
      <c r="K88" s="144">
        <f t="shared" si="12"/>
        <v>1869541.5206347504</v>
      </c>
      <c r="L88" s="144">
        <f t="shared" si="12"/>
        <v>498271.79724761896</v>
      </c>
      <c r="M88" s="144">
        <f t="shared" si="12"/>
        <v>183416.50189003904</v>
      </c>
      <c r="N88" s="144">
        <f t="shared" si="12"/>
        <v>1187853.2214970924</v>
      </c>
      <c r="Q88"/>
    </row>
    <row r="89" spans="1:24">
      <c r="J89" s="138">
        <f>SUM(H88:J88)-G88</f>
        <v>0</v>
      </c>
      <c r="N89" s="138">
        <f>SUM(L88:N88)-K88</f>
        <v>0</v>
      </c>
      <c r="Q89"/>
    </row>
    <row r="90" spans="1:24">
      <c r="Q90"/>
    </row>
    <row r="91" spans="1:24">
      <c r="Q91"/>
    </row>
    <row r="92" spans="1:24">
      <c r="G92" s="144"/>
      <c r="H92" s="144"/>
      <c r="I92" s="144"/>
      <c r="J92" s="144"/>
      <c r="K92" s="144"/>
      <c r="L92" s="144"/>
      <c r="M92" s="144"/>
      <c r="N92" s="144"/>
      <c r="Q92"/>
    </row>
    <row r="93" spans="1:24">
      <c r="Q93"/>
    </row>
    <row r="96" spans="1:24">
      <c r="G96" s="138"/>
    </row>
  </sheetData>
  <mergeCells count="1">
    <mergeCell ref="D5:F5"/>
  </mergeCells>
  <pageMargins left="0.7" right="0.7" top="0.75" bottom="0.75" header="0.3" footer="0.3"/>
  <pageSetup scale="40" fitToWidth="2" orientation="landscape" r:id="rId2"/>
  <headerFooter>
    <oddHeader>&amp;L&amp;14Avista
Ms. Schultz Workpapers&amp;R&amp;14&amp;F
Workpaper Ref. &amp;A</oddHeader>
    <oddFooter>&amp;R&amp;14Page &amp;P of &amp;N</oddFooter>
  </headerFooter>
  <colBreaks count="1" manualBreakCount="1">
    <brk id="14" max="87" man="1"/>
  </colBreak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7">
    <pageSetUpPr fitToPage="1"/>
  </sheetPr>
  <dimension ref="A1:Y42"/>
  <sheetViews>
    <sheetView zoomScaleNormal="100" zoomScalePageLayoutView="85" workbookViewId="0"/>
  </sheetViews>
  <sheetFormatPr defaultColWidth="9.109375" defaultRowHeight="13.2" outlineLevelCol="1"/>
  <cols>
    <col min="1" max="1" width="17.33203125" style="4" customWidth="1"/>
    <col min="2" max="2" width="8.6640625" style="4" bestFit="1" customWidth="1"/>
    <col min="3" max="3" width="13" style="2" customWidth="1"/>
    <col min="4" max="4" width="9.6640625" style="6" customWidth="1"/>
    <col min="5" max="5" width="10.5546875" style="2" bestFit="1" customWidth="1"/>
    <col min="6" max="6" width="9.88671875" style="3" customWidth="1"/>
    <col min="7" max="7" width="16.88671875" style="4" customWidth="1"/>
    <col min="8" max="8" width="2.6640625" style="5" customWidth="1"/>
    <col min="9" max="9" width="10.33203125" style="2" customWidth="1"/>
    <col min="10" max="10" width="10.5546875" style="4" hidden="1" customWidth="1" outlineLevel="1"/>
    <col min="11" max="11" width="10.109375" style="4" hidden="1" customWidth="1" outlineLevel="1"/>
    <col min="12" max="12" width="2.6640625" style="5" customWidth="1" collapsed="1"/>
    <col min="13" max="13" width="10.6640625" style="5" customWidth="1"/>
    <col min="14" max="14" width="12.5546875" style="5" customWidth="1"/>
    <col min="15" max="16" width="15.33203125" style="4" customWidth="1"/>
    <col min="17" max="17" width="15.44140625" style="4" hidden="1" customWidth="1" outlineLevel="1"/>
    <col min="18" max="18" width="15.33203125" style="4" hidden="1" customWidth="1" outlineLevel="1"/>
    <col min="19" max="19" width="2.6640625" style="6" customWidth="1" collapsed="1"/>
    <col min="20" max="20" width="13" style="2" customWidth="1"/>
    <col min="21" max="22" width="12.88671875" style="4" hidden="1" customWidth="1" outlineLevel="1"/>
    <col min="23" max="23" width="7.33203125" style="4" bestFit="1" customWidth="1" collapsed="1"/>
    <col min="24" max="24" width="14.44140625" style="4" customWidth="1"/>
    <col min="25" max="25" width="12.5546875" style="4" customWidth="1"/>
    <col min="26" max="16384" width="9.109375" style="4"/>
  </cols>
  <sheetData>
    <row r="1" spans="1:25">
      <c r="A1" s="1" t="s">
        <v>536</v>
      </c>
      <c r="B1" s="1"/>
    </row>
    <row r="2" spans="1:25">
      <c r="A2" s="1" t="s">
        <v>537</v>
      </c>
      <c r="B2" s="7"/>
    </row>
    <row r="3" spans="1:25">
      <c r="A3" s="7" t="s">
        <v>135</v>
      </c>
      <c r="B3" s="7"/>
    </row>
    <row r="4" spans="1:25">
      <c r="A4" s="7" t="s">
        <v>26</v>
      </c>
      <c r="B4" s="7"/>
    </row>
    <row r="5" spans="1:25" s="12" customFormat="1">
      <c r="A5" s="8"/>
      <c r="B5" s="8"/>
      <c r="C5" s="9"/>
      <c r="D5" s="9"/>
      <c r="E5" s="8"/>
      <c r="F5" s="10"/>
      <c r="H5" s="11"/>
      <c r="I5" s="8"/>
      <c r="M5" s="11" t="s">
        <v>10</v>
      </c>
      <c r="N5"/>
      <c r="O5" s="13" t="s">
        <v>0</v>
      </c>
      <c r="P5" s="13"/>
      <c r="Q5" s="13" t="s">
        <v>1</v>
      </c>
      <c r="R5" s="13" t="s">
        <v>15</v>
      </c>
      <c r="S5" s="14"/>
      <c r="T5" s="8"/>
    </row>
    <row r="6" spans="1:25" s="5" customFormat="1">
      <c r="A6" s="6"/>
      <c r="B6" s="6"/>
      <c r="C6" s="7"/>
      <c r="D6" s="7"/>
      <c r="E6" s="6"/>
      <c r="F6" s="15"/>
      <c r="H6" s="16"/>
      <c r="I6" s="6"/>
      <c r="M6" s="16" t="s">
        <v>11</v>
      </c>
      <c r="N6"/>
      <c r="O6" s="17">
        <v>3.7499999999999999E-2</v>
      </c>
      <c r="P6" s="17"/>
      <c r="Q6" s="17">
        <v>7.2190000000000004E-2</v>
      </c>
      <c r="R6" s="17">
        <v>6.6769999999999996E-2</v>
      </c>
      <c r="S6" s="17"/>
      <c r="T6" s="6"/>
    </row>
    <row r="7" spans="1:25" s="5" customFormat="1">
      <c r="A7" s="7"/>
      <c r="B7" s="7"/>
      <c r="C7" s="7"/>
      <c r="D7" s="7"/>
      <c r="E7" s="6"/>
      <c r="F7" s="15"/>
      <c r="H7" s="16"/>
      <c r="I7" s="6"/>
      <c r="M7" s="16" t="s">
        <v>4</v>
      </c>
      <c r="N7"/>
      <c r="O7" s="19">
        <v>0.14280000000000001</v>
      </c>
      <c r="P7" s="19"/>
      <c r="Q7" s="19">
        <v>0.24490000000000001</v>
      </c>
      <c r="R7" s="19">
        <v>0.1749</v>
      </c>
      <c r="S7" s="19"/>
      <c r="T7" s="6"/>
    </row>
    <row r="8" spans="1:25" s="5" customFormat="1">
      <c r="A8" s="7"/>
      <c r="B8" s="7"/>
      <c r="C8" s="7"/>
      <c r="D8" s="7"/>
      <c r="E8" s="6"/>
      <c r="F8" s="15"/>
      <c r="H8" s="16"/>
      <c r="I8" s="6"/>
      <c r="M8" s="16" t="s">
        <v>18</v>
      </c>
      <c r="N8"/>
      <c r="O8" s="19">
        <v>0.2</v>
      </c>
      <c r="P8" s="19"/>
      <c r="Q8" s="19">
        <v>0.32</v>
      </c>
      <c r="R8" s="19">
        <v>0.192</v>
      </c>
      <c r="S8" s="19"/>
      <c r="T8" s="6"/>
    </row>
    <row r="9" spans="1:25" s="5" customFormat="1">
      <c r="A9" s="7"/>
      <c r="B9" s="7"/>
      <c r="C9" s="7"/>
      <c r="D9" s="7"/>
      <c r="E9" s="6"/>
      <c r="F9" s="15"/>
      <c r="H9" s="16"/>
      <c r="I9" s="6"/>
      <c r="M9" s="16" t="s">
        <v>17</v>
      </c>
      <c r="N9"/>
      <c r="O9" s="19">
        <v>0.33329999999999999</v>
      </c>
      <c r="P9" s="19"/>
      <c r="Q9" s="19">
        <v>0.44450000000000001</v>
      </c>
      <c r="R9" s="19">
        <v>0.14810000000000001</v>
      </c>
      <c r="S9" s="19"/>
      <c r="T9" s="6"/>
    </row>
    <row r="10" spans="1:25" s="5" customFormat="1">
      <c r="A10" s="7"/>
      <c r="B10" s="7"/>
      <c r="C10" s="7"/>
      <c r="D10" s="7"/>
      <c r="E10" s="6"/>
      <c r="F10" s="15"/>
      <c r="G10" s="16"/>
      <c r="H10" s="16"/>
      <c r="I10" s="8"/>
      <c r="J10" s="12"/>
      <c r="K10" s="12"/>
      <c r="O10" s="18"/>
      <c r="P10" s="18"/>
      <c r="Q10" s="18"/>
      <c r="R10" s="19"/>
      <c r="S10" s="168" t="s">
        <v>538</v>
      </c>
      <c r="T10" s="167">
        <v>0.21</v>
      </c>
    </row>
    <row r="11" spans="1:25" s="5" customFormat="1" ht="12.75" customHeight="1">
      <c r="A11" s="6"/>
      <c r="B11" s="6"/>
      <c r="C11" s="6"/>
      <c r="D11" s="6"/>
      <c r="E11" s="6"/>
      <c r="F11" s="15"/>
      <c r="I11" s="294" t="s">
        <v>258</v>
      </c>
      <c r="J11" s="295"/>
      <c r="K11" s="296"/>
      <c r="L11" s="20"/>
      <c r="M11" s="20"/>
      <c r="N11" s="297" t="s">
        <v>16</v>
      </c>
      <c r="O11" s="298"/>
      <c r="P11" s="298"/>
      <c r="Q11" s="298"/>
      <c r="R11" s="299"/>
      <c r="S11" s="20"/>
      <c r="T11" s="297" t="s">
        <v>257</v>
      </c>
      <c r="U11" s="298"/>
      <c r="V11" s="299"/>
    </row>
    <row r="12" spans="1:25" s="5" customFormat="1" ht="13.8" thickBot="1">
      <c r="A12" s="6"/>
      <c r="B12" s="6"/>
      <c r="C12" s="6"/>
      <c r="D12" s="6"/>
      <c r="E12" s="6"/>
      <c r="F12" s="15"/>
      <c r="I12" s="20"/>
      <c r="J12" s="20"/>
      <c r="K12" s="20"/>
      <c r="L12" s="20"/>
      <c r="M12" s="20"/>
      <c r="N12" s="294">
        <v>2020</v>
      </c>
      <c r="O12" s="295"/>
      <c r="P12" s="296"/>
      <c r="Q12" s="45">
        <v>2021</v>
      </c>
      <c r="R12" s="45">
        <v>2022</v>
      </c>
      <c r="S12" s="20"/>
      <c r="T12" s="44"/>
      <c r="U12" s="44"/>
      <c r="V12" s="44"/>
    </row>
    <row r="13" spans="1:25" s="14" customFormat="1" ht="40.200000000000003" thickTop="1">
      <c r="A13" s="21" t="s">
        <v>2</v>
      </c>
      <c r="B13" s="21"/>
      <c r="C13" s="52" t="s">
        <v>256</v>
      </c>
      <c r="D13" s="21"/>
      <c r="E13" s="52" t="s">
        <v>9</v>
      </c>
      <c r="F13" s="22" t="s">
        <v>35</v>
      </c>
      <c r="G13" s="52" t="s">
        <v>38</v>
      </c>
      <c r="H13" s="23"/>
      <c r="I13" s="52" t="s">
        <v>32</v>
      </c>
      <c r="J13" s="24" t="s">
        <v>133</v>
      </c>
      <c r="K13" s="24" t="s">
        <v>255</v>
      </c>
      <c r="L13" s="24"/>
      <c r="M13" s="24" t="s">
        <v>134</v>
      </c>
      <c r="N13" s="24" t="s">
        <v>29</v>
      </c>
      <c r="O13" s="24" t="s">
        <v>16</v>
      </c>
      <c r="P13" s="24" t="s">
        <v>242</v>
      </c>
      <c r="Q13" s="24" t="s">
        <v>16</v>
      </c>
      <c r="R13" s="24" t="s">
        <v>16</v>
      </c>
      <c r="S13" s="24"/>
      <c r="T13" s="52" t="str">
        <f>I13</f>
        <v>12.31.20</v>
      </c>
      <c r="U13" s="24" t="str">
        <f>J13</f>
        <v>12.31.21</v>
      </c>
      <c r="V13" s="24" t="str">
        <f>K13</f>
        <v>12.31.22</v>
      </c>
      <c r="X13" s="52" t="s">
        <v>27</v>
      </c>
      <c r="Y13" s="52" t="s">
        <v>28</v>
      </c>
    </row>
    <row r="14" spans="1:25">
      <c r="B14" s="39" t="s">
        <v>535</v>
      </c>
      <c r="C14" s="57"/>
      <c r="D14" s="39" t="s">
        <v>535</v>
      </c>
      <c r="E14" s="57"/>
      <c r="G14" s="57"/>
      <c r="H14" s="26"/>
      <c r="I14" s="57"/>
      <c r="J14" s="32"/>
      <c r="K14" s="32"/>
      <c r="L14" s="26"/>
      <c r="M14" s="26"/>
      <c r="N14" s="26"/>
      <c r="O14" s="32"/>
      <c r="P14" s="32"/>
      <c r="Q14" s="32"/>
      <c r="R14" s="32"/>
      <c r="S14" s="30"/>
      <c r="T14" s="57"/>
      <c r="U14" s="32"/>
      <c r="V14" s="32"/>
      <c r="W14" s="39" t="s">
        <v>852</v>
      </c>
      <c r="X14" s="55"/>
      <c r="Y14" s="55"/>
    </row>
    <row r="15" spans="1:25">
      <c r="A15" s="4" t="s">
        <v>6</v>
      </c>
      <c r="C15" s="58">
        <f>'G-CAP 20.1 - Depreciation'!D8</f>
        <v>0</v>
      </c>
      <c r="D15" s="25"/>
      <c r="E15" s="58">
        <f>'G-CAP 20.1 - Depreciation'!F8</f>
        <v>0</v>
      </c>
      <c r="F15" s="15">
        <v>1.46E-2</v>
      </c>
      <c r="G15" s="58">
        <f>ROUND(C15*F15,0)</f>
        <v>0</v>
      </c>
      <c r="H15" s="26"/>
      <c r="I15" s="58">
        <f>F15*E15</f>
        <v>0</v>
      </c>
      <c r="J15" s="33">
        <f>I15+G15</f>
        <v>0</v>
      </c>
      <c r="K15" s="33">
        <f>J15+G15</f>
        <v>0</v>
      </c>
      <c r="L15" s="16"/>
      <c r="M15" s="134">
        <v>0</v>
      </c>
      <c r="N15" s="72">
        <f>$C15*M15</f>
        <v>0</v>
      </c>
      <c r="O15" s="33">
        <f>ROUND((C15-N15)*$O$6,0)</f>
        <v>0</v>
      </c>
      <c r="P15" s="33">
        <f>SUM(N15:O15)</f>
        <v>0</v>
      </c>
      <c r="Q15" s="33">
        <f>ROUND((C15-N15)*$Q$6,0)</f>
        <v>0</v>
      </c>
      <c r="R15" s="33">
        <f>ROUND((C15-N15)*$R$6,0)</f>
        <v>0</v>
      </c>
      <c r="S15" s="27"/>
      <c r="T15" s="58">
        <f>ROUND(((P15-I15)*-$T$10),0)</f>
        <v>0</v>
      </c>
      <c r="U15" s="33">
        <f>ROUND(((Q15-G15)*-$T$10)+T15,0)</f>
        <v>0</v>
      </c>
      <c r="V15" s="33">
        <f>ROUND(((R15-G15)*-$T$10)+U15,0)</f>
        <v>0</v>
      </c>
      <c r="X15" s="69">
        <f>-'CAP 20.4 - Retirements'!AG18/1000</f>
        <v>0</v>
      </c>
      <c r="Y15" s="69">
        <f>'CAP 20.4 - Retirements'!AS18/1000</f>
        <v>0</v>
      </c>
    </row>
    <row r="16" spans="1:25" ht="6" customHeight="1">
      <c r="C16" s="57"/>
      <c r="D16" s="30"/>
      <c r="E16" s="57"/>
      <c r="G16" s="57"/>
      <c r="H16" s="26"/>
      <c r="I16" s="57"/>
      <c r="J16" s="32"/>
      <c r="K16" s="32"/>
      <c r="L16" s="26"/>
      <c r="M16" s="135"/>
      <c r="N16" s="26"/>
      <c r="O16" s="26"/>
      <c r="P16" s="26"/>
      <c r="Q16" s="26"/>
      <c r="R16" s="26"/>
      <c r="S16" s="30"/>
      <c r="T16" s="57"/>
      <c r="U16" s="32"/>
      <c r="V16" s="32"/>
      <c r="X16" s="70"/>
      <c r="Y16" s="70"/>
    </row>
    <row r="17" spans="1:25">
      <c r="A17" s="4" t="s">
        <v>3</v>
      </c>
      <c r="C17" s="57"/>
      <c r="D17" s="30"/>
      <c r="E17" s="57"/>
      <c r="G17" s="57"/>
      <c r="H17" s="26"/>
      <c r="I17" s="57"/>
      <c r="J17" s="32"/>
      <c r="K17" s="32"/>
      <c r="L17" s="26"/>
      <c r="M17" s="135"/>
      <c r="N17" s="26"/>
      <c r="O17" s="26"/>
      <c r="P17" s="26"/>
      <c r="Q17" s="26"/>
      <c r="R17" s="26"/>
      <c r="S17" s="30"/>
      <c r="T17" s="57"/>
      <c r="U17" s="32"/>
      <c r="V17" s="32"/>
      <c r="X17" s="70"/>
      <c r="Y17" s="70"/>
    </row>
    <row r="18" spans="1:25">
      <c r="A18" s="43" t="s">
        <v>19</v>
      </c>
      <c r="C18" s="59">
        <f>'G-CAP 20.1 - Depreciation'!D11</f>
        <v>4078.688299567616</v>
      </c>
      <c r="D18" s="25"/>
      <c r="E18" s="59">
        <f>'G-CAP 20.1 - Depreciation'!F11</f>
        <v>1876.8803092724133</v>
      </c>
      <c r="F18" s="15">
        <v>2.3699999999999999E-2</v>
      </c>
      <c r="G18" s="59">
        <f>ROUND(C18*F18,0)</f>
        <v>97</v>
      </c>
      <c r="H18" s="26"/>
      <c r="I18" s="59">
        <f>F18*E18</f>
        <v>44.482063329756194</v>
      </c>
      <c r="J18" s="16">
        <f>I18+G18</f>
        <v>141.48206332975619</v>
      </c>
      <c r="K18" s="16">
        <f>J18+G18</f>
        <v>238.48206332975619</v>
      </c>
      <c r="L18" s="16"/>
      <c r="M18" s="134">
        <v>0.1</v>
      </c>
      <c r="N18" s="16">
        <f>$C18*M$18</f>
        <v>407.8688299567616</v>
      </c>
      <c r="O18" s="16">
        <f>ROUND((C18-N18)*$O$6,0)</f>
        <v>138</v>
      </c>
      <c r="P18" s="16">
        <f>SUM(N18:O18)</f>
        <v>545.8688299567616</v>
      </c>
      <c r="Q18" s="16">
        <f>ROUND((C18-N18)*$Q$6,0)</f>
        <v>265</v>
      </c>
      <c r="R18" s="16">
        <f>ROUND((C18-N18)*$R$6,0)</f>
        <v>245</v>
      </c>
      <c r="S18" s="27"/>
      <c r="T18" s="59">
        <f>ROUND(((P18-I18)*-$T$10),0)</f>
        <v>-105</v>
      </c>
      <c r="U18" s="16">
        <f>ROUND(((Q18-G18)*-$T$10)+T18,0)</f>
        <v>-140</v>
      </c>
      <c r="V18" s="16">
        <f>ROUND(((R18-G18)*-$T$10)+U18,0)</f>
        <v>-171</v>
      </c>
      <c r="X18" s="71">
        <f>-'CAP 20.4 - Retirements'!AG16/1000</f>
        <v>-561.35579869019068</v>
      </c>
      <c r="Y18" s="71">
        <f>'CAP 20.4 - Retirements'!AS16/1000</f>
        <v>-14.04119807431552</v>
      </c>
    </row>
    <row r="19" spans="1:25">
      <c r="A19" s="43" t="s">
        <v>20</v>
      </c>
      <c r="C19" s="59">
        <f>'G-CAP 20.1 - Depreciation'!D12</f>
        <v>0</v>
      </c>
      <c r="D19" s="25"/>
      <c r="E19" s="59">
        <f>'G-CAP 20.1 - Depreciation'!F12</f>
        <v>0</v>
      </c>
      <c r="F19" s="15">
        <f>F18</f>
        <v>2.3699999999999999E-2</v>
      </c>
      <c r="G19" s="59">
        <f>ROUND(C19*F19,0)</f>
        <v>0</v>
      </c>
      <c r="H19" s="26"/>
      <c r="I19" s="59">
        <f>F19*E19</f>
        <v>0</v>
      </c>
      <c r="J19" s="16">
        <f>I19+G19</f>
        <v>0</v>
      </c>
      <c r="K19" s="16">
        <f>J19+G19</f>
        <v>0</v>
      </c>
      <c r="L19" s="16"/>
      <c r="M19" s="134">
        <v>0.1</v>
      </c>
      <c r="N19" s="133">
        <f t="shared" ref="N19:N20" si="0">$C19*M$18</f>
        <v>0</v>
      </c>
      <c r="O19" s="16">
        <f>ROUND((C19-N19)*$O$6,0)</f>
        <v>0</v>
      </c>
      <c r="P19" s="16">
        <f>SUM(N19:O19)</f>
        <v>0</v>
      </c>
      <c r="Q19" s="16">
        <f>ROUND((C19-N19)*$Q$6,0)</f>
        <v>0</v>
      </c>
      <c r="R19" s="16">
        <f>ROUND((C19-N19)*$R$6,0)</f>
        <v>0</v>
      </c>
      <c r="S19" s="27"/>
      <c r="T19" s="59">
        <f>ROUND(((P19-I19)*-$T$10),0)</f>
        <v>0</v>
      </c>
      <c r="U19" s="16">
        <f>ROUND(((Q19-G19)*-$T$10)+T19,0)</f>
        <v>0</v>
      </c>
      <c r="V19" s="16">
        <f>ROUND(((R19-G19)*-$T$10)+U19,0)</f>
        <v>0</v>
      </c>
      <c r="X19" s="70"/>
      <c r="Y19" s="70"/>
    </row>
    <row r="20" spans="1:25">
      <c r="A20" s="43" t="s">
        <v>21</v>
      </c>
      <c r="C20" s="59">
        <f>'G-CAP 20.1 - Depreciation'!D13</f>
        <v>0</v>
      </c>
      <c r="D20" s="25"/>
      <c r="E20" s="59">
        <f>'G-CAP 20.1 - Depreciation'!F13</f>
        <v>0</v>
      </c>
      <c r="F20" s="15">
        <v>2.3300000000000001E-2</v>
      </c>
      <c r="G20" s="59">
        <f>ROUND(C20*F20,0)</f>
        <v>0</v>
      </c>
      <c r="H20" s="26"/>
      <c r="I20" s="59">
        <f>F20*E20</f>
        <v>0</v>
      </c>
      <c r="J20" s="16">
        <f>I20+G20</f>
        <v>0</v>
      </c>
      <c r="K20" s="16">
        <f>J20+G20</f>
        <v>0</v>
      </c>
      <c r="L20" s="16"/>
      <c r="M20" s="134">
        <v>0.1</v>
      </c>
      <c r="N20" s="133">
        <f t="shared" si="0"/>
        <v>0</v>
      </c>
      <c r="O20" s="16">
        <f>ROUND((C20-N20)*$O$6,0)</f>
        <v>0</v>
      </c>
      <c r="P20" s="16">
        <f>SUM(N20:O20)</f>
        <v>0</v>
      </c>
      <c r="Q20" s="16">
        <f>ROUND((C20-N20)*$Q$6,0)</f>
        <v>0</v>
      </c>
      <c r="R20" s="16">
        <f>ROUND((C20-N20)*$R$6,0)</f>
        <v>0</v>
      </c>
      <c r="S20" s="27"/>
      <c r="T20" s="59">
        <f>ROUND(((P20-I20)*-$T$10),0)</f>
        <v>0</v>
      </c>
      <c r="U20" s="16">
        <f>ROUND(((Q20-G20)*-$T$10)+T20,0)</f>
        <v>0</v>
      </c>
      <c r="V20" s="16">
        <f>ROUND(((R20-G20)*-$T$10)+U20,0)</f>
        <v>0</v>
      </c>
      <c r="X20" s="70"/>
      <c r="Y20" s="70"/>
    </row>
    <row r="21" spans="1:25">
      <c r="A21" s="4" t="s">
        <v>5</v>
      </c>
      <c r="C21" s="56">
        <f>SUM(C18:C20)</f>
        <v>4078.688299567616</v>
      </c>
      <c r="D21" s="30"/>
      <c r="E21" s="56">
        <f>SUM(E18:E20)</f>
        <v>1876.8803092724133</v>
      </c>
      <c r="F21" s="6"/>
      <c r="G21" s="56">
        <f>SUM(G18:G20)</f>
        <v>97</v>
      </c>
      <c r="H21" s="26"/>
      <c r="I21" s="56">
        <f t="shared" ref="I21:V21" si="1">SUM(I18:I20)</f>
        <v>44.482063329756194</v>
      </c>
      <c r="J21" s="29">
        <f t="shared" si="1"/>
        <v>141.48206332975619</v>
      </c>
      <c r="K21" s="29">
        <f t="shared" si="1"/>
        <v>238.48206332975619</v>
      </c>
      <c r="L21" s="26"/>
      <c r="M21" s="134"/>
      <c r="N21" s="29">
        <f t="shared" si="1"/>
        <v>407.8688299567616</v>
      </c>
      <c r="O21" s="29">
        <f t="shared" si="1"/>
        <v>138</v>
      </c>
      <c r="P21" s="29">
        <f t="shared" si="1"/>
        <v>545.8688299567616</v>
      </c>
      <c r="Q21" s="29">
        <f t="shared" si="1"/>
        <v>265</v>
      </c>
      <c r="R21" s="29">
        <f t="shared" si="1"/>
        <v>245</v>
      </c>
      <c r="S21" s="30"/>
      <c r="T21" s="56">
        <f t="shared" si="1"/>
        <v>-105</v>
      </c>
      <c r="U21" s="29">
        <f t="shared" si="1"/>
        <v>-140</v>
      </c>
      <c r="V21" s="29">
        <f t="shared" si="1"/>
        <v>-171</v>
      </c>
      <c r="X21" s="53">
        <f>SUM(X18:X20)</f>
        <v>-561.35579869019068</v>
      </c>
      <c r="Y21" s="53">
        <f>SUM(Y18:Y20)</f>
        <v>-14.04119807431552</v>
      </c>
    </row>
    <row r="22" spans="1:25" ht="7.5" customHeight="1">
      <c r="C22" s="57"/>
      <c r="D22" s="30"/>
      <c r="E22" s="57"/>
      <c r="G22" s="57"/>
      <c r="H22" s="26"/>
      <c r="I22" s="57"/>
      <c r="J22" s="32"/>
      <c r="K22" s="32"/>
      <c r="L22" s="26"/>
      <c r="M22" s="134"/>
      <c r="N22" s="26"/>
      <c r="O22" s="26"/>
      <c r="P22" s="26"/>
      <c r="Q22" s="26"/>
      <c r="R22" s="26"/>
      <c r="S22" s="30"/>
      <c r="T22" s="57"/>
      <c r="U22" s="32"/>
      <c r="V22" s="32"/>
      <c r="X22" s="70"/>
      <c r="Y22" s="70"/>
    </row>
    <row r="23" spans="1:25">
      <c r="A23" s="4" t="s">
        <v>22</v>
      </c>
      <c r="C23" s="59">
        <f>SUM('G-CAP 20.1 - Depreciation'!D16:D17)</f>
        <v>1739.7213114453361</v>
      </c>
      <c r="D23" s="25"/>
      <c r="E23" s="59">
        <f>SUM('G-CAP 20.1 - Depreciation'!F16:F17)</f>
        <v>528.33238493974443</v>
      </c>
      <c r="F23" s="15">
        <v>3.7900000000000003E-2</v>
      </c>
      <c r="G23" s="59">
        <f>ROUND(C23*F23,0)</f>
        <v>66</v>
      </c>
      <c r="H23" s="26"/>
      <c r="I23" s="59">
        <f>F23*E23</f>
        <v>20.023797389216316</v>
      </c>
      <c r="J23" s="16">
        <f>I23+G23</f>
        <v>86.023797389216313</v>
      </c>
      <c r="K23" s="16">
        <f>J23+G23</f>
        <v>152.02379738921633</v>
      </c>
      <c r="L23" s="16"/>
      <c r="M23" s="134">
        <v>0</v>
      </c>
      <c r="N23" s="16">
        <f>$C23*M$23</f>
        <v>0</v>
      </c>
      <c r="O23" s="16">
        <f>ROUND((C23-N23)*$O$7,0)</f>
        <v>248</v>
      </c>
      <c r="P23" s="16">
        <f>SUM(N23:O23)</f>
        <v>248</v>
      </c>
      <c r="Q23" s="16">
        <f>ROUND((C23-N23)*$Q$7,0)</f>
        <v>426</v>
      </c>
      <c r="R23" s="16">
        <f>ROUND((C23-N23)*$R$7,0)</f>
        <v>304</v>
      </c>
      <c r="S23" s="27"/>
      <c r="T23" s="59">
        <f>ROUND(((P23-I23)*-$T$10),0)</f>
        <v>-48</v>
      </c>
      <c r="U23" s="16">
        <f>ROUND(((Q23-G23)*-$T$10)+T23,0)</f>
        <v>-124</v>
      </c>
      <c r="V23" s="16">
        <f>ROUND(((R23-G23)*-$T$10)+U23,0)</f>
        <v>-174</v>
      </c>
      <c r="X23" s="71">
        <f>-SUM('CAP 20.4 - Retirements'!AG22:AG23)/1000</f>
        <v>-886.40628724386067</v>
      </c>
      <c r="Y23" s="71">
        <f>SUM('CAP 20.4 - Retirements'!AS22:AS23)/1000</f>
        <v>-50.021477261248904</v>
      </c>
    </row>
    <row r="24" spans="1:25">
      <c r="A24" s="4" t="s">
        <v>37</v>
      </c>
      <c r="C24" s="59">
        <f>'G-CAP 20.1 - Depreciation'!D22</f>
        <v>1430.0458093738484</v>
      </c>
      <c r="D24" s="25"/>
      <c r="E24" s="59">
        <f>'G-CAP 20.1 - Depreciation'!F22</f>
        <v>364.91174053605863</v>
      </c>
      <c r="F24" s="46">
        <v>5.4199999999999998E-2</v>
      </c>
      <c r="G24" s="59">
        <f>ROUND(C24*F24,0)</f>
        <v>78</v>
      </c>
      <c r="H24" s="26"/>
      <c r="I24" s="59">
        <f>F24*E24</f>
        <v>19.778216337054378</v>
      </c>
      <c r="J24" s="16">
        <f>I24+G24</f>
        <v>97.778216337054374</v>
      </c>
      <c r="K24" s="16">
        <f>J24+G24</f>
        <v>175.77821633705437</v>
      </c>
      <c r="L24" s="16"/>
      <c r="M24" s="134">
        <v>0</v>
      </c>
      <c r="N24" s="16">
        <f>$C24*M$23</f>
        <v>0</v>
      </c>
      <c r="O24" s="16">
        <f>ROUND((C24-N24)*$O$8,0)</f>
        <v>286</v>
      </c>
      <c r="P24" s="16">
        <f>SUM(N24:O24)</f>
        <v>286</v>
      </c>
      <c r="Q24" s="16">
        <f>ROUND((C24-N24)*$Q$8,0)</f>
        <v>458</v>
      </c>
      <c r="R24" s="16">
        <f>ROUND((C24-N24)*$R$8,0)</f>
        <v>275</v>
      </c>
      <c r="S24" s="27"/>
      <c r="T24" s="59">
        <f>ROUND(((P24-I24)*-$T$10),0)</f>
        <v>-56</v>
      </c>
      <c r="U24" s="16">
        <f>ROUND(((Q24-G24)*-$T$10)+T24,0)</f>
        <v>-136</v>
      </c>
      <c r="V24" s="16">
        <f>ROUND(((R24-G24)*-$T$10)+U24,0)</f>
        <v>-177</v>
      </c>
      <c r="X24" s="71">
        <f>-'CAP 20.4 - Retirements'!AG24/1000</f>
        <v>-113.13413549958955</v>
      </c>
      <c r="Y24" s="71">
        <f>'CAP 20.4 - Retirements'!AS24/1000</f>
        <v>-2.262682709991791</v>
      </c>
    </row>
    <row r="25" spans="1:25">
      <c r="A25" s="4" t="s">
        <v>24</v>
      </c>
      <c r="C25" s="59">
        <f>'G-CAP 20.1 - Depreciation'!D18</f>
        <v>257.52273058877842</v>
      </c>
      <c r="D25" s="25"/>
      <c r="E25" s="59">
        <f>'G-CAP 20.1 - Depreciation'!F18</f>
        <v>96.679762804551686</v>
      </c>
      <c r="F25" s="46">
        <v>0.2</v>
      </c>
      <c r="G25" s="59">
        <f>ROUND(C25*F25,0)</f>
        <v>52</v>
      </c>
      <c r="H25" s="26"/>
      <c r="I25" s="59">
        <f>F25*E25</f>
        <v>19.335952560910339</v>
      </c>
      <c r="J25" s="16">
        <f>I25+G25</f>
        <v>71.335952560910343</v>
      </c>
      <c r="K25" s="16">
        <f>J25+G25</f>
        <v>123.33595256091034</v>
      </c>
      <c r="L25" s="16"/>
      <c r="M25" s="134">
        <v>0</v>
      </c>
      <c r="N25" s="16">
        <f>$C25*M$25</f>
        <v>0</v>
      </c>
      <c r="O25" s="16">
        <f>ROUND((C25-N25)*$O$8,0)</f>
        <v>52</v>
      </c>
      <c r="P25" s="16">
        <f>SUM(N25:O25)</f>
        <v>52</v>
      </c>
      <c r="Q25" s="16">
        <f>ROUND((C25-N25)*$Q$8,0)</f>
        <v>82</v>
      </c>
      <c r="R25" s="16">
        <f>ROUND((C25-N25)*$R$8,0)</f>
        <v>49</v>
      </c>
      <c r="S25" s="27"/>
      <c r="T25" s="59">
        <f>ROUND(((P25-I25)*-$T$10),0)</f>
        <v>-7</v>
      </c>
      <c r="U25" s="16">
        <f>ROUND(((Q25-G25)*-$T$10)+T25,0)</f>
        <v>-13</v>
      </c>
      <c r="V25" s="16">
        <f>ROUND(((R25-G25)*-$T$10)+U25,0)</f>
        <v>-12</v>
      </c>
      <c r="X25" s="71"/>
      <c r="Y25" s="71"/>
    </row>
    <row r="26" spans="1:25">
      <c r="A26" s="4" t="s">
        <v>5</v>
      </c>
      <c r="C26" s="53">
        <f>SUM(C23:C25)</f>
        <v>3427.2898514079629</v>
      </c>
      <c r="D26" s="30"/>
      <c r="E26" s="53">
        <f>SUM(E23:E25)</f>
        <v>989.92388828035473</v>
      </c>
      <c r="F26" s="27"/>
      <c r="G26" s="53">
        <f>SUM(G23:G25)</f>
        <v>196</v>
      </c>
      <c r="H26" s="26"/>
      <c r="I26" s="53">
        <f>SUM(I23:I25)</f>
        <v>59.13796628718103</v>
      </c>
      <c r="J26" s="28">
        <f>SUM(J23:J25)</f>
        <v>255.13796628718103</v>
      </c>
      <c r="K26" s="28">
        <f>SUM(K23:K25)</f>
        <v>451.13796628718109</v>
      </c>
      <c r="L26" s="26"/>
      <c r="M26" s="134"/>
      <c r="N26" s="28">
        <f>SUM(N23:N25)</f>
        <v>0</v>
      </c>
      <c r="O26" s="28">
        <f>SUM(O23:O25)</f>
        <v>586</v>
      </c>
      <c r="P26" s="28">
        <f>SUM(P23:P25)</f>
        <v>586</v>
      </c>
      <c r="Q26" s="28">
        <f>SUM(Q23:Q25)</f>
        <v>966</v>
      </c>
      <c r="R26" s="28">
        <f>SUM(R23:R25)</f>
        <v>628</v>
      </c>
      <c r="S26" s="30"/>
      <c r="T26" s="56">
        <f>SUM(T23:T25)</f>
        <v>-111</v>
      </c>
      <c r="U26" s="29">
        <f>SUM(U23:U25)</f>
        <v>-273</v>
      </c>
      <c r="V26" s="29">
        <f>SUM(V23:V25)</f>
        <v>-363</v>
      </c>
      <c r="X26" s="53">
        <f>SUM(X23:X25)</f>
        <v>-999.54042274345022</v>
      </c>
      <c r="Y26" s="53">
        <f>SUM(Y23:Y25)</f>
        <v>-52.284159971240697</v>
      </c>
    </row>
    <row r="27" spans="1:25" ht="6" customHeight="1">
      <c r="C27" s="57"/>
      <c r="D27" s="30"/>
      <c r="E27" s="57"/>
      <c r="F27" s="46"/>
      <c r="G27" s="57"/>
      <c r="H27" s="26"/>
      <c r="I27" s="57"/>
      <c r="J27" s="32"/>
      <c r="K27" s="32"/>
      <c r="L27" s="26"/>
      <c r="M27" s="134"/>
      <c r="N27" s="26"/>
      <c r="O27" s="26"/>
      <c r="P27" s="26"/>
      <c r="Q27" s="26"/>
      <c r="R27" s="26"/>
      <c r="S27" s="30"/>
      <c r="T27" s="57"/>
      <c r="U27" s="32"/>
      <c r="V27" s="32"/>
      <c r="X27" s="70"/>
      <c r="Y27" s="70"/>
    </row>
    <row r="28" spans="1:25">
      <c r="A28" s="4" t="s">
        <v>25</v>
      </c>
      <c r="C28" s="59">
        <f>'G-CAP 20.1 - Depreciation'!D24</f>
        <v>9.445364502767962</v>
      </c>
      <c r="D28" s="25"/>
      <c r="E28" s="59">
        <f>'G-CAP 20.1 - Depreciation'!F24</f>
        <v>2.232242758361811</v>
      </c>
      <c r="F28" s="46">
        <v>0.2</v>
      </c>
      <c r="G28" s="59">
        <f>ROUND(C28*F28,0)</f>
        <v>2</v>
      </c>
      <c r="H28" s="26"/>
      <c r="I28" s="59">
        <f>F28*E28</f>
        <v>0.44644855167236219</v>
      </c>
      <c r="J28" s="16">
        <f>I28+G28</f>
        <v>2.4464485516723622</v>
      </c>
      <c r="K28" s="16">
        <f>J28+G28</f>
        <v>4.4464485516723622</v>
      </c>
      <c r="L28" s="16"/>
      <c r="M28" s="134">
        <v>0</v>
      </c>
      <c r="N28" s="16">
        <f>$C28*M$25</f>
        <v>0</v>
      </c>
      <c r="O28" s="16">
        <f>ROUND((C28-N28)*$O$9,0)</f>
        <v>3</v>
      </c>
      <c r="P28" s="16">
        <f>SUM(N28:O28)</f>
        <v>3</v>
      </c>
      <c r="Q28" s="16">
        <f>ROUND((C28-N28)*$Q$9,0)</f>
        <v>4</v>
      </c>
      <c r="R28" s="16">
        <f>ROUND((C28-N28)*$R$9,0)</f>
        <v>1</v>
      </c>
      <c r="S28" s="27"/>
      <c r="T28" s="59">
        <f>ROUND(((P28-I28)*-$T$10),0)</f>
        <v>-1</v>
      </c>
      <c r="U28" s="16">
        <f>ROUND(((Q28-G28)*-$T$10)+T28,0)</f>
        <v>-1</v>
      </c>
      <c r="V28" s="16">
        <f>ROUND(((R28-G28)*-$T$10)+U28,0)</f>
        <v>-1</v>
      </c>
      <c r="X28" s="71">
        <f>-'CAP 20.4 - Retirements'!AG20/1000</f>
        <v>0</v>
      </c>
      <c r="Y28" s="71">
        <f>'CAP 20.4 - Retirements'!AS20/1000</f>
        <v>0</v>
      </c>
    </row>
    <row r="29" spans="1:25">
      <c r="C29" s="53">
        <f>SUM(C28)</f>
        <v>9.445364502767962</v>
      </c>
      <c r="D29" s="30"/>
      <c r="E29" s="53">
        <f>SUM(E28)</f>
        <v>2.232242758361811</v>
      </c>
      <c r="F29" s="27"/>
      <c r="G29" s="53">
        <f>SUM(G28)</f>
        <v>2</v>
      </c>
      <c r="H29" s="26"/>
      <c r="I29" s="53">
        <f>SUM(I28)</f>
        <v>0.44644855167236219</v>
      </c>
      <c r="J29" s="28">
        <f>SUM(J28)</f>
        <v>2.4464485516723622</v>
      </c>
      <c r="K29" s="28">
        <f>SUM(K28)</f>
        <v>4.4464485516723622</v>
      </c>
      <c r="L29" s="26"/>
      <c r="M29" s="134"/>
      <c r="N29" s="28">
        <f>SUM(N28)</f>
        <v>0</v>
      </c>
      <c r="O29" s="28">
        <f>SUM(O28)</f>
        <v>3</v>
      </c>
      <c r="P29" s="28">
        <f>SUM(P28)</f>
        <v>3</v>
      </c>
      <c r="Q29" s="28">
        <f>SUM(Q28)</f>
        <v>4</v>
      </c>
      <c r="R29" s="28">
        <f>SUM(R28)</f>
        <v>1</v>
      </c>
      <c r="S29" s="30"/>
      <c r="T29" s="56">
        <f>SUM(T28)</f>
        <v>-1</v>
      </c>
      <c r="U29" s="29">
        <f>SUM(U28)</f>
        <v>-1</v>
      </c>
      <c r="V29" s="29">
        <f>SUM(V28)</f>
        <v>-1</v>
      </c>
      <c r="X29" s="53">
        <f>SUM(X28)</f>
        <v>0</v>
      </c>
      <c r="Y29" s="53">
        <f>SUM(Y28)</f>
        <v>0</v>
      </c>
    </row>
    <row r="30" spans="1:25">
      <c r="C30" s="57"/>
      <c r="D30" s="30"/>
      <c r="E30" s="57"/>
      <c r="F30" s="15"/>
      <c r="G30" s="57"/>
      <c r="H30" s="26"/>
      <c r="I30" s="57"/>
      <c r="J30" s="32"/>
      <c r="K30" s="32"/>
      <c r="L30" s="26"/>
      <c r="M30" s="15"/>
      <c r="N30" s="26"/>
      <c r="O30" s="26"/>
      <c r="P30" s="26"/>
      <c r="Q30" s="26"/>
      <c r="R30" s="26"/>
      <c r="S30" s="30"/>
      <c r="T30" s="57"/>
      <c r="U30" s="32"/>
      <c r="V30" s="32"/>
      <c r="X30" s="55"/>
      <c r="Y30" s="55"/>
    </row>
    <row r="31" spans="1:25" s="36" customFormat="1" ht="13.8" thickBot="1">
      <c r="A31" s="36" t="s">
        <v>7</v>
      </c>
      <c r="C31" s="279">
        <f>SUM(C15,C21,C26,C29)</f>
        <v>7515.4235154783473</v>
      </c>
      <c r="D31" s="34"/>
      <c r="E31" s="54">
        <f>SUM(E15,E21,E26,E29)</f>
        <v>2869.0364403111298</v>
      </c>
      <c r="F31" s="7"/>
      <c r="G31" s="279">
        <f>SUM(G15,G21,G26,G29)</f>
        <v>295</v>
      </c>
      <c r="H31" s="34"/>
      <c r="I31" s="279">
        <f>SUM(I15,I21,I26,I29)</f>
        <v>104.06647816860958</v>
      </c>
      <c r="J31" s="37">
        <f>SUM(J15,J21,J26,J29)</f>
        <v>399.06647816860959</v>
      </c>
      <c r="K31" s="37">
        <f>SUM(K15,K21,K26,K29)</f>
        <v>694.06647816860959</v>
      </c>
      <c r="L31" s="34"/>
      <c r="M31" s="15"/>
      <c r="N31" s="37">
        <f>SUM(N15,N21,N26,N29)</f>
        <v>407.8688299567616</v>
      </c>
      <c r="O31" s="37">
        <f>SUM(O15,O21,O26,O29)</f>
        <v>727</v>
      </c>
      <c r="P31" s="37">
        <f>SUM(P15,P21,P26,P29)</f>
        <v>1134.8688299567616</v>
      </c>
      <c r="Q31" s="37">
        <f>SUM(Q15,Q21,Q26,Q29)</f>
        <v>1235</v>
      </c>
      <c r="R31" s="37">
        <f>SUM(R15,R21,R26,R29)</f>
        <v>874</v>
      </c>
      <c r="S31" s="35"/>
      <c r="T31" s="279">
        <f>SUM(T15,T21,T26,T29)</f>
        <v>-217</v>
      </c>
      <c r="U31" s="37">
        <f>SUM(U15,U21,U26,U29)</f>
        <v>-414</v>
      </c>
      <c r="V31" s="37">
        <f>SUM(V15,V21,V26,V29)</f>
        <v>-535</v>
      </c>
      <c r="X31" s="279">
        <f>SUM(X15,X21,X26,X29)</f>
        <v>-1560.8962214336409</v>
      </c>
      <c r="Y31" s="279">
        <f>SUM(Y15,Y21,Y26,Y29)</f>
        <v>-66.325358045556214</v>
      </c>
    </row>
    <row r="32" spans="1:25" ht="13.8" thickTop="1">
      <c r="C32" s="51" t="s">
        <v>33</v>
      </c>
      <c r="D32" s="41"/>
      <c r="E32" s="40"/>
      <c r="G32" s="51" t="s">
        <v>33</v>
      </c>
      <c r="H32" s="42"/>
      <c r="I32" s="51" t="s">
        <v>33</v>
      </c>
      <c r="J32" s="51"/>
      <c r="O32" s="5"/>
      <c r="P32" s="5"/>
      <c r="Q32" s="5"/>
      <c r="R32" s="5"/>
      <c r="T32" s="51"/>
      <c r="U32" s="51"/>
      <c r="X32" s="51" t="s">
        <v>33</v>
      </c>
      <c r="Y32" s="51" t="s">
        <v>33</v>
      </c>
    </row>
    <row r="33" spans="1:25">
      <c r="I33" s="38"/>
      <c r="X33" s="169">
        <f>X31+('CAP 20.4 - Retirements'!AG26/1000)</f>
        <v>0</v>
      </c>
      <c r="Y33" s="169">
        <f>Y31-('CAP 20.4 - Retirements'!AS26/1000)</f>
        <v>0</v>
      </c>
    </row>
    <row r="34" spans="1:25" s="60" customFormat="1" ht="9.6">
      <c r="A34" s="66" t="s">
        <v>547</v>
      </c>
      <c r="C34" s="61"/>
      <c r="D34" s="62"/>
      <c r="E34" s="63"/>
      <c r="F34" s="64"/>
      <c r="H34" s="65"/>
      <c r="I34" s="61"/>
      <c r="L34" s="65"/>
      <c r="M34" s="65"/>
      <c r="N34" s="65"/>
      <c r="S34" s="67"/>
      <c r="T34" s="66"/>
      <c r="U34" s="68"/>
    </row>
    <row r="35" spans="1:25">
      <c r="A35" s="66" t="s">
        <v>842</v>
      </c>
      <c r="C35" s="47"/>
      <c r="D35" s="48"/>
      <c r="E35" s="49"/>
      <c r="I35" s="38"/>
    </row>
    <row r="36" spans="1:25">
      <c r="C36" s="47"/>
      <c r="D36" s="48"/>
      <c r="E36" s="47"/>
      <c r="I36" s="38"/>
    </row>
    <row r="37" spans="1:25">
      <c r="C37" s="47"/>
      <c r="D37" s="48"/>
      <c r="E37" s="47"/>
    </row>
    <row r="38" spans="1:25">
      <c r="C38" s="47"/>
      <c r="D38" s="48"/>
      <c r="E38" s="47"/>
    </row>
    <row r="39" spans="1:25">
      <c r="C39" s="47"/>
      <c r="D39" s="48"/>
      <c r="E39" s="47"/>
    </row>
    <row r="41" spans="1:25">
      <c r="C41" s="47"/>
      <c r="D41" s="48"/>
      <c r="E41" s="47"/>
    </row>
    <row r="42" spans="1:25">
      <c r="C42" s="47"/>
      <c r="D42" s="48"/>
      <c r="E42" s="47"/>
    </row>
  </sheetData>
  <mergeCells count="4">
    <mergeCell ref="N11:R11"/>
    <mergeCell ref="T11:V11"/>
    <mergeCell ref="N12:P12"/>
    <mergeCell ref="I11:K11"/>
  </mergeCells>
  <pageMargins left="0.7" right="0.7" top="0.75" bottom="0.75" header="0.3" footer="0.3"/>
  <pageSetup scale="60" orientation="landscape" r:id="rId1"/>
  <headerFooter>
    <oddHeader>&amp;L&amp;12Avista
Ms. Schultz Workpapers&amp;R&amp;12&amp;F
Workpaper Ref. &amp;A</oddHeader>
    <oddFooter>&amp;R&amp;12
Page &amp;P of &amp;N</oddFooter>
  </headerFooter>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X279"/>
  <sheetViews>
    <sheetView zoomScaleNormal="100" workbookViewId="0"/>
  </sheetViews>
  <sheetFormatPr defaultColWidth="8.88671875" defaultRowHeight="14.4" outlineLevelCol="1"/>
  <cols>
    <col min="1" max="1" width="23.33203125" style="74" customWidth="1"/>
    <col min="2" max="2" width="32.6640625" style="74" customWidth="1" outlineLevel="1"/>
    <col min="3" max="3" width="10.109375" style="75" bestFit="1" customWidth="1"/>
    <col min="4" max="4" width="11.33203125" style="74" bestFit="1" customWidth="1"/>
    <col min="5" max="5" width="8.33203125" style="74" bestFit="1" customWidth="1"/>
    <col min="6" max="6" width="12.109375" style="74" bestFit="1" customWidth="1"/>
    <col min="7" max="10" width="12.88671875" style="74" bestFit="1" customWidth="1"/>
    <col min="11" max="11" width="13.88671875" style="74" bestFit="1" customWidth="1"/>
    <col min="12" max="12" width="14.109375" style="74" bestFit="1" customWidth="1"/>
    <col min="13" max="13" width="13.5546875" style="74" bestFit="1" customWidth="1"/>
    <col min="14" max="14" width="12.88671875" style="74" bestFit="1" customWidth="1"/>
    <col min="15" max="15" width="3.5546875" style="74" customWidth="1"/>
    <col min="16" max="16" width="13.44140625" style="74" bestFit="1" customWidth="1"/>
    <col min="17" max="17" width="21.109375" style="74" bestFit="1" customWidth="1"/>
    <col min="18" max="18" width="20.33203125" style="74" bestFit="1" customWidth="1"/>
    <col min="19" max="19" width="19.44140625" style="74" bestFit="1" customWidth="1"/>
    <col min="20" max="20" width="21.44140625" style="74" bestFit="1" customWidth="1"/>
    <col min="21" max="21" width="21.33203125" style="74" bestFit="1" customWidth="1"/>
    <col min="22" max="22" width="20.5546875" style="74" bestFit="1" customWidth="1"/>
    <col min="23" max="23" width="19.6640625" style="74" bestFit="1" customWidth="1"/>
    <col min="24" max="24" width="21" style="74" bestFit="1" customWidth="1"/>
    <col min="25" max="16384" width="8.88671875" style="74"/>
  </cols>
  <sheetData>
    <row r="1" spans="1:16">
      <c r="A1" s="1" t="s">
        <v>533</v>
      </c>
      <c r="B1" s="1"/>
      <c r="C1" s="20"/>
      <c r="D1" s="2"/>
      <c r="E1" s="6"/>
      <c r="F1" s="2"/>
    </row>
    <row r="2" spans="1:16">
      <c r="A2" s="7" t="s">
        <v>516</v>
      </c>
      <c r="B2" s="7"/>
      <c r="C2" s="20"/>
      <c r="D2" s="2"/>
      <c r="E2" s="6"/>
      <c r="F2" s="2"/>
    </row>
    <row r="3" spans="1:16">
      <c r="A3" s="7" t="s">
        <v>136</v>
      </c>
      <c r="B3" s="7"/>
      <c r="C3" s="20"/>
      <c r="D3" s="2"/>
      <c r="E3" s="6"/>
      <c r="F3" s="2"/>
      <c r="H3"/>
      <c r="I3"/>
      <c r="J3"/>
    </row>
    <row r="4" spans="1:16">
      <c r="A4" s="7" t="s">
        <v>26</v>
      </c>
      <c r="B4" s="7"/>
      <c r="C4" s="20"/>
      <c r="D4"/>
      <c r="E4"/>
      <c r="F4"/>
      <c r="H4"/>
      <c r="I4"/>
      <c r="J4"/>
    </row>
    <row r="5" spans="1:16">
      <c r="A5" s="8"/>
      <c r="B5" s="8"/>
      <c r="C5" s="14"/>
      <c r="D5" s="294" t="s">
        <v>534</v>
      </c>
      <c r="E5" s="295"/>
      <c r="F5" s="296"/>
      <c r="H5"/>
      <c r="I5"/>
      <c r="J5"/>
    </row>
    <row r="6" spans="1:16">
      <c r="A6" s="21" t="s">
        <v>2</v>
      </c>
      <c r="B6" s="21" t="s">
        <v>39</v>
      </c>
      <c r="C6" s="21"/>
      <c r="D6" s="21" t="s">
        <v>8</v>
      </c>
      <c r="E6" s="21"/>
      <c r="F6" s="21" t="s">
        <v>9</v>
      </c>
      <c r="H6"/>
      <c r="I6"/>
      <c r="J6"/>
    </row>
    <row r="7" spans="1:16">
      <c r="A7" s="4"/>
      <c r="B7" s="4"/>
      <c r="C7" s="81" t="s">
        <v>137</v>
      </c>
      <c r="D7" s="31"/>
      <c r="E7" s="80" t="s">
        <v>137</v>
      </c>
      <c r="F7" s="31"/>
      <c r="H7"/>
      <c r="I7"/>
      <c r="J7"/>
    </row>
    <row r="8" spans="1:16">
      <c r="A8" s="4" t="s">
        <v>6</v>
      </c>
      <c r="B8" s="4" t="s">
        <v>48</v>
      </c>
      <c r="C8" s="77"/>
      <c r="D8" s="50">
        <f>SUMIFS('CAP 20.2 - 2020 Forecasted TTP'!$CH$205:$CH$216,'CAP 20.2 - 2020 Forecasted TTP'!$O$205:$O$216,'G-CAP 20.1 - Depreciation'!B8)/1000</f>
        <v>0</v>
      </c>
      <c r="E8" s="25"/>
      <c r="F8" s="50">
        <f>SUMIFS('CAP 20.2 - 2020 Forecasted TTP'!$CV$205:$CV$216,'CAP 20.2 - 2020 Forecasted TTP'!$O$205:$O$216,'G-CAP 20.1 - Depreciation'!$B8)/1000</f>
        <v>0</v>
      </c>
    </row>
    <row r="9" spans="1:16">
      <c r="A9" s="4"/>
      <c r="B9" s="4"/>
      <c r="C9" s="77"/>
      <c r="D9" s="31"/>
      <c r="E9" s="30"/>
      <c r="F9" s="31"/>
    </row>
    <row r="10" spans="1:16">
      <c r="A10" s="4" t="s">
        <v>3</v>
      </c>
      <c r="B10" s="4"/>
      <c r="C10" s="77"/>
      <c r="D10" s="31"/>
      <c r="E10" s="30"/>
      <c r="F10" s="31"/>
    </row>
    <row r="11" spans="1:16">
      <c r="A11" s="79" t="s">
        <v>19</v>
      </c>
      <c r="B11" s="4" t="s">
        <v>47</v>
      </c>
      <c r="C11" s="77"/>
      <c r="D11" s="25">
        <f>SUMIFS('CAP 20.2 - 2020 Forecasted TTP'!$CH$205:$CH$216,'CAP 20.2 - 2020 Forecasted TTP'!$O$205:$O$216,'G-CAP 20.1 - Depreciation'!B11)/1000</f>
        <v>4078.688299567616</v>
      </c>
      <c r="E11" s="25"/>
      <c r="F11" s="25">
        <f>SUMIFS('CAP 20.2 - 2020 Forecasted TTP'!$CV$205:$CV$216,'CAP 20.2 - 2020 Forecasted TTP'!$O$205:$O$216,'G-CAP 20.1 - Depreciation'!$B11)/1000</f>
        <v>1876.8803092724133</v>
      </c>
    </row>
    <row r="12" spans="1:16">
      <c r="A12" s="79" t="s">
        <v>20</v>
      </c>
      <c r="B12" s="4"/>
      <c r="C12" s="77"/>
      <c r="D12" s="25">
        <f>SUMIFS('CAP 20.2 - 2020 Forecasted TTP'!$CH$205:$CH$216,'CAP 20.2 - 2020 Forecasted TTP'!$O$205:$O$216,'G-CAP 20.1 - Depreciation'!B12)/1000</f>
        <v>0</v>
      </c>
      <c r="E12" s="25"/>
      <c r="F12" s="25">
        <f>SUMIFS('CAP 20.2 - 2020 Forecasted TTP'!$CV$205:$CV$216,'CAP 20.2 - 2020 Forecasted TTP'!$O$205:$O$216,'G-CAP 20.1 - Depreciation'!$B12)/1000</f>
        <v>0</v>
      </c>
    </row>
    <row r="13" spans="1:16">
      <c r="A13" s="79" t="s">
        <v>21</v>
      </c>
      <c r="B13" s="4"/>
      <c r="C13" s="77"/>
      <c r="D13" s="25">
        <f>SUMIFS('CAP 20.2 - 2020 Forecasted TTP'!$CH$205:$CH$216,'CAP 20.2 - 2020 Forecasted TTP'!$O$205:$O$216,'G-CAP 20.1 - Depreciation'!B13)/1000</f>
        <v>0</v>
      </c>
      <c r="E13" s="25"/>
      <c r="F13" s="25">
        <f>SUMIFS('CAP 20.2 - 2020 Forecasted TTP'!$CV$205:$CV$216,'CAP 20.2 - 2020 Forecasted TTP'!$O$205:$O$216,'G-CAP 20.1 - Depreciation'!$B13)/1000</f>
        <v>0</v>
      </c>
      <c r="P13"/>
    </row>
    <row r="14" spans="1:16">
      <c r="A14" s="4" t="s">
        <v>5</v>
      </c>
      <c r="B14" s="4"/>
      <c r="C14" s="77"/>
      <c r="D14" s="28">
        <f>SUM(D11:D13)</f>
        <v>4078.688299567616</v>
      </c>
      <c r="E14" s="30"/>
      <c r="F14" s="28">
        <f>SUM(F11:F13)</f>
        <v>1876.8803092724133</v>
      </c>
      <c r="P14"/>
    </row>
    <row r="15" spans="1:16">
      <c r="A15" s="4"/>
      <c r="B15" s="4"/>
      <c r="C15" s="77"/>
      <c r="D15" s="31"/>
      <c r="E15" s="30"/>
      <c r="F15" s="31"/>
      <c r="P15"/>
    </row>
    <row r="16" spans="1:16">
      <c r="A16" s="4" t="s">
        <v>22</v>
      </c>
      <c r="B16" s="4" t="s">
        <v>45</v>
      </c>
      <c r="C16" s="77"/>
      <c r="D16" s="25">
        <f>SUMIFS('CAP 20.2 - 2020 Forecasted TTP'!$CH$205:$CH$216,'CAP 20.2 - 2020 Forecasted TTP'!$O$205:$O$216,'G-CAP 20.1 - Depreciation'!B16)/1000</f>
        <v>355.86903186894966</v>
      </c>
      <c r="E16" s="25"/>
      <c r="F16" s="25">
        <f>SUMIFS('CAP 20.2 - 2020 Forecasted TTP'!$CV$205:$CV$216,'CAP 20.2 - 2020 Forecasted TTP'!$O$205:$O$216,'G-CAP 20.1 - Depreciation'!$B16)/1000</f>
        <v>159.4279607662564</v>
      </c>
      <c r="P16"/>
    </row>
    <row r="17" spans="1:16">
      <c r="A17" s="4"/>
      <c r="B17" s="4" t="s">
        <v>254</v>
      </c>
      <c r="C17" s="77"/>
      <c r="D17" s="25">
        <f>J83/1000</f>
        <v>1383.8522795763865</v>
      </c>
      <c r="E17" s="25"/>
      <c r="F17" s="25">
        <f>N83/1000</f>
        <v>368.90442417348805</v>
      </c>
      <c r="P17"/>
    </row>
    <row r="18" spans="1:16">
      <c r="A18" s="2" t="s">
        <v>24</v>
      </c>
      <c r="B18" s="4" t="s">
        <v>254</v>
      </c>
      <c r="C18" s="140"/>
      <c r="D18" s="25">
        <f>H83/1000</f>
        <v>257.52273058877842</v>
      </c>
      <c r="E18" s="25"/>
      <c r="F18" s="25">
        <f>L83/1000</f>
        <v>96.679762804551686</v>
      </c>
      <c r="L18" s="136"/>
      <c r="P18"/>
    </row>
    <row r="19" spans="1:16">
      <c r="A19" s="4" t="s">
        <v>5</v>
      </c>
      <c r="B19" s="4"/>
      <c r="C19" s="77"/>
      <c r="D19" s="28">
        <f>SUM(D16:D18)</f>
        <v>1997.2440420341145</v>
      </c>
      <c r="E19" s="30"/>
      <c r="F19" s="28">
        <f>SUM(F16:F18)</f>
        <v>625.01214774429616</v>
      </c>
      <c r="P19"/>
    </row>
    <row r="20" spans="1:16">
      <c r="A20" s="4"/>
      <c r="B20" s="4"/>
      <c r="C20" s="77"/>
      <c r="D20" s="25"/>
      <c r="E20" s="25"/>
      <c r="F20" s="25"/>
      <c r="P20"/>
    </row>
    <row r="21" spans="1:16">
      <c r="A21" s="4" t="s">
        <v>23</v>
      </c>
      <c r="B21" s="4" t="s">
        <v>44</v>
      </c>
      <c r="C21" s="77"/>
      <c r="D21" s="25">
        <f>SUMIFS('CAP 20.2 - 2020 Forecasted TTP'!$CH$210:$CH$216,'CAP 20.2 - 2020 Forecasted TTP'!$O$210:$O$216,'G-CAP 20.1 - Depreciation'!B21)/1000</f>
        <v>1430.0458093738484</v>
      </c>
      <c r="E21" s="25"/>
      <c r="F21" s="25">
        <f>SUMIFS('CAP 20.2 - 2020 Forecasted TTP'!$CV$205:$CV$216,'CAP 20.2 - 2020 Forecasted TTP'!$O$205:$O$216,'G-CAP 20.1 - Depreciation'!$B21)/1000</f>
        <v>364.91174053605863</v>
      </c>
      <c r="P21"/>
    </row>
    <row r="22" spans="1:16">
      <c r="A22" s="4" t="s">
        <v>5</v>
      </c>
      <c r="B22" s="4"/>
      <c r="C22" s="77"/>
      <c r="D22" s="28">
        <f>SUM(D21)</f>
        <v>1430.0458093738484</v>
      </c>
      <c r="E22" s="30"/>
      <c r="F22" s="28">
        <f>SUM(F21)</f>
        <v>364.91174053605863</v>
      </c>
      <c r="P22"/>
    </row>
    <row r="23" spans="1:16">
      <c r="A23" s="4"/>
      <c r="B23" s="4"/>
      <c r="C23" s="77"/>
      <c r="D23" s="31"/>
      <c r="E23" s="30"/>
      <c r="F23" s="31"/>
      <c r="P23"/>
    </row>
    <row r="24" spans="1:16">
      <c r="A24" s="2" t="s">
        <v>25</v>
      </c>
      <c r="B24" s="4" t="s">
        <v>254</v>
      </c>
      <c r="C24" s="140"/>
      <c r="D24" s="25">
        <f>I83/1000</f>
        <v>9.445364502767962</v>
      </c>
      <c r="E24" s="25"/>
      <c r="F24" s="25">
        <f>M83/1000</f>
        <v>2.232242758361811</v>
      </c>
      <c r="L24" s="136"/>
      <c r="P24"/>
    </row>
    <row r="25" spans="1:16">
      <c r="A25" s="4" t="s">
        <v>5</v>
      </c>
      <c r="B25" s="4"/>
      <c r="C25" s="77"/>
      <c r="D25" s="28">
        <f>SUM(D24)</f>
        <v>9.445364502767962</v>
      </c>
      <c r="E25" s="30"/>
      <c r="F25" s="28">
        <f>SUM(F24)</f>
        <v>2.232242758361811</v>
      </c>
      <c r="P25"/>
    </row>
    <row r="26" spans="1:16">
      <c r="A26" s="4"/>
      <c r="B26" s="4"/>
      <c r="C26" s="77"/>
      <c r="D26" s="31"/>
      <c r="E26" s="30"/>
      <c r="F26" s="31"/>
      <c r="P26"/>
    </row>
    <row r="27" spans="1:16">
      <c r="A27" s="4"/>
      <c r="B27" s="4"/>
      <c r="C27" s="77"/>
      <c r="D27" s="31"/>
      <c r="E27" s="30"/>
      <c r="F27" s="31"/>
      <c r="P27"/>
    </row>
    <row r="28" spans="1:16" ht="15" thickBot="1">
      <c r="A28" s="36" t="s">
        <v>7</v>
      </c>
      <c r="B28" s="36"/>
      <c r="C28" s="78"/>
      <c r="D28" s="282">
        <f>SUM(D8,D14,D19,D22,D25)</f>
        <v>7515.4235154783473</v>
      </c>
      <c r="E28" s="34"/>
      <c r="F28" s="37">
        <f>SUM(F8,F14,F19,F22,F25)</f>
        <v>2869.0364403111298</v>
      </c>
      <c r="P28"/>
    </row>
    <row r="29" spans="1:16">
      <c r="A29" s="4"/>
      <c r="B29" s="4"/>
      <c r="C29" s="77"/>
      <c r="D29" s="76" t="s">
        <v>130</v>
      </c>
      <c r="E29" s="41"/>
      <c r="F29" s="76" t="s">
        <v>130</v>
      </c>
      <c r="P29"/>
    </row>
    <row r="30" spans="1:16">
      <c r="P30"/>
    </row>
    <row r="31" spans="1:16">
      <c r="D31" s="145">
        <f>('CAP 20.2 - 2020 Forecasted TTP'!CH217/1000)-D28</f>
        <v>0</v>
      </c>
      <c r="F31" s="138">
        <f>('CAP 20.2 - 2020 Forecasted TTP'!CV217/1000)-F28</f>
        <v>0</v>
      </c>
      <c r="P31"/>
    </row>
    <row r="32" spans="1:16">
      <c r="P32"/>
    </row>
    <row r="33" spans="1:24">
      <c r="D33" s="144"/>
      <c r="E33" s="144"/>
      <c r="F33" s="144"/>
      <c r="P33"/>
    </row>
    <row r="34" spans="1:24">
      <c r="P34"/>
    </row>
    <row r="35" spans="1:24">
      <c r="A35" s="214" t="s">
        <v>862</v>
      </c>
      <c r="P35" t="s">
        <v>861</v>
      </c>
    </row>
    <row r="36" spans="1:24" ht="28.8">
      <c r="A36" s="141" t="s">
        <v>243</v>
      </c>
      <c r="B36" s="141" t="s">
        <v>244</v>
      </c>
      <c r="C36" s="149" t="s">
        <v>24</v>
      </c>
      <c r="D36" s="149" t="s">
        <v>25</v>
      </c>
      <c r="E36" s="149" t="s">
        <v>12</v>
      </c>
      <c r="F36" s="150" t="s">
        <v>245</v>
      </c>
      <c r="G36" s="151" t="s">
        <v>246</v>
      </c>
      <c r="H36" s="151" t="s">
        <v>248</v>
      </c>
      <c r="I36" s="151" t="s">
        <v>249</v>
      </c>
      <c r="J36" s="151" t="s">
        <v>250</v>
      </c>
      <c r="K36" s="151" t="s">
        <v>247</v>
      </c>
      <c r="L36" s="151" t="s">
        <v>251</v>
      </c>
      <c r="M36" s="151" t="s">
        <v>252</v>
      </c>
      <c r="N36" s="151" t="s">
        <v>253</v>
      </c>
      <c r="P36" s="146" t="s">
        <v>835</v>
      </c>
      <c r="Q36" s="202" t="s">
        <v>853</v>
      </c>
      <c r="R36" s="202" t="s">
        <v>854</v>
      </c>
      <c r="S36" s="202" t="s">
        <v>855</v>
      </c>
      <c r="T36" s="202" t="s">
        <v>856</v>
      </c>
      <c r="U36" s="202" t="s">
        <v>857</v>
      </c>
      <c r="V36" s="202" t="s">
        <v>858</v>
      </c>
      <c r="W36" s="202" t="s">
        <v>859</v>
      </c>
      <c r="X36" s="202" t="s">
        <v>860</v>
      </c>
    </row>
    <row r="37" spans="1:24">
      <c r="A37" s="142" t="s">
        <v>380</v>
      </c>
      <c r="B37" t="s">
        <v>382</v>
      </c>
      <c r="C37" s="143">
        <v>0.50218765338139726</v>
      </c>
      <c r="D37" s="143">
        <v>0.46557444431912115</v>
      </c>
      <c r="E37" s="143">
        <v>3.2237902299481529E-2</v>
      </c>
      <c r="F37" s="143">
        <f>SUM(C37:E37)</f>
        <v>0.99999999999999989</v>
      </c>
      <c r="G37" s="144">
        <f>_xlfn.IFNA(INDEX('CAP 20.2 - 2020 Forecasted TTP'!$CH:$CH,MATCH(1,INDEX(('G-CAP 20.1 - Depreciation'!B37='CAP 20.2 - 2020 Forecasted TTP'!$I:$I)*("Y"='CAP 20.2 - 2020 Forecasted TTP'!$A:$A),0,1),0)),)</f>
        <v>0</v>
      </c>
      <c r="H37" s="144">
        <f>C37*$G37</f>
        <v>0</v>
      </c>
      <c r="I37" s="144">
        <f t="shared" ref="I37" si="0">D37*$G37</f>
        <v>0</v>
      </c>
      <c r="J37" s="144">
        <f t="shared" ref="J37" si="1">E37*$G37</f>
        <v>0</v>
      </c>
      <c r="K37" s="144">
        <f>_xlfn.IFNA(INDEX('CAP 20.2 - 2020 Forecasted TTP'!$CV:$CV,MATCH(1,INDEX(('G-CAP 20.1 - Depreciation'!B37='CAP 20.2 - 2020 Forecasted TTP'!$I:$I)*("Y"='CAP 20.2 - 2020 Forecasted TTP'!$A:$A),0,1),0)),)</f>
        <v>0</v>
      </c>
      <c r="L37" s="145">
        <f>C37*$K37</f>
        <v>0</v>
      </c>
      <c r="M37" s="145">
        <f t="shared" ref="M37" si="2">D37*$K37</f>
        <v>0</v>
      </c>
      <c r="N37" s="145">
        <f t="shared" ref="N37" si="3">E37*$K37</f>
        <v>0</v>
      </c>
      <c r="P37" s="200" t="s">
        <v>348</v>
      </c>
      <c r="Q37" s="148">
        <v>0</v>
      </c>
      <c r="R37" s="148">
        <v>0</v>
      </c>
      <c r="S37" s="148">
        <v>0</v>
      </c>
      <c r="T37" s="148">
        <v>0</v>
      </c>
      <c r="U37" s="148">
        <v>0</v>
      </c>
      <c r="V37" s="148">
        <v>0</v>
      </c>
      <c r="W37" s="148">
        <v>0</v>
      </c>
      <c r="X37" s="148">
        <v>0</v>
      </c>
    </row>
    <row r="38" spans="1:24">
      <c r="A38" s="142" t="s">
        <v>464</v>
      </c>
      <c r="B38" t="s">
        <v>466</v>
      </c>
      <c r="C38" s="143">
        <v>0</v>
      </c>
      <c r="D38" s="143">
        <v>0</v>
      </c>
      <c r="E38" s="143">
        <v>1</v>
      </c>
      <c r="F38" s="143">
        <f t="shared" ref="F38:F80" si="4">SUM(C38:E38)</f>
        <v>1</v>
      </c>
      <c r="G38" s="144">
        <f>_xlfn.IFNA(INDEX('CAP 20.2 - 2020 Forecasted TTP'!$CH:$CH,MATCH(1,INDEX(('G-CAP 20.1 - Depreciation'!B38='CAP 20.2 - 2020 Forecasted TTP'!$I:$I)*("Y"='CAP 20.2 - 2020 Forecasted TTP'!$A:$A),0,1),0)),)</f>
        <v>0</v>
      </c>
      <c r="H38" s="144">
        <f t="shared" ref="H38:H80" si="5">C38*$G38</f>
        <v>0</v>
      </c>
      <c r="I38" s="144">
        <f t="shared" ref="I38:I80" si="6">D38*$G38</f>
        <v>0</v>
      </c>
      <c r="J38" s="144">
        <f t="shared" ref="J38:J80" si="7">E38*$G38</f>
        <v>0</v>
      </c>
      <c r="K38" s="144">
        <f>_xlfn.IFNA(INDEX('CAP 20.2 - 2020 Forecasted TTP'!$CV:$CV,MATCH(1,INDEX(('G-CAP 20.1 - Depreciation'!B38='CAP 20.2 - 2020 Forecasted TTP'!$I:$I)*("Y"='CAP 20.2 - 2020 Forecasted TTP'!$A:$A),0,1),0)),)</f>
        <v>0</v>
      </c>
      <c r="L38" s="145">
        <f t="shared" ref="L38:L80" si="8">C38*$K38</f>
        <v>0</v>
      </c>
      <c r="M38" s="145">
        <f t="shared" ref="M38:M80" si="9">D38*$K38</f>
        <v>0</v>
      </c>
      <c r="N38" s="145">
        <f t="shared" ref="N38:N80" si="10">E38*$K38</f>
        <v>0</v>
      </c>
      <c r="P38" s="200" t="s">
        <v>380</v>
      </c>
      <c r="Q38" s="148">
        <v>0</v>
      </c>
      <c r="R38" s="148">
        <v>0</v>
      </c>
      <c r="S38" s="148">
        <v>0</v>
      </c>
      <c r="T38" s="148">
        <v>0</v>
      </c>
      <c r="U38" s="148">
        <v>0</v>
      </c>
      <c r="V38" s="148">
        <v>0</v>
      </c>
      <c r="W38" s="148">
        <v>0</v>
      </c>
      <c r="X38" s="148">
        <v>0</v>
      </c>
    </row>
    <row r="39" spans="1:24">
      <c r="A39" s="142" t="s">
        <v>467</v>
      </c>
      <c r="B39" t="s">
        <v>468</v>
      </c>
      <c r="C39" s="143">
        <v>1</v>
      </c>
      <c r="D39" s="143">
        <v>0</v>
      </c>
      <c r="E39" s="143">
        <v>0</v>
      </c>
      <c r="F39" s="143">
        <f t="shared" si="4"/>
        <v>1</v>
      </c>
      <c r="G39" s="144">
        <f>_xlfn.IFNA(INDEX('CAP 20.2 - 2020 Forecasted TTP'!$CH:$CH,MATCH(1,INDEX(('G-CAP 20.1 - Depreciation'!B39='CAP 20.2 - 2020 Forecasted TTP'!$I:$I)*("Y"='CAP 20.2 - 2020 Forecasted TTP'!$A:$A),0,1),0)),)</f>
        <v>0</v>
      </c>
      <c r="H39" s="144">
        <f t="shared" si="5"/>
        <v>0</v>
      </c>
      <c r="I39" s="144">
        <f t="shared" si="6"/>
        <v>0</v>
      </c>
      <c r="J39" s="144">
        <f t="shared" si="7"/>
        <v>0</v>
      </c>
      <c r="K39" s="144">
        <f>_xlfn.IFNA(INDEX('CAP 20.2 - 2020 Forecasted TTP'!$CV:$CV,MATCH(1,INDEX(('G-CAP 20.1 - Depreciation'!B39='CAP 20.2 - 2020 Forecasted TTP'!$I:$I)*("Y"='CAP 20.2 - 2020 Forecasted TTP'!$A:$A),0,1),0)),)</f>
        <v>0</v>
      </c>
      <c r="L39" s="145">
        <f t="shared" si="8"/>
        <v>0</v>
      </c>
      <c r="M39" s="145">
        <f t="shared" si="9"/>
        <v>0</v>
      </c>
      <c r="N39" s="145">
        <f t="shared" si="10"/>
        <v>0</v>
      </c>
      <c r="P39" s="200" t="s">
        <v>464</v>
      </c>
      <c r="Q39" s="148">
        <v>0</v>
      </c>
      <c r="R39" s="148">
        <v>0</v>
      </c>
      <c r="S39" s="148">
        <v>0</v>
      </c>
      <c r="T39" s="148">
        <v>0</v>
      </c>
      <c r="U39" s="148">
        <v>0</v>
      </c>
      <c r="V39" s="148">
        <v>0</v>
      </c>
      <c r="W39" s="148">
        <v>0</v>
      </c>
      <c r="X39" s="148">
        <v>0</v>
      </c>
    </row>
    <row r="40" spans="1:24">
      <c r="A40" s="142" t="s">
        <v>264</v>
      </c>
      <c r="B40" t="s">
        <v>265</v>
      </c>
      <c r="C40" s="143">
        <v>0.29311106479135884</v>
      </c>
      <c r="D40" s="143">
        <v>0.37102447423462676</v>
      </c>
      <c r="E40" s="143">
        <v>0.33586446097401451</v>
      </c>
      <c r="F40" s="143">
        <f t="shared" si="4"/>
        <v>1</v>
      </c>
      <c r="G40" s="144">
        <f>_xlfn.IFNA(INDEX('CAP 20.2 - 2020 Forecasted TTP'!$CH:$CH,MATCH(1,INDEX(('G-CAP 20.1 - Depreciation'!B40='CAP 20.2 - 2020 Forecasted TTP'!$I:$I)*("Y"='CAP 20.2 - 2020 Forecasted TTP'!$A:$A),0,1),0)),)</f>
        <v>0</v>
      </c>
      <c r="H40" s="144">
        <f t="shared" si="5"/>
        <v>0</v>
      </c>
      <c r="I40" s="144">
        <f t="shared" si="6"/>
        <v>0</v>
      </c>
      <c r="J40" s="144">
        <f t="shared" si="7"/>
        <v>0</v>
      </c>
      <c r="K40" s="144">
        <f>_xlfn.IFNA(INDEX('CAP 20.2 - 2020 Forecasted TTP'!$CV:$CV,MATCH(1,INDEX(('G-CAP 20.1 - Depreciation'!B40='CAP 20.2 - 2020 Forecasted TTP'!$I:$I)*("Y"='CAP 20.2 - 2020 Forecasted TTP'!$A:$A),0,1),0)),)</f>
        <v>0</v>
      </c>
      <c r="L40" s="145">
        <f t="shared" si="8"/>
        <v>0</v>
      </c>
      <c r="M40" s="145">
        <f t="shared" si="9"/>
        <v>0</v>
      </c>
      <c r="N40" s="145">
        <f t="shared" si="10"/>
        <v>0</v>
      </c>
      <c r="P40" s="200" t="s">
        <v>467</v>
      </c>
      <c r="Q40" s="148">
        <v>0</v>
      </c>
      <c r="R40" s="148">
        <v>0</v>
      </c>
      <c r="S40" s="148">
        <v>0</v>
      </c>
      <c r="T40" s="148">
        <v>0</v>
      </c>
      <c r="U40" s="148">
        <v>0</v>
      </c>
      <c r="V40" s="148">
        <v>0</v>
      </c>
      <c r="W40" s="148">
        <v>0</v>
      </c>
      <c r="X40" s="148">
        <v>0</v>
      </c>
    </row>
    <row r="41" spans="1:24">
      <c r="A41" s="142" t="s">
        <v>230</v>
      </c>
      <c r="B41" t="s">
        <v>92</v>
      </c>
      <c r="C41" s="143">
        <v>0.36613628763052103</v>
      </c>
      <c r="D41" s="143">
        <v>0.4130318975836752</v>
      </c>
      <c r="E41" s="143">
        <v>0.22083181478580383</v>
      </c>
      <c r="F41" s="143">
        <f t="shared" si="4"/>
        <v>1</v>
      </c>
      <c r="G41" s="144">
        <f>_xlfn.IFNA(INDEX('CAP 20.2 - 2020 Forecasted TTP'!$CH:$CH,MATCH(1,INDEX(('G-CAP 20.1 - Depreciation'!B41='CAP 20.2 - 2020 Forecasted TTP'!$I:$I)*("Y"='CAP 20.2 - 2020 Forecasted TTP'!$A:$A),0,1),0)),)</f>
        <v>0</v>
      </c>
      <c r="H41" s="144">
        <f t="shared" si="5"/>
        <v>0</v>
      </c>
      <c r="I41" s="144">
        <f t="shared" si="6"/>
        <v>0</v>
      </c>
      <c r="J41" s="144">
        <f t="shared" si="7"/>
        <v>0</v>
      </c>
      <c r="K41" s="144">
        <f>_xlfn.IFNA(INDEX('CAP 20.2 - 2020 Forecasted TTP'!$CV:$CV,MATCH(1,INDEX(('G-CAP 20.1 - Depreciation'!B41='CAP 20.2 - 2020 Forecasted TTP'!$I:$I)*("Y"='CAP 20.2 - 2020 Forecasted TTP'!$A:$A),0,1),0)),)</f>
        <v>0</v>
      </c>
      <c r="L41" s="145">
        <f t="shared" si="8"/>
        <v>0</v>
      </c>
      <c r="M41" s="145">
        <f t="shared" si="9"/>
        <v>0</v>
      </c>
      <c r="N41" s="145">
        <f t="shared" si="10"/>
        <v>0</v>
      </c>
      <c r="P41" s="200" t="s">
        <v>264</v>
      </c>
      <c r="Q41" s="148">
        <v>0</v>
      </c>
      <c r="R41" s="148">
        <v>0</v>
      </c>
      <c r="S41" s="148">
        <v>0</v>
      </c>
      <c r="T41" s="148">
        <v>0</v>
      </c>
      <c r="U41" s="148">
        <v>0</v>
      </c>
      <c r="V41" s="148">
        <v>0</v>
      </c>
      <c r="W41" s="148">
        <v>0</v>
      </c>
      <c r="X41" s="148">
        <v>0</v>
      </c>
    </row>
    <row r="42" spans="1:24">
      <c r="A42" s="166" t="s">
        <v>197</v>
      </c>
      <c r="B42" t="s">
        <v>94</v>
      </c>
      <c r="C42" s="143">
        <v>0.19938899234087556</v>
      </c>
      <c r="D42" s="143">
        <v>0.77280027759746717</v>
      </c>
      <c r="E42" s="143">
        <v>2.781073006165739E-2</v>
      </c>
      <c r="F42" s="143">
        <f t="shared" si="4"/>
        <v>1.0000000000000002</v>
      </c>
      <c r="G42" s="144">
        <f>_xlfn.IFNA(INDEX('CAP 20.2 - 2020 Forecasted TTP'!$CH:$CH,MATCH(1,INDEX(('G-CAP 20.1 - Depreciation'!B42='CAP 20.2 - 2020 Forecasted TTP'!$I:$I)*("Y"='CAP 20.2 - 2020 Forecasted TTP'!$A:$A),0,1),0)),)</f>
        <v>0</v>
      </c>
      <c r="H42" s="144">
        <f t="shared" si="5"/>
        <v>0</v>
      </c>
      <c r="I42" s="144">
        <f t="shared" si="6"/>
        <v>0</v>
      </c>
      <c r="J42" s="144">
        <f t="shared" si="7"/>
        <v>0</v>
      </c>
      <c r="K42" s="144">
        <f>_xlfn.IFNA(INDEX('CAP 20.2 - 2020 Forecasted TTP'!$CV:$CV,MATCH(1,INDEX(('G-CAP 20.1 - Depreciation'!B42='CAP 20.2 - 2020 Forecasted TTP'!$I:$I)*("Y"='CAP 20.2 - 2020 Forecasted TTP'!$A:$A),0,1),0)),)</f>
        <v>0</v>
      </c>
      <c r="L42" s="145">
        <f t="shared" si="8"/>
        <v>0</v>
      </c>
      <c r="M42" s="145">
        <f t="shared" si="9"/>
        <v>0</v>
      </c>
      <c r="N42" s="145">
        <f t="shared" si="10"/>
        <v>0</v>
      </c>
      <c r="P42" s="200" t="s">
        <v>230</v>
      </c>
      <c r="Q42" s="148">
        <v>0</v>
      </c>
      <c r="R42" s="148">
        <v>0</v>
      </c>
      <c r="S42" s="148">
        <v>0</v>
      </c>
      <c r="T42" s="148">
        <v>0</v>
      </c>
      <c r="U42" s="148">
        <v>0</v>
      </c>
      <c r="V42" s="148">
        <v>0</v>
      </c>
      <c r="W42" s="148">
        <v>0</v>
      </c>
      <c r="X42" s="148">
        <v>0</v>
      </c>
    </row>
    <row r="43" spans="1:24">
      <c r="A43" s="166" t="s">
        <v>197</v>
      </c>
      <c r="B43" t="s">
        <v>93</v>
      </c>
      <c r="C43" s="143">
        <v>0.43644375762830434</v>
      </c>
      <c r="D43" s="143">
        <v>1.3145170476523154E-2</v>
      </c>
      <c r="E43" s="143">
        <v>0.55041107189517247</v>
      </c>
      <c r="F43" s="143">
        <f t="shared" si="4"/>
        <v>1</v>
      </c>
      <c r="G43" s="144">
        <f>_xlfn.IFNA(INDEX('CAP 20.2 - 2020 Forecasted TTP'!$CH:$CH,MATCH(1,INDEX(('G-CAP 20.1 - Depreciation'!B43='CAP 20.2 - 2020 Forecasted TTP'!$I:$I)*("Y"='CAP 20.2 - 2020 Forecasted TTP'!$A:$A),0,1),0)),)</f>
        <v>0</v>
      </c>
      <c r="H43" s="144">
        <f t="shared" si="5"/>
        <v>0</v>
      </c>
      <c r="I43" s="144">
        <f t="shared" si="6"/>
        <v>0</v>
      </c>
      <c r="J43" s="144">
        <f t="shared" si="7"/>
        <v>0</v>
      </c>
      <c r="K43" s="144">
        <f>_xlfn.IFNA(INDEX('CAP 20.2 - 2020 Forecasted TTP'!$CV:$CV,MATCH(1,INDEX(('G-CAP 20.1 - Depreciation'!B43='CAP 20.2 - 2020 Forecasted TTP'!$I:$I)*("Y"='CAP 20.2 - 2020 Forecasted TTP'!$A:$A),0,1),0)),)</f>
        <v>0</v>
      </c>
      <c r="L43" s="145">
        <f t="shared" si="8"/>
        <v>0</v>
      </c>
      <c r="M43" s="145">
        <f t="shared" si="9"/>
        <v>0</v>
      </c>
      <c r="N43" s="145">
        <f t="shared" si="10"/>
        <v>0</v>
      </c>
      <c r="P43" s="200" t="s">
        <v>197</v>
      </c>
      <c r="Q43" s="148">
        <v>0</v>
      </c>
      <c r="R43" s="148">
        <v>0</v>
      </c>
      <c r="S43" s="148">
        <v>0</v>
      </c>
      <c r="T43" s="148">
        <v>0</v>
      </c>
      <c r="U43" s="148">
        <v>0</v>
      </c>
      <c r="V43" s="148">
        <v>0</v>
      </c>
      <c r="W43" s="148">
        <v>0</v>
      </c>
      <c r="X43" s="148">
        <v>0</v>
      </c>
    </row>
    <row r="44" spans="1:24">
      <c r="A44" s="142" t="s">
        <v>179</v>
      </c>
      <c r="B44" t="s">
        <v>96</v>
      </c>
      <c r="C44" s="143">
        <v>0.9273659626296874</v>
      </c>
      <c r="D44" s="143">
        <v>7.2634037370312696E-2</v>
      </c>
      <c r="E44" s="143">
        <v>0</v>
      </c>
      <c r="F44" s="143">
        <f t="shared" si="4"/>
        <v>1</v>
      </c>
      <c r="G44" s="144">
        <f>_xlfn.IFNA(INDEX('CAP 20.2 - 2020 Forecasted TTP'!$CH:$CH,MATCH(1,INDEX(('G-CAP 20.1 - Depreciation'!B44='CAP 20.2 - 2020 Forecasted TTP'!$I:$I)*("Y"='CAP 20.2 - 2020 Forecasted TTP'!$A:$A),0,1),0)),)</f>
        <v>0</v>
      </c>
      <c r="H44" s="144">
        <f t="shared" si="5"/>
        <v>0</v>
      </c>
      <c r="I44" s="144">
        <f t="shared" si="6"/>
        <v>0</v>
      </c>
      <c r="J44" s="144">
        <f t="shared" si="7"/>
        <v>0</v>
      </c>
      <c r="K44" s="144">
        <f>_xlfn.IFNA(INDEX('CAP 20.2 - 2020 Forecasted TTP'!$CV:$CV,MATCH(1,INDEX(('G-CAP 20.1 - Depreciation'!B44='CAP 20.2 - 2020 Forecasted TTP'!$I:$I)*("Y"='CAP 20.2 - 2020 Forecasted TTP'!$A:$A),0,1),0)),)</f>
        <v>0</v>
      </c>
      <c r="L44" s="145">
        <f t="shared" si="8"/>
        <v>0</v>
      </c>
      <c r="M44" s="145">
        <f t="shared" si="9"/>
        <v>0</v>
      </c>
      <c r="N44" s="145">
        <f t="shared" si="10"/>
        <v>0</v>
      </c>
      <c r="P44" s="200" t="s">
        <v>179</v>
      </c>
      <c r="Q44" s="148">
        <v>0</v>
      </c>
      <c r="R44" s="148">
        <v>0</v>
      </c>
      <c r="S44" s="148">
        <v>0</v>
      </c>
      <c r="T44" s="148">
        <v>0</v>
      </c>
      <c r="U44" s="148">
        <v>0</v>
      </c>
      <c r="V44" s="148">
        <v>0</v>
      </c>
      <c r="W44" s="148">
        <v>0</v>
      </c>
      <c r="X44" s="148">
        <v>0</v>
      </c>
    </row>
    <row r="45" spans="1:24">
      <c r="A45" s="142" t="s">
        <v>181</v>
      </c>
      <c r="B45" t="s">
        <v>91</v>
      </c>
      <c r="C45" s="143">
        <v>0.4339339916302199</v>
      </c>
      <c r="D45" s="143">
        <v>0.56438279600770236</v>
      </c>
      <c r="E45" s="143">
        <v>1.6832123620777618E-3</v>
      </c>
      <c r="F45" s="143">
        <f t="shared" si="4"/>
        <v>1</v>
      </c>
      <c r="G45" s="144">
        <f>_xlfn.IFNA(INDEX('CAP 20.2 - 2020 Forecasted TTP'!$CH:$CH,MATCH(1,INDEX(('G-CAP 20.1 - Depreciation'!B45='CAP 20.2 - 2020 Forecasted TTP'!$I:$I)*("Y"='CAP 20.2 - 2020 Forecasted TTP'!$A:$A),0,1),0)),)</f>
        <v>0</v>
      </c>
      <c r="H45" s="144">
        <f t="shared" si="5"/>
        <v>0</v>
      </c>
      <c r="I45" s="144">
        <f t="shared" si="6"/>
        <v>0</v>
      </c>
      <c r="J45" s="144">
        <f t="shared" si="7"/>
        <v>0</v>
      </c>
      <c r="K45" s="144">
        <f>_xlfn.IFNA(INDEX('CAP 20.2 - 2020 Forecasted TTP'!$CV:$CV,MATCH(1,INDEX(('G-CAP 20.1 - Depreciation'!B45='CAP 20.2 - 2020 Forecasted TTP'!$I:$I)*("Y"='CAP 20.2 - 2020 Forecasted TTP'!$A:$A),0,1),0)),)</f>
        <v>0</v>
      </c>
      <c r="L45" s="145">
        <f t="shared" si="8"/>
        <v>0</v>
      </c>
      <c r="M45" s="145">
        <f t="shared" si="9"/>
        <v>0</v>
      </c>
      <c r="N45" s="145">
        <f t="shared" si="10"/>
        <v>0</v>
      </c>
      <c r="P45" s="200" t="s">
        <v>181</v>
      </c>
      <c r="Q45" s="148">
        <v>0</v>
      </c>
      <c r="R45" s="148">
        <v>0</v>
      </c>
      <c r="S45" s="148">
        <v>0</v>
      </c>
      <c r="T45" s="148">
        <v>0</v>
      </c>
      <c r="U45" s="148">
        <v>0</v>
      </c>
      <c r="V45" s="148">
        <v>0</v>
      </c>
      <c r="W45" s="148">
        <v>0</v>
      </c>
      <c r="X45" s="148">
        <v>0</v>
      </c>
    </row>
    <row r="46" spans="1:24">
      <c r="A46" s="142" t="s">
        <v>183</v>
      </c>
      <c r="B46" t="s">
        <v>90</v>
      </c>
      <c r="C46" s="143">
        <v>3.8071981893222293E-2</v>
      </c>
      <c r="D46" s="143">
        <v>0.96192801810677775</v>
      </c>
      <c r="E46" s="143">
        <v>0</v>
      </c>
      <c r="F46" s="143">
        <f t="shared" si="4"/>
        <v>1</v>
      </c>
      <c r="G46" s="144">
        <f>_xlfn.IFNA(INDEX('CAP 20.2 - 2020 Forecasted TTP'!$CH:$CH,MATCH(1,INDEX(('G-CAP 20.1 - Depreciation'!B46='CAP 20.2 - 2020 Forecasted TTP'!$I:$I)*("Y"='CAP 20.2 - 2020 Forecasted TTP'!$A:$A),0,1),0)),)</f>
        <v>0</v>
      </c>
      <c r="H46" s="144">
        <f t="shared" si="5"/>
        <v>0</v>
      </c>
      <c r="I46" s="144">
        <f t="shared" si="6"/>
        <v>0</v>
      </c>
      <c r="J46" s="144">
        <f t="shared" si="7"/>
        <v>0</v>
      </c>
      <c r="K46" s="144">
        <f>_xlfn.IFNA(INDEX('CAP 20.2 - 2020 Forecasted TTP'!$CV:$CV,MATCH(1,INDEX(('G-CAP 20.1 - Depreciation'!B46='CAP 20.2 - 2020 Forecasted TTP'!$I:$I)*("Y"='CAP 20.2 - 2020 Forecasted TTP'!$A:$A),0,1),0)),)</f>
        <v>0</v>
      </c>
      <c r="L46" s="145">
        <f t="shared" si="8"/>
        <v>0</v>
      </c>
      <c r="M46" s="145">
        <f t="shared" si="9"/>
        <v>0</v>
      </c>
      <c r="N46" s="145">
        <f t="shared" si="10"/>
        <v>0</v>
      </c>
      <c r="P46" s="200" t="s">
        <v>183</v>
      </c>
      <c r="Q46" s="148">
        <v>0</v>
      </c>
      <c r="R46" s="148">
        <v>0</v>
      </c>
      <c r="S46" s="148">
        <v>0</v>
      </c>
      <c r="T46" s="148">
        <v>0</v>
      </c>
      <c r="U46" s="148">
        <v>0</v>
      </c>
      <c r="V46" s="148">
        <v>0</v>
      </c>
      <c r="W46" s="148">
        <v>0</v>
      </c>
      <c r="X46" s="148">
        <v>0</v>
      </c>
    </row>
    <row r="47" spans="1:24">
      <c r="A47" s="142" t="s">
        <v>186</v>
      </c>
      <c r="B47" t="s">
        <v>99</v>
      </c>
      <c r="C47" s="143">
        <v>0</v>
      </c>
      <c r="D47" s="143">
        <v>1</v>
      </c>
      <c r="E47" s="143">
        <v>0</v>
      </c>
      <c r="F47" s="143">
        <f t="shared" si="4"/>
        <v>1</v>
      </c>
      <c r="G47" s="144">
        <f>_xlfn.IFNA(INDEX('CAP 20.2 - 2020 Forecasted TTP'!$CH:$CH,MATCH(1,INDEX(('G-CAP 20.1 - Depreciation'!B47='CAP 20.2 - 2020 Forecasted TTP'!$I:$I)*("Y"='CAP 20.2 - 2020 Forecasted TTP'!$A:$A),0,1),0)),)</f>
        <v>0</v>
      </c>
      <c r="H47" s="144">
        <f t="shared" si="5"/>
        <v>0</v>
      </c>
      <c r="I47" s="144">
        <f t="shared" si="6"/>
        <v>0</v>
      </c>
      <c r="J47" s="144">
        <f t="shared" si="7"/>
        <v>0</v>
      </c>
      <c r="K47" s="144">
        <f>_xlfn.IFNA(INDEX('CAP 20.2 - 2020 Forecasted TTP'!$CV:$CV,MATCH(1,INDEX(('G-CAP 20.1 - Depreciation'!B47='CAP 20.2 - 2020 Forecasted TTP'!$I:$I)*("Y"='CAP 20.2 - 2020 Forecasted TTP'!$A:$A),0,1),0)),)</f>
        <v>0</v>
      </c>
      <c r="L47" s="145">
        <f t="shared" si="8"/>
        <v>0</v>
      </c>
      <c r="M47" s="145">
        <f t="shared" si="9"/>
        <v>0</v>
      </c>
      <c r="N47" s="145">
        <f t="shared" si="10"/>
        <v>0</v>
      </c>
      <c r="P47" s="200" t="s">
        <v>186</v>
      </c>
      <c r="Q47" s="148">
        <v>0</v>
      </c>
      <c r="R47" s="148">
        <v>0</v>
      </c>
      <c r="S47" s="148">
        <v>0</v>
      </c>
      <c r="T47" s="148">
        <v>0</v>
      </c>
      <c r="U47" s="148">
        <v>0</v>
      </c>
      <c r="V47" s="148">
        <v>0</v>
      </c>
      <c r="W47" s="148">
        <v>0</v>
      </c>
      <c r="X47" s="148">
        <v>0</v>
      </c>
    </row>
    <row r="48" spans="1:24">
      <c r="A48" s="142" t="s">
        <v>201</v>
      </c>
      <c r="B48" t="s">
        <v>89</v>
      </c>
      <c r="C48" s="143">
        <v>0.15754951238373793</v>
      </c>
      <c r="D48" s="143">
        <v>9.0243619840983409E-3</v>
      </c>
      <c r="E48" s="143">
        <v>0.83342612563216367</v>
      </c>
      <c r="F48" s="143">
        <f t="shared" si="4"/>
        <v>1</v>
      </c>
      <c r="G48" s="144">
        <f>_xlfn.IFNA(INDEX('CAP 20.2 - 2020 Forecasted TTP'!$CH:$CH,MATCH(1,INDEX(('G-CAP 20.1 - Depreciation'!B48='CAP 20.2 - 2020 Forecasted TTP'!$I:$I)*("Y"='CAP 20.2 - 2020 Forecasted TTP'!$A:$A),0,1),0)),)</f>
        <v>1046651.7765368301</v>
      </c>
      <c r="H48" s="144">
        <f t="shared" si="5"/>
        <v>164899.47702895061</v>
      </c>
      <c r="I48" s="144">
        <f t="shared" si="6"/>
        <v>9445.3645027679613</v>
      </c>
      <c r="J48" s="144">
        <f t="shared" si="7"/>
        <v>872306.9350051115</v>
      </c>
      <c r="K48" s="144">
        <f>_xlfn.IFNA(INDEX('CAP 20.2 - 2020 Forecasted TTP'!$CV:$CV,MATCH(1,INDEX(('G-CAP 20.1 - Depreciation'!B48='CAP 20.2 - 2020 Forecasted TTP'!$I:$I)*("Y"='CAP 20.2 - 2020 Forecasted TTP'!$A:$A),0,1),0)),)</f>
        <v>247357.40457831859</v>
      </c>
      <c r="L48" s="145">
        <f t="shared" si="8"/>
        <v>38971.038475821078</v>
      </c>
      <c r="M48" s="145">
        <f t="shared" si="9"/>
        <v>2232.242758361811</v>
      </c>
      <c r="N48" s="145">
        <f t="shared" si="10"/>
        <v>206154.12334413567</v>
      </c>
      <c r="P48" s="200" t="s">
        <v>201</v>
      </c>
      <c r="Q48" s="148">
        <v>164899.47702895061</v>
      </c>
      <c r="R48" s="148">
        <v>9445.3645027679613</v>
      </c>
      <c r="S48" s="148">
        <v>872306.9350051115</v>
      </c>
      <c r="T48" s="148">
        <v>1046651.7765368301</v>
      </c>
      <c r="U48" s="148">
        <v>38971.038475821078</v>
      </c>
      <c r="V48" s="148">
        <v>2232.242758361811</v>
      </c>
      <c r="W48" s="148">
        <v>206154.12334413567</v>
      </c>
      <c r="X48" s="148">
        <v>247357.40457831859</v>
      </c>
    </row>
    <row r="49" spans="1:24">
      <c r="A49" s="142" t="s">
        <v>188</v>
      </c>
      <c r="B49" t="s">
        <v>87</v>
      </c>
      <c r="C49" s="143">
        <v>0.23834907989885723</v>
      </c>
      <c r="D49" s="143">
        <v>0.50450950059034061</v>
      </c>
      <c r="E49" s="143">
        <v>0.25714141951080216</v>
      </c>
      <c r="F49" s="143">
        <f t="shared" si="4"/>
        <v>1</v>
      </c>
      <c r="G49" s="144">
        <f>_xlfn.IFNA(INDEX('CAP 20.2 - 2020 Forecasted TTP'!$CH:$CH,MATCH(1,INDEX(('G-CAP 20.1 - Depreciation'!B49='CAP 20.2 - 2020 Forecasted TTP'!$I:$I)*("Y"='CAP 20.2 - 2020 Forecasted TTP'!$A:$A),0,1),0)),)</f>
        <v>0</v>
      </c>
      <c r="H49" s="144">
        <f t="shared" si="5"/>
        <v>0</v>
      </c>
      <c r="I49" s="144">
        <f t="shared" si="6"/>
        <v>0</v>
      </c>
      <c r="J49" s="144">
        <f t="shared" si="7"/>
        <v>0</v>
      </c>
      <c r="K49" s="144">
        <f>_xlfn.IFNA(INDEX('CAP 20.2 - 2020 Forecasted TTP'!$CV:$CV,MATCH(1,INDEX(('G-CAP 20.1 - Depreciation'!B49='CAP 20.2 - 2020 Forecasted TTP'!$I:$I)*("Y"='CAP 20.2 - 2020 Forecasted TTP'!$A:$A),0,1),0)),)</f>
        <v>0</v>
      </c>
      <c r="L49" s="145">
        <f t="shared" si="8"/>
        <v>0</v>
      </c>
      <c r="M49" s="145">
        <f t="shared" si="9"/>
        <v>0</v>
      </c>
      <c r="N49" s="145">
        <f t="shared" si="10"/>
        <v>0</v>
      </c>
      <c r="P49" s="200" t="s">
        <v>188</v>
      </c>
      <c r="Q49" s="148">
        <v>0</v>
      </c>
      <c r="R49" s="148">
        <v>0</v>
      </c>
      <c r="S49" s="148">
        <v>0</v>
      </c>
      <c r="T49" s="148">
        <v>0</v>
      </c>
      <c r="U49" s="148">
        <v>0</v>
      </c>
      <c r="V49" s="148">
        <v>0</v>
      </c>
      <c r="W49" s="148">
        <v>0</v>
      </c>
      <c r="X49" s="148">
        <v>0</v>
      </c>
    </row>
    <row r="50" spans="1:24">
      <c r="A50" s="142" t="s">
        <v>203</v>
      </c>
      <c r="B50" t="s">
        <v>85</v>
      </c>
      <c r="C50" s="143">
        <v>0</v>
      </c>
      <c r="D50" s="143">
        <v>0</v>
      </c>
      <c r="E50" s="143">
        <v>1</v>
      </c>
      <c r="F50" s="143">
        <f t="shared" si="4"/>
        <v>1</v>
      </c>
      <c r="G50" s="144">
        <f>_xlfn.IFNA(INDEX('CAP 20.2 - 2020 Forecasted TTP'!$CH:$CH,MATCH(1,INDEX(('G-CAP 20.1 - Depreciation'!B50='CAP 20.2 - 2020 Forecasted TTP'!$I:$I)*("Y"='CAP 20.2 - 2020 Forecasted TTP'!$A:$A),0,1),0)),)</f>
        <v>146240.653172272</v>
      </c>
      <c r="H50" s="144">
        <f t="shared" si="5"/>
        <v>0</v>
      </c>
      <c r="I50" s="144">
        <f t="shared" si="6"/>
        <v>0</v>
      </c>
      <c r="J50" s="144">
        <f t="shared" si="7"/>
        <v>146240.653172272</v>
      </c>
      <c r="K50" s="144">
        <f>_xlfn.IFNA(INDEX('CAP 20.2 - 2020 Forecasted TTP'!$CV:$CV,MATCH(1,INDEX(('G-CAP 20.1 - Depreciation'!B50='CAP 20.2 - 2020 Forecasted TTP'!$I:$I)*("Y"='CAP 20.2 - 2020 Forecasted TTP'!$A:$A),0,1),0)),)</f>
        <v>51361.435803634609</v>
      </c>
      <c r="L50" s="145">
        <f t="shared" si="8"/>
        <v>0</v>
      </c>
      <c r="M50" s="145">
        <f t="shared" si="9"/>
        <v>0</v>
      </c>
      <c r="N50" s="145">
        <f t="shared" si="10"/>
        <v>51361.435803634609</v>
      </c>
      <c r="P50" s="200" t="s">
        <v>203</v>
      </c>
      <c r="Q50" s="148">
        <v>0</v>
      </c>
      <c r="R50" s="148">
        <v>0</v>
      </c>
      <c r="S50" s="148">
        <v>146240.653172272</v>
      </c>
      <c r="T50" s="148">
        <v>146240.653172272</v>
      </c>
      <c r="U50" s="148">
        <v>0</v>
      </c>
      <c r="V50" s="148">
        <v>0</v>
      </c>
      <c r="W50" s="148">
        <v>51361.435803634609</v>
      </c>
      <c r="X50" s="148">
        <v>51361.435803634609</v>
      </c>
    </row>
    <row r="51" spans="1:24">
      <c r="A51" s="142" t="s">
        <v>191</v>
      </c>
      <c r="B51" t="s">
        <v>83</v>
      </c>
      <c r="C51" s="143">
        <v>1.5548418130319154E-2</v>
      </c>
      <c r="D51" s="143">
        <v>0.98445158186968085</v>
      </c>
      <c r="E51" s="143">
        <v>0</v>
      </c>
      <c r="F51" s="143">
        <f t="shared" si="4"/>
        <v>1</v>
      </c>
      <c r="G51" s="144">
        <f>_xlfn.IFNA(INDEX('CAP 20.2 - 2020 Forecasted TTP'!$CH:$CH,MATCH(1,INDEX(('G-CAP 20.1 - Depreciation'!B51='CAP 20.2 - 2020 Forecasted TTP'!$I:$I)*("Y"='CAP 20.2 - 2020 Forecasted TTP'!$A:$A),0,1),0)),)</f>
        <v>0</v>
      </c>
      <c r="H51" s="144">
        <f t="shared" si="5"/>
        <v>0</v>
      </c>
      <c r="I51" s="144">
        <f t="shared" si="6"/>
        <v>0</v>
      </c>
      <c r="J51" s="144">
        <f t="shared" si="7"/>
        <v>0</v>
      </c>
      <c r="K51" s="144">
        <f>_xlfn.IFNA(INDEX('CAP 20.2 - 2020 Forecasted TTP'!$CV:$CV,MATCH(1,INDEX(('G-CAP 20.1 - Depreciation'!B51='CAP 20.2 - 2020 Forecasted TTP'!$I:$I)*("Y"='CAP 20.2 - 2020 Forecasted TTP'!$A:$A),0,1),0)),)</f>
        <v>0</v>
      </c>
      <c r="L51" s="145">
        <f t="shared" si="8"/>
        <v>0</v>
      </c>
      <c r="M51" s="145">
        <f t="shared" si="9"/>
        <v>0</v>
      </c>
      <c r="N51" s="145">
        <f t="shared" si="10"/>
        <v>0</v>
      </c>
      <c r="P51" s="200" t="s">
        <v>191</v>
      </c>
      <c r="Q51" s="148">
        <v>0</v>
      </c>
      <c r="R51" s="148">
        <v>0</v>
      </c>
      <c r="S51" s="148">
        <v>0</v>
      </c>
      <c r="T51" s="148">
        <v>0</v>
      </c>
      <c r="U51" s="148">
        <v>0</v>
      </c>
      <c r="V51" s="148">
        <v>0</v>
      </c>
      <c r="W51" s="148">
        <v>0</v>
      </c>
      <c r="X51" s="148">
        <v>0</v>
      </c>
    </row>
    <row r="52" spans="1:24">
      <c r="A52" s="142" t="s">
        <v>193</v>
      </c>
      <c r="B52" t="s">
        <v>80</v>
      </c>
      <c r="C52" s="143">
        <v>1.4577721707746626E-3</v>
      </c>
      <c r="D52" s="143">
        <v>0.99854222782922542</v>
      </c>
      <c r="E52" s="143">
        <v>0</v>
      </c>
      <c r="F52" s="143">
        <f t="shared" si="4"/>
        <v>1</v>
      </c>
      <c r="G52" s="144">
        <f>_xlfn.IFNA(INDEX('CAP 20.2 - 2020 Forecasted TTP'!$CH:$CH,MATCH(1,INDEX(('G-CAP 20.1 - Depreciation'!B52='CAP 20.2 - 2020 Forecasted TTP'!$I:$I)*("Y"='CAP 20.2 - 2020 Forecasted TTP'!$A:$A),0,1),0)),)</f>
        <v>0</v>
      </c>
      <c r="H52" s="144">
        <f t="shared" si="5"/>
        <v>0</v>
      </c>
      <c r="I52" s="144">
        <f t="shared" si="6"/>
        <v>0</v>
      </c>
      <c r="J52" s="144">
        <f t="shared" si="7"/>
        <v>0</v>
      </c>
      <c r="K52" s="144">
        <f>_xlfn.IFNA(INDEX('CAP 20.2 - 2020 Forecasted TTP'!$CV:$CV,MATCH(1,INDEX(('G-CAP 20.1 - Depreciation'!B52='CAP 20.2 - 2020 Forecasted TTP'!$I:$I)*("Y"='CAP 20.2 - 2020 Forecasted TTP'!$A:$A),0,1),0)),)</f>
        <v>0</v>
      </c>
      <c r="L52" s="145">
        <f t="shared" si="8"/>
        <v>0</v>
      </c>
      <c r="M52" s="145">
        <f t="shared" si="9"/>
        <v>0</v>
      </c>
      <c r="N52" s="145">
        <f t="shared" si="10"/>
        <v>0</v>
      </c>
      <c r="P52" s="200" t="s">
        <v>205</v>
      </c>
      <c r="Q52" s="148">
        <v>0</v>
      </c>
      <c r="R52" s="148">
        <v>0</v>
      </c>
      <c r="S52" s="148">
        <v>159769.33852451161</v>
      </c>
      <c r="T52" s="148">
        <v>159769.33852451161</v>
      </c>
      <c r="U52" s="148">
        <v>0</v>
      </c>
      <c r="V52" s="148">
        <v>0</v>
      </c>
      <c r="W52" s="148">
        <v>16872.820558338786</v>
      </c>
      <c r="X52" s="148">
        <v>16872.820558338786</v>
      </c>
    </row>
    <row r="53" spans="1:24">
      <c r="A53" s="142" t="s">
        <v>195</v>
      </c>
      <c r="B53" t="s">
        <v>78</v>
      </c>
      <c r="C53" s="143">
        <v>3.1731380382288697E-2</v>
      </c>
      <c r="D53" s="143">
        <v>0.96826861961771138</v>
      </c>
      <c r="E53" s="143">
        <v>0</v>
      </c>
      <c r="F53" s="143">
        <f t="shared" si="4"/>
        <v>1</v>
      </c>
      <c r="G53" s="144">
        <f>_xlfn.IFNA(INDEX('CAP 20.2 - 2020 Forecasted TTP'!$CH:$CH,MATCH(1,INDEX(('G-CAP 20.1 - Depreciation'!B53='CAP 20.2 - 2020 Forecasted TTP'!$I:$I)*("Y"='CAP 20.2 - 2020 Forecasted TTP'!$A:$A),0,1),0)),)</f>
        <v>0</v>
      </c>
      <c r="H53" s="144">
        <f t="shared" si="5"/>
        <v>0</v>
      </c>
      <c r="I53" s="144">
        <f t="shared" si="6"/>
        <v>0</v>
      </c>
      <c r="J53" s="144">
        <f t="shared" si="7"/>
        <v>0</v>
      </c>
      <c r="K53" s="144">
        <f>_xlfn.IFNA(INDEX('CAP 20.2 - 2020 Forecasted TTP'!$CV:$CV,MATCH(1,INDEX(('G-CAP 20.1 - Depreciation'!B53='CAP 20.2 - 2020 Forecasted TTP'!$I:$I)*("Y"='CAP 20.2 - 2020 Forecasted TTP'!$A:$A),0,1),0)),)</f>
        <v>0</v>
      </c>
      <c r="L53" s="145">
        <f t="shared" si="8"/>
        <v>0</v>
      </c>
      <c r="M53" s="145">
        <f t="shared" si="9"/>
        <v>0</v>
      </c>
      <c r="N53" s="145">
        <f t="shared" si="10"/>
        <v>0</v>
      </c>
      <c r="P53" s="200" t="s">
        <v>193</v>
      </c>
      <c r="Q53" s="148">
        <v>0</v>
      </c>
      <c r="R53" s="148">
        <v>0</v>
      </c>
      <c r="S53" s="148">
        <v>0</v>
      </c>
      <c r="T53" s="148">
        <v>0</v>
      </c>
      <c r="U53" s="148">
        <v>0</v>
      </c>
      <c r="V53" s="148">
        <v>0</v>
      </c>
      <c r="W53" s="148">
        <v>0</v>
      </c>
      <c r="X53" s="148">
        <v>0</v>
      </c>
    </row>
    <row r="54" spans="1:24">
      <c r="A54" s="142" t="s">
        <v>208</v>
      </c>
      <c r="B54" t="s">
        <v>77</v>
      </c>
      <c r="C54" s="143">
        <v>0</v>
      </c>
      <c r="D54" s="143">
        <v>5.8698999332614374E-3</v>
      </c>
      <c r="E54" s="143">
        <v>0.99413010006673852</v>
      </c>
      <c r="F54" s="143">
        <f t="shared" si="4"/>
        <v>1</v>
      </c>
      <c r="G54" s="144">
        <f>_xlfn.IFNA(INDEX('CAP 20.2 - 2020 Forecasted TTP'!$CH:$CH,MATCH(1,INDEX(('G-CAP 20.1 - Depreciation'!B54='CAP 20.2 - 2020 Forecasted TTP'!$I:$I)*("Y"='CAP 20.2 - 2020 Forecasted TTP'!$A:$A),0,1),0)),)</f>
        <v>0</v>
      </c>
      <c r="H54" s="144">
        <f t="shared" si="5"/>
        <v>0</v>
      </c>
      <c r="I54" s="144">
        <f t="shared" si="6"/>
        <v>0</v>
      </c>
      <c r="J54" s="144">
        <f t="shared" si="7"/>
        <v>0</v>
      </c>
      <c r="K54" s="144">
        <f>_xlfn.IFNA(INDEX('CAP 20.2 - 2020 Forecasted TTP'!$CV:$CV,MATCH(1,INDEX(('G-CAP 20.1 - Depreciation'!B54='CAP 20.2 - 2020 Forecasted TTP'!$I:$I)*("Y"='CAP 20.2 - 2020 Forecasted TTP'!$A:$A),0,1),0)),)</f>
        <v>0</v>
      </c>
      <c r="L54" s="145">
        <f t="shared" si="8"/>
        <v>0</v>
      </c>
      <c r="M54" s="145">
        <f t="shared" si="9"/>
        <v>0</v>
      </c>
      <c r="N54" s="145">
        <f t="shared" si="10"/>
        <v>0</v>
      </c>
      <c r="P54" s="200" t="s">
        <v>195</v>
      </c>
      <c r="Q54" s="148">
        <v>0</v>
      </c>
      <c r="R54" s="148">
        <v>0</v>
      </c>
      <c r="S54" s="148">
        <v>0</v>
      </c>
      <c r="T54" s="148">
        <v>0</v>
      </c>
      <c r="U54" s="148">
        <v>0</v>
      </c>
      <c r="V54" s="148">
        <v>0</v>
      </c>
      <c r="W54" s="148">
        <v>0</v>
      </c>
      <c r="X54" s="148">
        <v>0</v>
      </c>
    </row>
    <row r="55" spans="1:24">
      <c r="A55" s="142" t="s">
        <v>196</v>
      </c>
      <c r="B55" t="s">
        <v>98</v>
      </c>
      <c r="C55" s="143">
        <v>0</v>
      </c>
      <c r="D55" s="143">
        <v>1</v>
      </c>
      <c r="E55" s="143">
        <v>0</v>
      </c>
      <c r="F55" s="143">
        <f t="shared" si="4"/>
        <v>1</v>
      </c>
      <c r="G55" s="144">
        <f>_xlfn.IFNA(INDEX('CAP 20.2 - 2020 Forecasted TTP'!$CH:$CH,MATCH(1,INDEX(('G-CAP 20.1 - Depreciation'!B55='CAP 20.2 - 2020 Forecasted TTP'!$I:$I)*("Y"='CAP 20.2 - 2020 Forecasted TTP'!$A:$A),0,1),0)),)</f>
        <v>0</v>
      </c>
      <c r="H55" s="144">
        <f t="shared" si="5"/>
        <v>0</v>
      </c>
      <c r="I55" s="144">
        <f t="shared" si="6"/>
        <v>0</v>
      </c>
      <c r="J55" s="144">
        <f t="shared" si="7"/>
        <v>0</v>
      </c>
      <c r="K55" s="144">
        <f>_xlfn.IFNA(INDEX('CAP 20.2 - 2020 Forecasted TTP'!$CV:$CV,MATCH(1,INDEX(('G-CAP 20.1 - Depreciation'!B55='CAP 20.2 - 2020 Forecasted TTP'!$I:$I)*("Y"='CAP 20.2 - 2020 Forecasted TTP'!$A:$A),0,1),0)),)</f>
        <v>0</v>
      </c>
      <c r="L55" s="145">
        <f t="shared" si="8"/>
        <v>0</v>
      </c>
      <c r="M55" s="145">
        <f t="shared" si="9"/>
        <v>0</v>
      </c>
      <c r="N55" s="145">
        <f t="shared" si="10"/>
        <v>0</v>
      </c>
      <c r="P55" s="200" t="s">
        <v>208</v>
      </c>
      <c r="Q55" s="148">
        <v>0</v>
      </c>
      <c r="R55" s="148">
        <v>0</v>
      </c>
      <c r="S55" s="148">
        <v>0</v>
      </c>
      <c r="T55" s="148">
        <v>0</v>
      </c>
      <c r="U55" s="148">
        <v>0</v>
      </c>
      <c r="V55" s="148">
        <v>0</v>
      </c>
      <c r="W55" s="148">
        <v>0</v>
      </c>
      <c r="X55" s="148">
        <v>0</v>
      </c>
    </row>
    <row r="56" spans="1:24">
      <c r="A56" s="142" t="s">
        <v>198</v>
      </c>
      <c r="B56" t="s">
        <v>76</v>
      </c>
      <c r="C56" s="143">
        <v>0.27389444592769868</v>
      </c>
      <c r="D56" s="143">
        <v>0.68254574193104955</v>
      </c>
      <c r="E56" s="143">
        <v>4.3559812141251805E-2</v>
      </c>
      <c r="F56" s="143">
        <f t="shared" si="4"/>
        <v>1</v>
      </c>
      <c r="G56" s="144">
        <f>_xlfn.IFNA(INDEX('CAP 20.2 - 2020 Forecasted TTP'!$CH:$CH,MATCH(1,INDEX(('G-CAP 20.1 - Depreciation'!B56='CAP 20.2 - 2020 Forecasted TTP'!$I:$I)*("Y"='CAP 20.2 - 2020 Forecasted TTP'!$A:$A),0,1),0)),)</f>
        <v>0</v>
      </c>
      <c r="H56" s="144">
        <f t="shared" si="5"/>
        <v>0</v>
      </c>
      <c r="I56" s="144">
        <f t="shared" si="6"/>
        <v>0</v>
      </c>
      <c r="J56" s="144">
        <f t="shared" si="7"/>
        <v>0</v>
      </c>
      <c r="K56" s="144">
        <f>_xlfn.IFNA(INDEX('CAP 20.2 - 2020 Forecasted TTP'!$CV:$CV,MATCH(1,INDEX(('G-CAP 20.1 - Depreciation'!B56='CAP 20.2 - 2020 Forecasted TTP'!$I:$I)*("Y"='CAP 20.2 - 2020 Forecasted TTP'!$A:$A),0,1),0)),)</f>
        <v>0</v>
      </c>
      <c r="L56" s="145">
        <f t="shared" si="8"/>
        <v>0</v>
      </c>
      <c r="M56" s="145">
        <f t="shared" si="9"/>
        <v>0</v>
      </c>
      <c r="N56" s="145">
        <f t="shared" si="10"/>
        <v>0</v>
      </c>
      <c r="P56" s="200" t="s">
        <v>196</v>
      </c>
      <c r="Q56" s="148">
        <v>0</v>
      </c>
      <c r="R56" s="148">
        <v>0</v>
      </c>
      <c r="S56" s="148">
        <v>0</v>
      </c>
      <c r="T56" s="148">
        <v>0</v>
      </c>
      <c r="U56" s="148">
        <v>0</v>
      </c>
      <c r="V56" s="148">
        <v>0</v>
      </c>
      <c r="W56" s="148">
        <v>0</v>
      </c>
      <c r="X56" s="148">
        <v>0</v>
      </c>
    </row>
    <row r="57" spans="1:24">
      <c r="A57" s="142" t="s">
        <v>217</v>
      </c>
      <c r="B57" t="s">
        <v>74</v>
      </c>
      <c r="C57" s="143">
        <v>0.12491351443720938</v>
      </c>
      <c r="D57" s="143">
        <v>1.8882291216410607E-2</v>
      </c>
      <c r="E57" s="143">
        <v>0.85620419434638007</v>
      </c>
      <c r="F57" s="143">
        <f t="shared" si="4"/>
        <v>1</v>
      </c>
      <c r="G57" s="144">
        <f>_xlfn.IFNA(INDEX('CAP 20.2 - 2020 Forecasted TTP'!$CH:$CH,MATCH(1,INDEX(('G-CAP 20.1 - Depreciation'!B57='CAP 20.2 - 2020 Forecasted TTP'!$I:$I)*("Y"='CAP 20.2 - 2020 Forecasted TTP'!$A:$A),0,1),0)),)</f>
        <v>0</v>
      </c>
      <c r="H57" s="144">
        <f t="shared" si="5"/>
        <v>0</v>
      </c>
      <c r="I57" s="144">
        <f t="shared" si="6"/>
        <v>0</v>
      </c>
      <c r="J57" s="144">
        <f t="shared" si="7"/>
        <v>0</v>
      </c>
      <c r="K57" s="144">
        <f>_xlfn.IFNA(INDEX('CAP 20.2 - 2020 Forecasted TTP'!$CV:$CV,MATCH(1,INDEX(('G-CAP 20.1 - Depreciation'!B57='CAP 20.2 - 2020 Forecasted TTP'!$I:$I)*("Y"='CAP 20.2 - 2020 Forecasted TTP'!$A:$A),0,1),0)),)</f>
        <v>0</v>
      </c>
      <c r="L57" s="145">
        <f t="shared" si="8"/>
        <v>0</v>
      </c>
      <c r="M57" s="145">
        <f t="shared" si="9"/>
        <v>0</v>
      </c>
      <c r="N57" s="145">
        <f t="shared" si="10"/>
        <v>0</v>
      </c>
      <c r="P57" s="200" t="s">
        <v>198</v>
      </c>
      <c r="Q57" s="148">
        <v>0</v>
      </c>
      <c r="R57" s="148">
        <v>0</v>
      </c>
      <c r="S57" s="148">
        <v>0</v>
      </c>
      <c r="T57" s="148">
        <v>0</v>
      </c>
      <c r="U57" s="148">
        <v>0</v>
      </c>
      <c r="V57" s="148">
        <v>0</v>
      </c>
      <c r="W57" s="148">
        <v>0</v>
      </c>
      <c r="X57" s="148">
        <v>0</v>
      </c>
    </row>
    <row r="58" spans="1:24">
      <c r="A58" s="142" t="s">
        <v>211</v>
      </c>
      <c r="B58" t="s">
        <v>73</v>
      </c>
      <c r="C58" s="143">
        <v>0.60083688388049039</v>
      </c>
      <c r="D58" s="143">
        <v>0</v>
      </c>
      <c r="E58" s="143">
        <v>0.39916311611950955</v>
      </c>
      <c r="F58" s="143">
        <f t="shared" si="4"/>
        <v>1</v>
      </c>
      <c r="G58" s="144">
        <f>_xlfn.IFNA(INDEX('CAP 20.2 - 2020 Forecasted TTP'!$CH:$CH,MATCH(1,INDEX(('G-CAP 20.1 - Depreciation'!B58='CAP 20.2 - 2020 Forecasted TTP'!$I:$I)*("Y"='CAP 20.2 - 2020 Forecasted TTP'!$A:$A),0,1),0)),)</f>
        <v>154157.06998815181</v>
      </c>
      <c r="H58" s="144">
        <f t="shared" si="5"/>
        <v>92623.253559827805</v>
      </c>
      <c r="I58" s="144">
        <f t="shared" si="6"/>
        <v>0</v>
      </c>
      <c r="J58" s="144">
        <f t="shared" si="7"/>
        <v>61533.816428324004</v>
      </c>
      <c r="K58" s="144">
        <f>_xlfn.IFNA(INDEX('CAP 20.2 - 2020 Forecasted TTP'!$CV:$CV,MATCH(1,INDEX(('G-CAP 20.1 - Depreciation'!B58='CAP 20.2 - 2020 Forecasted TTP'!$I:$I)*("Y"='CAP 20.2 - 2020 Forecasted TTP'!$A:$A),0,1),0)),)</f>
        <v>96047.239903150126</v>
      </c>
      <c r="L58" s="145">
        <f t="shared" si="8"/>
        <v>57708.724328730619</v>
      </c>
      <c r="M58" s="145">
        <f t="shared" si="9"/>
        <v>0</v>
      </c>
      <c r="N58" s="145">
        <f t="shared" si="10"/>
        <v>38338.515574419507</v>
      </c>
      <c r="P58" s="200" t="s">
        <v>217</v>
      </c>
      <c r="Q58" s="148">
        <v>0</v>
      </c>
      <c r="R58" s="148">
        <v>0</v>
      </c>
      <c r="S58" s="148">
        <v>0</v>
      </c>
      <c r="T58" s="148">
        <v>0</v>
      </c>
      <c r="U58" s="148">
        <v>0</v>
      </c>
      <c r="V58" s="148">
        <v>0</v>
      </c>
      <c r="W58" s="148">
        <v>0</v>
      </c>
      <c r="X58" s="148">
        <v>0</v>
      </c>
    </row>
    <row r="59" spans="1:24">
      <c r="A59" s="142" t="s">
        <v>226</v>
      </c>
      <c r="B59" t="s">
        <v>228</v>
      </c>
      <c r="C59" s="143">
        <v>7.8362728700244241E-3</v>
      </c>
      <c r="D59" s="143">
        <v>0.99216372712997558</v>
      </c>
      <c r="E59" s="143">
        <v>0</v>
      </c>
      <c r="F59" s="143">
        <f t="shared" si="4"/>
        <v>1</v>
      </c>
      <c r="G59" s="144">
        <f>_xlfn.IFNA(INDEX('CAP 20.2 - 2020 Forecasted TTP'!$CH:$CH,MATCH(1,INDEX(('G-CAP 20.1 - Depreciation'!B59='CAP 20.2 - 2020 Forecasted TTP'!$I:$I)*("Y"='CAP 20.2 - 2020 Forecasted TTP'!$A:$A),0,1),0)),)</f>
        <v>0</v>
      </c>
      <c r="H59" s="144">
        <f t="shared" si="5"/>
        <v>0</v>
      </c>
      <c r="I59" s="144">
        <f t="shared" si="6"/>
        <v>0</v>
      </c>
      <c r="J59" s="144">
        <f t="shared" si="7"/>
        <v>0</v>
      </c>
      <c r="K59" s="144">
        <f>_xlfn.IFNA(INDEX('CAP 20.2 - 2020 Forecasted TTP'!$CV:$CV,MATCH(1,INDEX(('G-CAP 20.1 - Depreciation'!B59='CAP 20.2 - 2020 Forecasted TTP'!$I:$I)*("Y"='CAP 20.2 - 2020 Forecasted TTP'!$A:$A),0,1),0)),)</f>
        <v>0</v>
      </c>
      <c r="L59" s="145">
        <f t="shared" si="8"/>
        <v>0</v>
      </c>
      <c r="M59" s="145">
        <f t="shared" si="9"/>
        <v>0</v>
      </c>
      <c r="N59" s="145">
        <f t="shared" si="10"/>
        <v>0</v>
      </c>
      <c r="P59" s="200" t="s">
        <v>472</v>
      </c>
      <c r="Q59" s="148">
        <v>0</v>
      </c>
      <c r="R59" s="148">
        <v>0</v>
      </c>
      <c r="S59" s="148">
        <v>0</v>
      </c>
      <c r="T59" s="148">
        <v>0</v>
      </c>
      <c r="U59" s="148">
        <v>0</v>
      </c>
      <c r="V59" s="148">
        <v>0</v>
      </c>
      <c r="W59" s="148">
        <v>0</v>
      </c>
      <c r="X59" s="148">
        <v>0</v>
      </c>
    </row>
    <row r="60" spans="1:24">
      <c r="A60" s="142" t="s">
        <v>175</v>
      </c>
      <c r="B60" t="s">
        <v>176</v>
      </c>
      <c r="C60" s="143">
        <v>0.7303183972067504</v>
      </c>
      <c r="D60" s="143">
        <v>7.6897497713858176E-2</v>
      </c>
      <c r="E60" s="143">
        <v>0.1927841050793915</v>
      </c>
      <c r="F60" s="143">
        <f t="shared" si="4"/>
        <v>1</v>
      </c>
      <c r="G60" s="144">
        <f>_xlfn.IFNA(INDEX('CAP 20.2 - 2020 Forecasted TTP'!$CH:$CH,MATCH(1,INDEX(('G-CAP 20.1 - Depreciation'!B60='CAP 20.2 - 2020 Forecasted TTP'!$I:$I)*("Y"='CAP 20.2 - 2020 Forecasted TTP'!$A:$A),0,1),0)),)</f>
        <v>0</v>
      </c>
      <c r="H60" s="144">
        <f t="shared" si="5"/>
        <v>0</v>
      </c>
      <c r="I60" s="144">
        <f t="shared" si="6"/>
        <v>0</v>
      </c>
      <c r="J60" s="144">
        <f t="shared" si="7"/>
        <v>0</v>
      </c>
      <c r="K60" s="144">
        <f>_xlfn.IFNA(INDEX('CAP 20.2 - 2020 Forecasted TTP'!$CV:$CV,MATCH(1,INDEX(('G-CAP 20.1 - Depreciation'!B60='CAP 20.2 - 2020 Forecasted TTP'!$I:$I)*("Y"='CAP 20.2 - 2020 Forecasted TTP'!$A:$A),0,1),0)),)</f>
        <v>0</v>
      </c>
      <c r="L60" s="145">
        <f t="shared" si="8"/>
        <v>0</v>
      </c>
      <c r="M60" s="145">
        <f t="shared" si="9"/>
        <v>0</v>
      </c>
      <c r="N60" s="145">
        <f t="shared" si="10"/>
        <v>0</v>
      </c>
      <c r="P60" s="200" t="s">
        <v>474</v>
      </c>
      <c r="Q60" s="148">
        <v>0</v>
      </c>
      <c r="R60" s="148">
        <v>0</v>
      </c>
      <c r="S60" s="148">
        <v>0</v>
      </c>
      <c r="T60" s="148">
        <v>0</v>
      </c>
      <c r="U60" s="148">
        <v>0</v>
      </c>
      <c r="V60" s="148">
        <v>0</v>
      </c>
      <c r="W60" s="148">
        <v>0</v>
      </c>
      <c r="X60" s="148">
        <v>0</v>
      </c>
    </row>
    <row r="61" spans="1:24">
      <c r="A61" s="142" t="s">
        <v>476</v>
      </c>
      <c r="B61" t="s">
        <v>477</v>
      </c>
      <c r="C61" s="143">
        <v>0</v>
      </c>
      <c r="D61" s="143">
        <v>0</v>
      </c>
      <c r="E61" s="143">
        <v>1</v>
      </c>
      <c r="F61" s="143">
        <f t="shared" si="4"/>
        <v>1</v>
      </c>
      <c r="G61" s="144">
        <f>_xlfn.IFNA(INDEX('CAP 20.2 - 2020 Forecasted TTP'!$CH:$CH,MATCH(1,INDEX(('G-CAP 20.1 - Depreciation'!B61='CAP 20.2 - 2020 Forecasted TTP'!$I:$I)*("Y"='CAP 20.2 - 2020 Forecasted TTP'!$A:$A),0,1),0)),)</f>
        <v>0</v>
      </c>
      <c r="H61" s="144">
        <f t="shared" si="5"/>
        <v>0</v>
      </c>
      <c r="I61" s="144">
        <f t="shared" si="6"/>
        <v>0</v>
      </c>
      <c r="J61" s="144">
        <f t="shared" si="7"/>
        <v>0</v>
      </c>
      <c r="K61" s="144">
        <f>_xlfn.IFNA(INDEX('CAP 20.2 - 2020 Forecasted TTP'!$CV:$CV,MATCH(1,INDEX(('G-CAP 20.1 - Depreciation'!B61='CAP 20.2 - 2020 Forecasted TTP'!$I:$I)*("Y"='CAP 20.2 - 2020 Forecasted TTP'!$A:$A),0,1),0)),)</f>
        <v>0</v>
      </c>
      <c r="L61" s="145">
        <f t="shared" si="8"/>
        <v>0</v>
      </c>
      <c r="M61" s="145">
        <f t="shared" si="9"/>
        <v>0</v>
      </c>
      <c r="N61" s="145">
        <f t="shared" si="10"/>
        <v>0</v>
      </c>
      <c r="P61" s="200" t="s">
        <v>211</v>
      </c>
      <c r="Q61" s="148">
        <v>92623.253559827805</v>
      </c>
      <c r="R61" s="148">
        <v>0</v>
      </c>
      <c r="S61" s="148">
        <v>61533.816428324004</v>
      </c>
      <c r="T61" s="148">
        <v>154157.06998815181</v>
      </c>
      <c r="U61" s="148">
        <v>57708.724328730619</v>
      </c>
      <c r="V61" s="148">
        <v>0</v>
      </c>
      <c r="W61" s="148">
        <v>38338.515574419507</v>
      </c>
      <c r="X61" s="148">
        <v>96047.239903150126</v>
      </c>
    </row>
    <row r="62" spans="1:24">
      <c r="A62" s="142" t="s">
        <v>219</v>
      </c>
      <c r="B62" t="s">
        <v>221</v>
      </c>
      <c r="C62" s="143">
        <v>0</v>
      </c>
      <c r="D62" s="143">
        <v>1</v>
      </c>
      <c r="E62" s="143">
        <v>0</v>
      </c>
      <c r="F62" s="143">
        <f t="shared" si="4"/>
        <v>1</v>
      </c>
      <c r="G62" s="144">
        <f>_xlfn.IFNA(INDEX('CAP 20.2 - 2020 Forecasted TTP'!$CH:$CH,MATCH(1,INDEX(('G-CAP 20.1 - Depreciation'!B62='CAP 20.2 - 2020 Forecasted TTP'!$I:$I)*("Y"='CAP 20.2 - 2020 Forecasted TTP'!$A:$A),0,1),0)),)</f>
        <v>0</v>
      </c>
      <c r="H62" s="144">
        <f t="shared" si="5"/>
        <v>0</v>
      </c>
      <c r="I62" s="144">
        <f t="shared" si="6"/>
        <v>0</v>
      </c>
      <c r="J62" s="144">
        <f t="shared" si="7"/>
        <v>0</v>
      </c>
      <c r="K62" s="144">
        <f>_xlfn.IFNA(INDEX('CAP 20.2 - 2020 Forecasted TTP'!$CV:$CV,MATCH(1,INDEX(('G-CAP 20.1 - Depreciation'!B62='CAP 20.2 - 2020 Forecasted TTP'!$I:$I)*("Y"='CAP 20.2 - 2020 Forecasted TTP'!$A:$A),0,1),0)),)</f>
        <v>0</v>
      </c>
      <c r="L62" s="145">
        <f t="shared" si="8"/>
        <v>0</v>
      </c>
      <c r="M62" s="145">
        <f t="shared" si="9"/>
        <v>0</v>
      </c>
      <c r="N62" s="145">
        <f t="shared" si="10"/>
        <v>0</v>
      </c>
      <c r="P62" s="200" t="s">
        <v>226</v>
      </c>
      <c r="Q62" s="148">
        <v>0</v>
      </c>
      <c r="R62" s="148">
        <v>0</v>
      </c>
      <c r="S62" s="148">
        <v>0</v>
      </c>
      <c r="T62" s="148">
        <v>0</v>
      </c>
      <c r="U62" s="148">
        <v>0</v>
      </c>
      <c r="V62" s="148">
        <v>0</v>
      </c>
      <c r="W62" s="148">
        <v>0</v>
      </c>
      <c r="X62" s="148">
        <v>0</v>
      </c>
    </row>
    <row r="63" spans="1:24">
      <c r="A63" s="142" t="s">
        <v>223</v>
      </c>
      <c r="B63" t="s">
        <v>72</v>
      </c>
      <c r="C63" s="143">
        <v>2.6064659419429764E-3</v>
      </c>
      <c r="D63" s="143">
        <v>0.99739353405805709</v>
      </c>
      <c r="E63" s="74">
        <v>0</v>
      </c>
      <c r="F63" s="143">
        <f t="shared" si="4"/>
        <v>1</v>
      </c>
      <c r="G63" s="144">
        <f>_xlfn.IFNA(INDEX('CAP 20.2 - 2020 Forecasted TTP'!$CH:$CH,MATCH(1,INDEX(('G-CAP 20.1 - Depreciation'!B63='CAP 20.2 - 2020 Forecasted TTP'!$I:$I)*("Y"='CAP 20.2 - 2020 Forecasted TTP'!$A:$A),0,1),0)),)</f>
        <v>0</v>
      </c>
      <c r="H63" s="144">
        <f t="shared" si="5"/>
        <v>0</v>
      </c>
      <c r="I63" s="144">
        <f t="shared" si="6"/>
        <v>0</v>
      </c>
      <c r="J63" s="144">
        <f t="shared" si="7"/>
        <v>0</v>
      </c>
      <c r="K63" s="144">
        <f>_xlfn.IFNA(INDEX('CAP 20.2 - 2020 Forecasted TTP'!$CV:$CV,MATCH(1,INDEX(('G-CAP 20.1 - Depreciation'!B63='CAP 20.2 - 2020 Forecasted TTP'!$I:$I)*("Y"='CAP 20.2 - 2020 Forecasted TTP'!$A:$A),0,1),0)),)</f>
        <v>0</v>
      </c>
      <c r="L63" s="145">
        <f t="shared" si="8"/>
        <v>0</v>
      </c>
      <c r="M63" s="145">
        <f t="shared" si="9"/>
        <v>0</v>
      </c>
      <c r="N63" s="145">
        <f t="shared" si="10"/>
        <v>0</v>
      </c>
      <c r="P63" s="200" t="s">
        <v>175</v>
      </c>
      <c r="Q63" s="148">
        <v>0</v>
      </c>
      <c r="R63" s="148">
        <v>0</v>
      </c>
      <c r="S63" s="148">
        <v>0</v>
      </c>
      <c r="T63" s="148">
        <v>0</v>
      </c>
      <c r="U63" s="148">
        <v>0</v>
      </c>
      <c r="V63" s="148">
        <v>0</v>
      </c>
      <c r="W63" s="148">
        <v>0</v>
      </c>
      <c r="X63" s="148">
        <v>0</v>
      </c>
    </row>
    <row r="64" spans="1:24">
      <c r="A64" s="142" t="s">
        <v>200</v>
      </c>
      <c r="B64" t="s">
        <v>71</v>
      </c>
      <c r="C64" s="143">
        <v>0.8666666537030574</v>
      </c>
      <c r="D64" s="143">
        <v>0.13333334629694257</v>
      </c>
      <c r="E64" s="143">
        <v>0</v>
      </c>
      <c r="F64" s="143">
        <f t="shared" si="4"/>
        <v>1</v>
      </c>
      <c r="G64" s="144">
        <f>_xlfn.IFNA(INDEX('CAP 20.2 - 2020 Forecasted TTP'!$CH:$CH,MATCH(1,INDEX(('G-CAP 20.1 - Depreciation'!B64='CAP 20.2 - 2020 Forecasted TTP'!$I:$I)*("Y"='CAP 20.2 - 2020 Forecasted TTP'!$A:$A),0,1),0)),)</f>
        <v>0</v>
      </c>
      <c r="H64" s="144">
        <f t="shared" si="5"/>
        <v>0</v>
      </c>
      <c r="I64" s="144">
        <f t="shared" si="6"/>
        <v>0</v>
      </c>
      <c r="J64" s="144">
        <f t="shared" si="7"/>
        <v>0</v>
      </c>
      <c r="K64" s="144">
        <f>_xlfn.IFNA(INDEX('CAP 20.2 - 2020 Forecasted TTP'!$CV:$CV,MATCH(1,INDEX(('G-CAP 20.1 - Depreciation'!B64='CAP 20.2 - 2020 Forecasted TTP'!$I:$I)*("Y"='CAP 20.2 - 2020 Forecasted TTP'!$A:$A),0,1),0)),)</f>
        <v>0</v>
      </c>
      <c r="L64" s="145">
        <f t="shared" si="8"/>
        <v>0</v>
      </c>
      <c r="M64" s="145">
        <f t="shared" si="9"/>
        <v>0</v>
      </c>
      <c r="N64" s="145">
        <f t="shared" si="10"/>
        <v>0</v>
      </c>
      <c r="P64" s="200" t="s">
        <v>800</v>
      </c>
      <c r="Q64" s="148">
        <v>0</v>
      </c>
      <c r="R64" s="148">
        <v>0</v>
      </c>
      <c r="S64" s="148">
        <v>0</v>
      </c>
      <c r="T64" s="148">
        <v>0</v>
      </c>
      <c r="U64" s="148">
        <v>0</v>
      </c>
      <c r="V64" s="148">
        <v>0</v>
      </c>
      <c r="W64" s="148">
        <v>0</v>
      </c>
      <c r="X64" s="148">
        <v>0</v>
      </c>
    </row>
    <row r="65" spans="1:24">
      <c r="A65" s="142" t="s">
        <v>478</v>
      </c>
      <c r="B65" t="s">
        <v>479</v>
      </c>
      <c r="C65" s="143">
        <v>0</v>
      </c>
      <c r="D65" s="143">
        <v>0</v>
      </c>
      <c r="E65" s="143">
        <v>1</v>
      </c>
      <c r="F65" s="143">
        <f t="shared" si="4"/>
        <v>1</v>
      </c>
      <c r="G65" s="144">
        <f>_xlfn.IFNA(INDEX('CAP 20.2 - 2020 Forecasted TTP'!$CH:$CH,MATCH(1,INDEX(('G-CAP 20.1 - Depreciation'!B65='CAP 20.2 - 2020 Forecasted TTP'!$I:$I)*("Y"='CAP 20.2 - 2020 Forecasted TTP'!$A:$A),0,1),0)),)</f>
        <v>0</v>
      </c>
      <c r="H65" s="144">
        <f t="shared" si="5"/>
        <v>0</v>
      </c>
      <c r="I65" s="144">
        <f t="shared" si="6"/>
        <v>0</v>
      </c>
      <c r="J65" s="144">
        <f t="shared" si="7"/>
        <v>0</v>
      </c>
      <c r="K65" s="144">
        <f>_xlfn.IFNA(INDEX('CAP 20.2 - 2020 Forecasted TTP'!$CV:$CV,MATCH(1,INDEX(('G-CAP 20.1 - Depreciation'!B65='CAP 20.2 - 2020 Forecasted TTP'!$I:$I)*("Y"='CAP 20.2 - 2020 Forecasted TTP'!$A:$A),0,1),0)),)</f>
        <v>0</v>
      </c>
      <c r="L65" s="145">
        <f t="shared" si="8"/>
        <v>0</v>
      </c>
      <c r="M65" s="145">
        <f t="shared" si="9"/>
        <v>0</v>
      </c>
      <c r="N65" s="145">
        <f t="shared" si="10"/>
        <v>0</v>
      </c>
      <c r="P65" s="200" t="s">
        <v>476</v>
      </c>
      <c r="Q65" s="148">
        <v>0</v>
      </c>
      <c r="R65" s="148">
        <v>0</v>
      </c>
      <c r="S65" s="148">
        <v>0</v>
      </c>
      <c r="T65" s="148">
        <v>0</v>
      </c>
      <c r="U65" s="148">
        <v>0</v>
      </c>
      <c r="V65" s="148">
        <v>0</v>
      </c>
      <c r="W65" s="148">
        <v>0</v>
      </c>
      <c r="X65" s="148">
        <v>0</v>
      </c>
    </row>
    <row r="66" spans="1:24">
      <c r="A66" s="142" t="s">
        <v>177</v>
      </c>
      <c r="B66" t="s">
        <v>70</v>
      </c>
      <c r="C66" s="143">
        <v>0.61759515682512789</v>
      </c>
      <c r="D66" s="143">
        <v>0.38240484317487222</v>
      </c>
      <c r="E66" s="143">
        <v>0</v>
      </c>
      <c r="F66" s="143">
        <f t="shared" si="4"/>
        <v>1</v>
      </c>
      <c r="G66" s="144">
        <f>_xlfn.IFNA(INDEX('CAP 20.2 - 2020 Forecasted TTP'!$CH:$CH,MATCH(1,INDEX(('G-CAP 20.1 - Depreciation'!B66='CAP 20.2 - 2020 Forecasted TTP'!$I:$I)*("Y"='CAP 20.2 - 2020 Forecasted TTP'!$A:$A),0,1),0)),)</f>
        <v>0</v>
      </c>
      <c r="H66" s="144">
        <f t="shared" si="5"/>
        <v>0</v>
      </c>
      <c r="I66" s="144">
        <f t="shared" si="6"/>
        <v>0</v>
      </c>
      <c r="J66" s="144">
        <f t="shared" si="7"/>
        <v>0</v>
      </c>
      <c r="K66" s="144">
        <f>_xlfn.IFNA(INDEX('CAP 20.2 - 2020 Forecasted TTP'!$CV:$CV,MATCH(1,INDEX(('G-CAP 20.1 - Depreciation'!B66='CAP 20.2 - 2020 Forecasted TTP'!$I:$I)*("Y"='CAP 20.2 - 2020 Forecasted TTP'!$A:$A),0,1),0)),)</f>
        <v>0</v>
      </c>
      <c r="L66" s="145">
        <f t="shared" si="8"/>
        <v>0</v>
      </c>
      <c r="M66" s="145">
        <f t="shared" si="9"/>
        <v>0</v>
      </c>
      <c r="N66" s="145">
        <f t="shared" si="10"/>
        <v>0</v>
      </c>
      <c r="P66" s="200" t="s">
        <v>219</v>
      </c>
      <c r="Q66" s="148">
        <v>0</v>
      </c>
      <c r="R66" s="148">
        <v>0</v>
      </c>
      <c r="S66" s="148">
        <v>0</v>
      </c>
      <c r="T66" s="148">
        <v>0</v>
      </c>
      <c r="U66" s="148">
        <v>0</v>
      </c>
      <c r="V66" s="148">
        <v>0</v>
      </c>
      <c r="W66" s="148">
        <v>0</v>
      </c>
      <c r="X66" s="148">
        <v>0</v>
      </c>
    </row>
    <row r="67" spans="1:24">
      <c r="A67" s="142" t="s">
        <v>480</v>
      </c>
      <c r="B67" t="s">
        <v>482</v>
      </c>
      <c r="C67" s="143">
        <v>0</v>
      </c>
      <c r="D67" s="143">
        <v>0.82680497384938201</v>
      </c>
      <c r="E67" s="143">
        <v>0.17319502615061805</v>
      </c>
      <c r="F67" s="143">
        <f t="shared" si="4"/>
        <v>1</v>
      </c>
      <c r="G67" s="144">
        <f>_xlfn.IFNA(INDEX('CAP 20.2 - 2020 Forecasted TTP'!$CH:$CH,MATCH(1,INDEX(('G-CAP 20.1 - Depreciation'!B67='CAP 20.2 - 2020 Forecasted TTP'!$I:$I)*("Y"='CAP 20.2 - 2020 Forecasted TTP'!$A:$A),0,1),0)),)</f>
        <v>0</v>
      </c>
      <c r="H67" s="144">
        <f t="shared" si="5"/>
        <v>0</v>
      </c>
      <c r="I67" s="144">
        <f t="shared" si="6"/>
        <v>0</v>
      </c>
      <c r="J67" s="144">
        <f t="shared" si="7"/>
        <v>0</v>
      </c>
      <c r="K67" s="144">
        <f>_xlfn.IFNA(INDEX('CAP 20.2 - 2020 Forecasted TTP'!$CV:$CV,MATCH(1,INDEX(('G-CAP 20.1 - Depreciation'!B67='CAP 20.2 - 2020 Forecasted TTP'!$I:$I)*("Y"='CAP 20.2 - 2020 Forecasted TTP'!$A:$A),0,1),0)),)</f>
        <v>0</v>
      </c>
      <c r="L67" s="145">
        <f t="shared" si="8"/>
        <v>0</v>
      </c>
      <c r="M67" s="145">
        <f t="shared" si="9"/>
        <v>0</v>
      </c>
      <c r="N67" s="145">
        <f t="shared" si="10"/>
        <v>0</v>
      </c>
      <c r="P67" s="200" t="s">
        <v>223</v>
      </c>
      <c r="Q67" s="148">
        <v>0</v>
      </c>
      <c r="R67" s="148">
        <v>0</v>
      </c>
      <c r="S67" s="148">
        <v>0</v>
      </c>
      <c r="T67" s="148">
        <v>0</v>
      </c>
      <c r="U67" s="148">
        <v>0</v>
      </c>
      <c r="V67" s="148">
        <v>0</v>
      </c>
      <c r="W67" s="148">
        <v>0</v>
      </c>
      <c r="X67" s="148">
        <v>0</v>
      </c>
    </row>
    <row r="68" spans="1:24">
      <c r="A68" s="142" t="s">
        <v>229</v>
      </c>
      <c r="B68" t="s">
        <v>97</v>
      </c>
      <c r="C68" s="143">
        <v>0</v>
      </c>
      <c r="D68" s="143">
        <v>0</v>
      </c>
      <c r="E68" s="143">
        <v>1</v>
      </c>
      <c r="F68" s="143">
        <f t="shared" si="4"/>
        <v>1</v>
      </c>
      <c r="G68" s="144">
        <f>_xlfn.IFNA(INDEX('CAP 20.2 - 2020 Forecasted TTP'!$CH:$CH,MATCH(1,INDEX(('G-CAP 20.1 - Depreciation'!B68='CAP 20.2 - 2020 Forecasted TTP'!$I:$I)*("Y"='CAP 20.2 - 2020 Forecasted TTP'!$A:$A),0,1),0)),)</f>
        <v>0</v>
      </c>
      <c r="H68" s="144">
        <f t="shared" si="5"/>
        <v>0</v>
      </c>
      <c r="I68" s="144">
        <f t="shared" si="6"/>
        <v>0</v>
      </c>
      <c r="J68" s="144">
        <f t="shared" si="7"/>
        <v>0</v>
      </c>
      <c r="K68" s="144">
        <f>_xlfn.IFNA(INDEX('CAP 20.2 - 2020 Forecasted TTP'!$CV:$CV,MATCH(1,INDEX(('G-CAP 20.1 - Depreciation'!B68='CAP 20.2 - 2020 Forecasted TTP'!$I:$I)*("Y"='CAP 20.2 - 2020 Forecasted TTP'!$A:$A),0,1),0)),)</f>
        <v>0</v>
      </c>
      <c r="L68" s="145">
        <f t="shared" si="8"/>
        <v>0</v>
      </c>
      <c r="M68" s="145">
        <f t="shared" si="9"/>
        <v>0</v>
      </c>
      <c r="N68" s="145">
        <f t="shared" si="10"/>
        <v>0</v>
      </c>
      <c r="P68" s="200" t="s">
        <v>200</v>
      </c>
      <c r="Q68" s="148">
        <v>0</v>
      </c>
      <c r="R68" s="148">
        <v>0</v>
      </c>
      <c r="S68" s="148">
        <v>0</v>
      </c>
      <c r="T68" s="148">
        <v>0</v>
      </c>
      <c r="U68" s="148">
        <v>0</v>
      </c>
      <c r="V68" s="148">
        <v>0</v>
      </c>
      <c r="W68" s="148">
        <v>0</v>
      </c>
      <c r="X68" s="148">
        <v>0</v>
      </c>
    </row>
    <row r="69" spans="1:24">
      <c r="A69" t="s">
        <v>232</v>
      </c>
      <c r="B69" t="s">
        <v>234</v>
      </c>
      <c r="C69" s="143">
        <v>0</v>
      </c>
      <c r="D69" s="143">
        <v>1</v>
      </c>
      <c r="E69" s="143">
        <v>0</v>
      </c>
      <c r="F69" s="143">
        <f t="shared" si="4"/>
        <v>1</v>
      </c>
      <c r="G69" s="144">
        <f>_xlfn.IFNA(INDEX('CAP 20.2 - 2020 Forecasted TTP'!$CH:$CH,MATCH(1,INDEX(('G-CAP 20.1 - Depreciation'!B69='CAP 20.2 - 2020 Forecasted TTP'!$I:$I)*("Y"='CAP 20.2 - 2020 Forecasted TTP'!$A:$A),0,1),0)),)</f>
        <v>0</v>
      </c>
      <c r="H69" s="144">
        <f t="shared" si="5"/>
        <v>0</v>
      </c>
      <c r="I69" s="144">
        <f t="shared" si="6"/>
        <v>0</v>
      </c>
      <c r="J69" s="144">
        <f t="shared" si="7"/>
        <v>0</v>
      </c>
      <c r="K69" s="144">
        <f>_xlfn.IFNA(INDEX('CAP 20.2 - 2020 Forecasted TTP'!$CV:$CV,MATCH(1,INDEX(('G-CAP 20.1 - Depreciation'!B69='CAP 20.2 - 2020 Forecasted TTP'!$I:$I)*("Y"='CAP 20.2 - 2020 Forecasted TTP'!$A:$A),0,1),0)),)</f>
        <v>0</v>
      </c>
      <c r="L69" s="145">
        <f t="shared" si="8"/>
        <v>0</v>
      </c>
      <c r="M69" s="145">
        <f t="shared" si="9"/>
        <v>0</v>
      </c>
      <c r="N69" s="145">
        <f t="shared" si="10"/>
        <v>0</v>
      </c>
      <c r="P69" s="200" t="s">
        <v>478</v>
      </c>
      <c r="Q69" s="148">
        <v>0</v>
      </c>
      <c r="R69" s="148">
        <v>0</v>
      </c>
      <c r="S69" s="148">
        <v>0</v>
      </c>
      <c r="T69" s="148">
        <v>0</v>
      </c>
      <c r="U69" s="148">
        <v>0</v>
      </c>
      <c r="V69" s="148">
        <v>0</v>
      </c>
      <c r="W69" s="148">
        <v>0</v>
      </c>
      <c r="X69" s="148">
        <v>0</v>
      </c>
    </row>
    <row r="70" spans="1:24">
      <c r="A70" t="s">
        <v>214</v>
      </c>
      <c r="B70" t="s">
        <v>66</v>
      </c>
      <c r="C70" s="143">
        <v>0</v>
      </c>
      <c r="D70" s="143">
        <v>0</v>
      </c>
      <c r="E70" s="143">
        <v>1</v>
      </c>
      <c r="F70" s="143">
        <f t="shared" si="4"/>
        <v>1</v>
      </c>
      <c r="G70" s="144">
        <f>_xlfn.IFNA(INDEX('CAP 20.2 - 2020 Forecasted TTP'!$CH:$CH,MATCH(1,INDEX(('G-CAP 20.1 - Depreciation'!B70='CAP 20.2 - 2020 Forecasted TTP'!$I:$I)*("Y"='CAP 20.2 - 2020 Forecasted TTP'!$A:$A),0,1),0)),)</f>
        <v>0</v>
      </c>
      <c r="H70" s="144">
        <f t="shared" si="5"/>
        <v>0</v>
      </c>
      <c r="I70" s="144">
        <f t="shared" si="6"/>
        <v>0</v>
      </c>
      <c r="J70" s="144">
        <f t="shared" si="7"/>
        <v>0</v>
      </c>
      <c r="K70" s="144">
        <f>_xlfn.IFNA(INDEX('CAP 20.2 - 2020 Forecasted TTP'!$CV:$CV,MATCH(1,INDEX(('G-CAP 20.1 - Depreciation'!B70='CAP 20.2 - 2020 Forecasted TTP'!$I:$I)*("Y"='CAP 20.2 - 2020 Forecasted TTP'!$A:$A),0,1),0)),)</f>
        <v>0</v>
      </c>
      <c r="L70" s="145">
        <f t="shared" si="8"/>
        <v>0</v>
      </c>
      <c r="M70" s="145">
        <f t="shared" si="9"/>
        <v>0</v>
      </c>
      <c r="N70" s="145">
        <f t="shared" si="10"/>
        <v>0</v>
      </c>
      <c r="P70" s="200" t="s">
        <v>177</v>
      </c>
      <c r="Q70" s="148">
        <v>0</v>
      </c>
      <c r="R70" s="148">
        <v>0</v>
      </c>
      <c r="S70" s="148">
        <v>0</v>
      </c>
      <c r="T70" s="148">
        <v>0</v>
      </c>
      <c r="U70" s="148">
        <v>0</v>
      </c>
      <c r="V70" s="148">
        <v>0</v>
      </c>
      <c r="W70" s="148">
        <v>0</v>
      </c>
      <c r="X70" s="148">
        <v>0</v>
      </c>
    </row>
    <row r="71" spans="1:24">
      <c r="A71" t="s">
        <v>215</v>
      </c>
      <c r="B71" t="s">
        <v>65</v>
      </c>
      <c r="C71" s="143">
        <v>0</v>
      </c>
      <c r="D71" s="143">
        <v>0</v>
      </c>
      <c r="E71" s="143">
        <v>1</v>
      </c>
      <c r="F71" s="143">
        <f t="shared" si="4"/>
        <v>1</v>
      </c>
      <c r="G71" s="144">
        <f>_xlfn.IFNA(INDEX('CAP 20.2 - 2020 Forecasted TTP'!$CH:$CH,MATCH(1,INDEX(('G-CAP 20.1 - Depreciation'!B71='CAP 20.2 - 2020 Forecasted TTP'!$I:$I)*("Y"='CAP 20.2 - 2020 Forecasted TTP'!$A:$A),0,1),0)),)</f>
        <v>144001.53644616739</v>
      </c>
      <c r="H71" s="144">
        <f t="shared" si="5"/>
        <v>0</v>
      </c>
      <c r="I71" s="144">
        <f t="shared" si="6"/>
        <v>0</v>
      </c>
      <c r="J71" s="144">
        <f t="shared" si="7"/>
        <v>144001.53644616739</v>
      </c>
      <c r="K71" s="144">
        <f>_xlfn.IFNA(INDEX('CAP 20.2 - 2020 Forecasted TTP'!$CV:$CV,MATCH(1,INDEX(('G-CAP 20.1 - Depreciation'!B71='CAP 20.2 - 2020 Forecasted TTP'!$I:$I)*("Y"='CAP 20.2 - 2020 Forecasted TTP'!$A:$A),0,1),0)),)</f>
        <v>56177.528892959497</v>
      </c>
      <c r="L71" s="145">
        <f t="shared" si="8"/>
        <v>0</v>
      </c>
      <c r="M71" s="145">
        <f t="shared" si="9"/>
        <v>0</v>
      </c>
      <c r="N71" s="145">
        <f t="shared" si="10"/>
        <v>56177.528892959497</v>
      </c>
      <c r="P71" s="200" t="s">
        <v>480</v>
      </c>
      <c r="Q71" s="148">
        <v>0</v>
      </c>
      <c r="R71" s="148">
        <v>0</v>
      </c>
      <c r="S71" s="148">
        <v>0</v>
      </c>
      <c r="T71" s="148">
        <v>0</v>
      </c>
      <c r="U71" s="148">
        <v>0</v>
      </c>
      <c r="V71" s="148">
        <v>0</v>
      </c>
      <c r="W71" s="148">
        <v>0</v>
      </c>
      <c r="X71" s="148">
        <v>0</v>
      </c>
    </row>
    <row r="72" spans="1:24">
      <c r="A72" t="s">
        <v>348</v>
      </c>
      <c r="B72" t="s">
        <v>350</v>
      </c>
      <c r="C72" s="143">
        <v>0</v>
      </c>
      <c r="D72" s="143">
        <v>0</v>
      </c>
      <c r="E72" s="143">
        <v>1</v>
      </c>
      <c r="F72" s="143">
        <f t="shared" si="4"/>
        <v>1</v>
      </c>
      <c r="G72" s="144">
        <f>_xlfn.IFNA(INDEX('CAP 20.2 - 2020 Forecasted TTP'!$CH:$CH,MATCH(1,INDEX(('G-CAP 20.1 - Depreciation'!B72='CAP 20.2 - 2020 Forecasted TTP'!$I:$I)*("Y"='CAP 20.2 - 2020 Forecasted TTP'!$A:$A),0,1),0)),)</f>
        <v>0</v>
      </c>
      <c r="H72" s="144">
        <f t="shared" si="5"/>
        <v>0</v>
      </c>
      <c r="I72" s="144">
        <f t="shared" si="6"/>
        <v>0</v>
      </c>
      <c r="J72" s="144">
        <f t="shared" si="7"/>
        <v>0</v>
      </c>
      <c r="K72" s="144">
        <f>_xlfn.IFNA(INDEX('CAP 20.2 - 2020 Forecasted TTP'!$CV:$CV,MATCH(1,INDEX(('G-CAP 20.1 - Depreciation'!B72='CAP 20.2 - 2020 Forecasted TTP'!$I:$I)*("Y"='CAP 20.2 - 2020 Forecasted TTP'!$A:$A),0,1),0)),)</f>
        <v>0</v>
      </c>
      <c r="L72" s="145">
        <f t="shared" si="8"/>
        <v>0</v>
      </c>
      <c r="M72" s="145">
        <f t="shared" si="9"/>
        <v>0</v>
      </c>
      <c r="N72" s="145">
        <f t="shared" si="10"/>
        <v>0</v>
      </c>
      <c r="P72" s="200" t="s">
        <v>495</v>
      </c>
      <c r="Q72" s="148">
        <v>0</v>
      </c>
      <c r="R72" s="148">
        <v>0</v>
      </c>
      <c r="S72" s="148">
        <v>0</v>
      </c>
      <c r="T72" s="148">
        <v>0</v>
      </c>
      <c r="U72" s="148">
        <v>0</v>
      </c>
      <c r="V72" s="148">
        <v>0</v>
      </c>
      <c r="W72" s="148">
        <v>0</v>
      </c>
      <c r="X72" s="148">
        <v>0</v>
      </c>
    </row>
    <row r="73" spans="1:24">
      <c r="A73" t="s">
        <v>464</v>
      </c>
      <c r="B73" t="s">
        <v>465</v>
      </c>
      <c r="C73" s="143">
        <v>0</v>
      </c>
      <c r="D73" s="143">
        <v>0</v>
      </c>
      <c r="E73" s="143">
        <v>1</v>
      </c>
      <c r="F73" s="143">
        <f t="shared" si="4"/>
        <v>1</v>
      </c>
      <c r="G73" s="144">
        <f>_xlfn.IFNA(INDEX('CAP 20.2 - 2020 Forecasted TTP'!$CH:$CH,MATCH(1,INDEX(('G-CAP 20.1 - Depreciation'!B73='CAP 20.2 - 2020 Forecasted TTP'!$I:$I)*("Y"='CAP 20.2 - 2020 Forecasted TTP'!$A:$A),0,1),0)),)</f>
        <v>0</v>
      </c>
      <c r="H73" s="144">
        <f t="shared" si="5"/>
        <v>0</v>
      </c>
      <c r="I73" s="144">
        <f t="shared" si="6"/>
        <v>0</v>
      </c>
      <c r="J73" s="144">
        <f t="shared" si="7"/>
        <v>0</v>
      </c>
      <c r="K73" s="144">
        <f>_xlfn.IFNA(INDEX('CAP 20.2 - 2020 Forecasted TTP'!$CV:$CV,MATCH(1,INDEX(('G-CAP 20.1 - Depreciation'!B73='CAP 20.2 - 2020 Forecasted TTP'!$I:$I)*("Y"='CAP 20.2 - 2020 Forecasted TTP'!$A:$A),0,1),0)),)</f>
        <v>0</v>
      </c>
      <c r="L73" s="145">
        <f t="shared" si="8"/>
        <v>0</v>
      </c>
      <c r="M73" s="145">
        <f t="shared" si="9"/>
        <v>0</v>
      </c>
      <c r="N73" s="145">
        <f t="shared" si="10"/>
        <v>0</v>
      </c>
      <c r="P73" s="200" t="s">
        <v>214</v>
      </c>
      <c r="Q73" s="148">
        <v>0</v>
      </c>
      <c r="R73" s="148">
        <v>0</v>
      </c>
      <c r="S73" s="148">
        <v>0</v>
      </c>
      <c r="T73" s="148">
        <v>0</v>
      </c>
      <c r="U73" s="148">
        <v>0</v>
      </c>
      <c r="V73" s="148">
        <v>0</v>
      </c>
      <c r="W73" s="148">
        <v>0</v>
      </c>
      <c r="X73" s="148">
        <v>0</v>
      </c>
    </row>
    <row r="74" spans="1:24">
      <c r="A74" t="s">
        <v>205</v>
      </c>
      <c r="B74" t="s">
        <v>82</v>
      </c>
      <c r="C74" s="143">
        <v>0</v>
      </c>
      <c r="D74" s="143">
        <v>0</v>
      </c>
      <c r="E74" s="143">
        <v>1</v>
      </c>
      <c r="F74" s="143">
        <f t="shared" si="4"/>
        <v>1</v>
      </c>
      <c r="G74" s="144">
        <f>_xlfn.IFNA(INDEX('CAP 20.2 - 2020 Forecasted TTP'!$CH:$CH,MATCH(1,INDEX(('G-CAP 20.1 - Depreciation'!B74='CAP 20.2 - 2020 Forecasted TTP'!$I:$I)*("Y"='CAP 20.2 - 2020 Forecasted TTP'!$A:$A),0,1),0)),)</f>
        <v>159769.33852451161</v>
      </c>
      <c r="H74" s="144">
        <f t="shared" si="5"/>
        <v>0</v>
      </c>
      <c r="I74" s="144">
        <f t="shared" si="6"/>
        <v>0</v>
      </c>
      <c r="J74" s="144">
        <f t="shared" si="7"/>
        <v>159769.33852451161</v>
      </c>
      <c r="K74" s="144">
        <f>_xlfn.IFNA(INDEX('CAP 20.2 - 2020 Forecasted TTP'!$CV:$CV,MATCH(1,INDEX(('G-CAP 20.1 - Depreciation'!B74='CAP 20.2 - 2020 Forecasted TTP'!$I:$I)*("Y"='CAP 20.2 - 2020 Forecasted TTP'!$A:$A),0,1),0)),)</f>
        <v>16872.820558338786</v>
      </c>
      <c r="L74" s="145">
        <f t="shared" si="8"/>
        <v>0</v>
      </c>
      <c r="M74" s="145">
        <f t="shared" si="9"/>
        <v>0</v>
      </c>
      <c r="N74" s="145">
        <f t="shared" si="10"/>
        <v>16872.820558338786</v>
      </c>
      <c r="P74" s="200" t="s">
        <v>215</v>
      </c>
      <c r="Q74" s="148">
        <v>0</v>
      </c>
      <c r="R74" s="148">
        <v>0</v>
      </c>
      <c r="S74" s="148">
        <v>144001.53644616739</v>
      </c>
      <c r="T74" s="148">
        <v>144001.53644616739</v>
      </c>
      <c r="U74" s="148">
        <v>0</v>
      </c>
      <c r="V74" s="148">
        <v>0</v>
      </c>
      <c r="W74" s="148">
        <v>56177.528892959497</v>
      </c>
      <c r="X74" s="148">
        <v>56177.528892959497</v>
      </c>
    </row>
    <row r="75" spans="1:24">
      <c r="A75" t="s">
        <v>472</v>
      </c>
      <c r="B75" t="s">
        <v>473</v>
      </c>
      <c r="C75" s="143">
        <v>0</v>
      </c>
      <c r="D75" s="143">
        <v>0</v>
      </c>
      <c r="E75" s="143">
        <v>1</v>
      </c>
      <c r="F75" s="143">
        <f t="shared" si="4"/>
        <v>1</v>
      </c>
      <c r="G75" s="144">
        <f>_xlfn.IFNA(INDEX('CAP 20.2 - 2020 Forecasted TTP'!$CH:$CH,MATCH(1,INDEX(('G-CAP 20.1 - Depreciation'!B75='CAP 20.2 - 2020 Forecasted TTP'!$I:$I)*("Y"='CAP 20.2 - 2020 Forecasted TTP'!$A:$A),0,1),0)),)</f>
        <v>0</v>
      </c>
      <c r="H75" s="144">
        <f t="shared" si="5"/>
        <v>0</v>
      </c>
      <c r="I75" s="144">
        <f t="shared" si="6"/>
        <v>0</v>
      </c>
      <c r="J75" s="144">
        <f t="shared" si="7"/>
        <v>0</v>
      </c>
      <c r="K75" s="144">
        <f>_xlfn.IFNA(INDEX('CAP 20.2 - 2020 Forecasted TTP'!$CV:$CV,MATCH(1,INDEX(('G-CAP 20.1 - Depreciation'!B75='CAP 20.2 - 2020 Forecasted TTP'!$I:$I)*("Y"='CAP 20.2 - 2020 Forecasted TTP'!$A:$A),0,1),0)),)</f>
        <v>0</v>
      </c>
      <c r="L75" s="145">
        <f t="shared" si="8"/>
        <v>0</v>
      </c>
      <c r="M75" s="145">
        <f t="shared" si="9"/>
        <v>0</v>
      </c>
      <c r="N75" s="145">
        <f t="shared" si="10"/>
        <v>0</v>
      </c>
      <c r="P75" s="200" t="s">
        <v>232</v>
      </c>
      <c r="Q75" s="148">
        <v>0</v>
      </c>
      <c r="R75" s="148">
        <v>0</v>
      </c>
      <c r="S75" s="148">
        <v>0</v>
      </c>
      <c r="T75" s="148">
        <v>0</v>
      </c>
      <c r="U75" s="148">
        <v>0</v>
      </c>
      <c r="V75" s="148">
        <v>0</v>
      </c>
      <c r="W75" s="148">
        <v>0</v>
      </c>
      <c r="X75" s="148">
        <v>0</v>
      </c>
    </row>
    <row r="76" spans="1:24">
      <c r="A76" t="s">
        <v>474</v>
      </c>
      <c r="B76" t="s">
        <v>475</v>
      </c>
      <c r="C76" s="143">
        <v>0</v>
      </c>
      <c r="D76" s="143">
        <v>0</v>
      </c>
      <c r="E76" s="143">
        <v>1</v>
      </c>
      <c r="F76" s="143">
        <f t="shared" si="4"/>
        <v>1</v>
      </c>
      <c r="G76" s="144">
        <f>_xlfn.IFNA(INDEX('CAP 20.2 - 2020 Forecasted TTP'!$CH:$CH,MATCH(1,INDEX(('G-CAP 20.1 - Depreciation'!B76='CAP 20.2 - 2020 Forecasted TTP'!$I:$I)*("Y"='CAP 20.2 - 2020 Forecasted TTP'!$A:$A),0,1),0)),)</f>
        <v>0</v>
      </c>
      <c r="H76" s="144">
        <f t="shared" si="5"/>
        <v>0</v>
      </c>
      <c r="I76" s="144">
        <f t="shared" si="6"/>
        <v>0</v>
      </c>
      <c r="J76" s="144">
        <f t="shared" si="7"/>
        <v>0</v>
      </c>
      <c r="K76" s="144">
        <f>_xlfn.IFNA(INDEX('CAP 20.2 - 2020 Forecasted TTP'!$CV:$CV,MATCH(1,INDEX(('G-CAP 20.1 - Depreciation'!B76='CAP 20.2 - 2020 Forecasted TTP'!$I:$I)*("Y"='CAP 20.2 - 2020 Forecasted TTP'!$A:$A),0,1),0)),)</f>
        <v>0</v>
      </c>
      <c r="L76" s="145">
        <f t="shared" si="8"/>
        <v>0</v>
      </c>
      <c r="M76" s="145">
        <f t="shared" si="9"/>
        <v>0</v>
      </c>
      <c r="N76" s="145">
        <f t="shared" si="10"/>
        <v>0</v>
      </c>
      <c r="P76" s="200" t="s">
        <v>497</v>
      </c>
      <c r="Q76" s="148">
        <v>0</v>
      </c>
      <c r="R76" s="148">
        <v>0</v>
      </c>
      <c r="S76" s="148">
        <v>0</v>
      </c>
      <c r="T76" s="148">
        <v>0</v>
      </c>
      <c r="U76" s="148">
        <v>0</v>
      </c>
      <c r="V76" s="148">
        <v>0</v>
      </c>
      <c r="W76" s="148">
        <v>0</v>
      </c>
      <c r="X76" s="148">
        <v>0</v>
      </c>
    </row>
    <row r="77" spans="1:24">
      <c r="A77" t="s">
        <v>495</v>
      </c>
      <c r="B77" t="s">
        <v>496</v>
      </c>
      <c r="C77" s="143">
        <v>0</v>
      </c>
      <c r="D77" s="143">
        <v>0</v>
      </c>
      <c r="E77" s="143">
        <v>1</v>
      </c>
      <c r="F77" s="143">
        <f t="shared" si="4"/>
        <v>1</v>
      </c>
      <c r="G77" s="144">
        <f>_xlfn.IFNA(INDEX('CAP 20.2 - 2020 Forecasted TTP'!$CH:$CH,MATCH(1,INDEX(('G-CAP 20.1 - Depreciation'!B77='CAP 20.2 - 2020 Forecasted TTP'!$I:$I)*("Y"='CAP 20.2 - 2020 Forecasted TTP'!$A:$A),0,1),0)),)</f>
        <v>0</v>
      </c>
      <c r="H77" s="144">
        <f t="shared" si="5"/>
        <v>0</v>
      </c>
      <c r="I77" s="144">
        <f t="shared" si="6"/>
        <v>0</v>
      </c>
      <c r="J77" s="144">
        <f t="shared" si="7"/>
        <v>0</v>
      </c>
      <c r="K77" s="144">
        <f>_xlfn.IFNA(INDEX('CAP 20.2 - 2020 Forecasted TTP'!$CV:$CV,MATCH(1,INDEX(('G-CAP 20.1 - Depreciation'!B77='CAP 20.2 - 2020 Forecasted TTP'!$I:$I)*("Y"='CAP 20.2 - 2020 Forecasted TTP'!$A:$A),0,1),0)),)</f>
        <v>0</v>
      </c>
      <c r="L77" s="145">
        <f t="shared" si="8"/>
        <v>0</v>
      </c>
      <c r="M77" s="145">
        <f t="shared" si="9"/>
        <v>0</v>
      </c>
      <c r="N77" s="145">
        <f t="shared" si="10"/>
        <v>0</v>
      </c>
      <c r="P77" s="200" t="s">
        <v>229</v>
      </c>
      <c r="Q77" s="148">
        <v>0</v>
      </c>
      <c r="R77" s="148">
        <v>0</v>
      </c>
      <c r="S77" s="148">
        <v>0</v>
      </c>
      <c r="T77" s="148">
        <v>0</v>
      </c>
      <c r="U77" s="148">
        <v>0</v>
      </c>
      <c r="V77" s="148">
        <v>0</v>
      </c>
      <c r="W77" s="148">
        <v>0</v>
      </c>
      <c r="X77" s="148">
        <v>0</v>
      </c>
    </row>
    <row r="78" spans="1:24">
      <c r="A78" t="s">
        <v>497</v>
      </c>
      <c r="B78" t="s">
        <v>498</v>
      </c>
      <c r="C78" s="143">
        <v>0</v>
      </c>
      <c r="D78" s="143">
        <v>1</v>
      </c>
      <c r="E78" s="143">
        <v>0</v>
      </c>
      <c r="F78" s="143">
        <f t="shared" si="4"/>
        <v>1</v>
      </c>
      <c r="G78" s="144">
        <f>_xlfn.IFNA(INDEX('CAP 20.2 - 2020 Forecasted TTP'!$CH:$CH,MATCH(1,INDEX(('G-CAP 20.1 - Depreciation'!B78='CAP 20.2 - 2020 Forecasted TTP'!$I:$I)*("Y"='CAP 20.2 - 2020 Forecasted TTP'!$A:$A),0,1),0)),)</f>
        <v>0</v>
      </c>
      <c r="H78" s="144">
        <f t="shared" si="5"/>
        <v>0</v>
      </c>
      <c r="I78" s="144">
        <f t="shared" si="6"/>
        <v>0</v>
      </c>
      <c r="J78" s="144">
        <f t="shared" si="7"/>
        <v>0</v>
      </c>
      <c r="K78" s="144">
        <f>_xlfn.IFNA(INDEX('CAP 20.2 - 2020 Forecasted TTP'!$CV:$CV,MATCH(1,INDEX(('G-CAP 20.1 - Depreciation'!B78='CAP 20.2 - 2020 Forecasted TTP'!$I:$I)*("Y"='CAP 20.2 - 2020 Forecasted TTP'!$A:$A),0,1),0)),)</f>
        <v>0</v>
      </c>
      <c r="L78" s="145">
        <f t="shared" si="8"/>
        <v>0</v>
      </c>
      <c r="M78" s="145">
        <f t="shared" si="9"/>
        <v>0</v>
      </c>
      <c r="N78" s="145">
        <f t="shared" si="10"/>
        <v>0</v>
      </c>
      <c r="P78" s="200" t="s">
        <v>245</v>
      </c>
      <c r="Q78" s="148">
        <v>257522.73058877842</v>
      </c>
      <c r="R78" s="148">
        <v>9445.3645027679613</v>
      </c>
      <c r="S78" s="148">
        <v>1383852.2795763866</v>
      </c>
      <c r="T78" s="148">
        <v>1650820.3746679327</v>
      </c>
      <c r="U78" s="148">
        <v>96679.76280455169</v>
      </c>
      <c r="V78" s="148">
        <v>2232.242758361811</v>
      </c>
      <c r="W78" s="148">
        <v>368904.42417348805</v>
      </c>
      <c r="X78" s="148">
        <v>467816.42973640154</v>
      </c>
    </row>
    <row r="79" spans="1:24">
      <c r="A79" t="s">
        <v>497</v>
      </c>
      <c r="B79" t="s">
        <v>499</v>
      </c>
      <c r="C79" s="143">
        <v>0</v>
      </c>
      <c r="D79" s="143">
        <v>1</v>
      </c>
      <c r="E79" s="143">
        <v>0</v>
      </c>
      <c r="F79" s="143">
        <f t="shared" si="4"/>
        <v>1</v>
      </c>
      <c r="G79" s="144">
        <f>_xlfn.IFNA(INDEX('CAP 20.2 - 2020 Forecasted TTP'!$CH:$CH,MATCH(1,INDEX(('G-CAP 20.1 - Depreciation'!B79='CAP 20.2 - 2020 Forecasted TTP'!$I:$I)*("Y"='CAP 20.2 - 2020 Forecasted TTP'!$A:$A),0,1),0)),)</f>
        <v>0</v>
      </c>
      <c r="H79" s="144">
        <f t="shared" si="5"/>
        <v>0</v>
      </c>
      <c r="I79" s="144">
        <f t="shared" si="6"/>
        <v>0</v>
      </c>
      <c r="J79" s="144">
        <f t="shared" si="7"/>
        <v>0</v>
      </c>
      <c r="K79" s="144">
        <f>_xlfn.IFNA(INDEX('CAP 20.2 - 2020 Forecasted TTP'!$CV:$CV,MATCH(1,INDEX(('G-CAP 20.1 - Depreciation'!B79='CAP 20.2 - 2020 Forecasted TTP'!$I:$I)*("Y"='CAP 20.2 - 2020 Forecasted TTP'!$A:$A),0,1),0)),)</f>
        <v>0</v>
      </c>
      <c r="L79" s="145">
        <f t="shared" si="8"/>
        <v>0</v>
      </c>
      <c r="M79" s="145">
        <f t="shared" si="9"/>
        <v>0</v>
      </c>
      <c r="N79" s="145">
        <f t="shared" si="10"/>
        <v>0</v>
      </c>
      <c r="P79"/>
      <c r="Q79"/>
    </row>
    <row r="80" spans="1:24">
      <c r="A80" t="s">
        <v>497</v>
      </c>
      <c r="B80" t="s">
        <v>500</v>
      </c>
      <c r="C80" s="143">
        <v>0</v>
      </c>
      <c r="D80" s="143">
        <v>1</v>
      </c>
      <c r="E80" s="143">
        <v>0</v>
      </c>
      <c r="F80" s="143">
        <f t="shared" si="4"/>
        <v>1</v>
      </c>
      <c r="G80" s="144">
        <f>_xlfn.IFNA(INDEX('CAP 20.2 - 2020 Forecasted TTP'!$CH:$CH,MATCH(1,INDEX(('G-CAP 20.1 - Depreciation'!B80='CAP 20.2 - 2020 Forecasted TTP'!$I:$I)*("Y"='CAP 20.2 - 2020 Forecasted TTP'!$A:$A),0,1),0)),)</f>
        <v>0</v>
      </c>
      <c r="H80" s="144">
        <f t="shared" si="5"/>
        <v>0</v>
      </c>
      <c r="I80" s="144">
        <f t="shared" si="6"/>
        <v>0</v>
      </c>
      <c r="J80" s="144">
        <f t="shared" si="7"/>
        <v>0</v>
      </c>
      <c r="K80" s="144">
        <f>_xlfn.IFNA(INDEX('CAP 20.2 - 2020 Forecasted TTP'!$CV:$CV,MATCH(1,INDEX(('G-CAP 20.1 - Depreciation'!B80='CAP 20.2 - 2020 Forecasted TTP'!$I:$I)*("Y"='CAP 20.2 - 2020 Forecasted TTP'!$A:$A),0,1),0)),)</f>
        <v>0</v>
      </c>
      <c r="L80" s="145">
        <f t="shared" si="8"/>
        <v>0</v>
      </c>
      <c r="M80" s="145">
        <f t="shared" si="9"/>
        <v>0</v>
      </c>
      <c r="N80" s="145">
        <f t="shared" si="10"/>
        <v>0</v>
      </c>
      <c r="P80"/>
      <c r="Q80"/>
    </row>
    <row r="81" spans="1:17">
      <c r="A81" s="142" t="s">
        <v>198</v>
      </c>
      <c r="B81" t="s">
        <v>793</v>
      </c>
      <c r="C81" s="143">
        <v>0</v>
      </c>
      <c r="D81" s="143">
        <v>1</v>
      </c>
      <c r="E81" s="143">
        <v>0</v>
      </c>
      <c r="F81" s="143">
        <f t="shared" ref="F81:F82" si="11">SUM(C81:E81)</f>
        <v>1</v>
      </c>
      <c r="G81" s="144">
        <f>_xlfn.IFNA(INDEX('CAP 20.2 - 2020 Forecasted TTP'!$CH:$CH,MATCH(1,INDEX(('G-CAP 20.1 - Depreciation'!B81='CAP 20.2 - 2020 Forecasted TTP'!$I:$I)*("Y"='CAP 20.2 - 2020 Forecasted TTP'!$A:$A),0,1),0)),)</f>
        <v>0</v>
      </c>
      <c r="H81" s="144">
        <f t="shared" ref="H81:H82" si="12">C81*$G81</f>
        <v>0</v>
      </c>
      <c r="I81" s="144">
        <f t="shared" ref="I81:I82" si="13">D81*$G81</f>
        <v>0</v>
      </c>
      <c r="J81" s="144">
        <f t="shared" ref="J81:J82" si="14">E81*$G81</f>
        <v>0</v>
      </c>
      <c r="K81" s="144">
        <f>_xlfn.IFNA(INDEX('CAP 20.2 - 2020 Forecasted TTP'!$CV:$CV,MATCH(1,INDEX(('G-CAP 20.1 - Depreciation'!B81='CAP 20.2 - 2020 Forecasted TTP'!$I:$I)*("Y"='CAP 20.2 - 2020 Forecasted TTP'!$A:$A),0,1),0)),)</f>
        <v>0</v>
      </c>
      <c r="L81" s="145">
        <f t="shared" ref="L81:L82" si="15">C81*$K81</f>
        <v>0</v>
      </c>
      <c r="M81" s="145">
        <f t="shared" ref="M81:M82" si="16">D81*$K81</f>
        <v>0</v>
      </c>
      <c r="N81" s="145">
        <f t="shared" ref="N81:N82" si="17">E81*$K81</f>
        <v>0</v>
      </c>
      <c r="P81"/>
      <c r="Q81"/>
    </row>
    <row r="82" spans="1:17">
      <c r="A82" t="s">
        <v>800</v>
      </c>
      <c r="B82" t="s">
        <v>802</v>
      </c>
      <c r="C82" s="143">
        <v>0</v>
      </c>
      <c r="D82" s="143">
        <v>1</v>
      </c>
      <c r="E82" s="143">
        <v>0</v>
      </c>
      <c r="F82" s="143">
        <f t="shared" si="11"/>
        <v>1</v>
      </c>
      <c r="G82" s="144">
        <f>_xlfn.IFNA(INDEX('CAP 20.2 - 2020 Forecasted TTP'!$CH:$CH,MATCH(1,INDEX(('G-CAP 20.1 - Depreciation'!B82='CAP 20.2 - 2020 Forecasted TTP'!$I:$I)*("Y"='CAP 20.2 - 2020 Forecasted TTP'!$A:$A),0,1),0)),)</f>
        <v>0</v>
      </c>
      <c r="H82" s="144">
        <f t="shared" si="12"/>
        <v>0</v>
      </c>
      <c r="I82" s="144">
        <f t="shared" si="13"/>
        <v>0</v>
      </c>
      <c r="J82" s="144">
        <f t="shared" si="14"/>
        <v>0</v>
      </c>
      <c r="K82" s="144">
        <f>_xlfn.IFNA(INDEX('CAP 20.2 - 2020 Forecasted TTP'!$CV:$CV,MATCH(1,INDEX(('G-CAP 20.1 - Depreciation'!B82='CAP 20.2 - 2020 Forecasted TTP'!$I:$I)*("Y"='CAP 20.2 - 2020 Forecasted TTP'!$A:$A),0,1),0)),)</f>
        <v>0</v>
      </c>
      <c r="L82" s="145">
        <f t="shared" si="15"/>
        <v>0</v>
      </c>
      <c r="M82" s="145">
        <f t="shared" si="16"/>
        <v>0</v>
      </c>
      <c r="N82" s="145">
        <f t="shared" si="17"/>
        <v>0</v>
      </c>
      <c r="P82"/>
      <c r="Q82"/>
    </row>
    <row r="83" spans="1:17">
      <c r="F83" s="143"/>
      <c r="G83" s="144">
        <f>SUM(G37:G82)</f>
        <v>1650820.3746679327</v>
      </c>
      <c r="H83" s="144">
        <f t="shared" ref="H83:N83" si="18">SUM(H37:H82)</f>
        <v>257522.73058877842</v>
      </c>
      <c r="I83" s="144">
        <f t="shared" si="18"/>
        <v>9445.3645027679613</v>
      </c>
      <c r="J83" s="144">
        <f t="shared" si="18"/>
        <v>1383852.2795763866</v>
      </c>
      <c r="K83" s="144">
        <f t="shared" si="18"/>
        <v>467816.42973640154</v>
      </c>
      <c r="L83" s="144">
        <f t="shared" si="18"/>
        <v>96679.76280455169</v>
      </c>
      <c r="M83" s="144">
        <f t="shared" si="18"/>
        <v>2232.242758361811</v>
      </c>
      <c r="N83" s="144">
        <f t="shared" si="18"/>
        <v>368904.42417348805</v>
      </c>
      <c r="P83"/>
      <c r="Q83"/>
    </row>
    <row r="84" spans="1:17">
      <c r="J84" s="138">
        <f>SUM(H83:J83)-G83</f>
        <v>0</v>
      </c>
      <c r="N84" s="138">
        <f>SUM(L83:N83)-K83</f>
        <v>0</v>
      </c>
      <c r="P84"/>
      <c r="Q84"/>
    </row>
    <row r="85" spans="1:17">
      <c r="P85"/>
      <c r="Q85"/>
    </row>
    <row r="86" spans="1:17">
      <c r="P86"/>
      <c r="Q86"/>
    </row>
    <row r="87" spans="1:17">
      <c r="G87" s="144"/>
      <c r="H87" s="144"/>
      <c r="I87" s="144"/>
      <c r="J87" s="144"/>
      <c r="K87" s="144"/>
      <c r="L87" s="144"/>
      <c r="M87" s="144"/>
      <c r="N87" s="144"/>
      <c r="P87"/>
      <c r="Q87"/>
    </row>
    <row r="88" spans="1:17">
      <c r="P88"/>
      <c r="Q88"/>
    </row>
    <row r="89" spans="1:17">
      <c r="P89"/>
    </row>
    <row r="90" spans="1:17">
      <c r="P90"/>
    </row>
    <row r="91" spans="1:17">
      <c r="G91" s="138"/>
      <c r="P91"/>
    </row>
    <row r="92" spans="1:17">
      <c r="P92"/>
    </row>
    <row r="93" spans="1:17">
      <c r="P93"/>
    </row>
    <row r="94" spans="1:17">
      <c r="P94"/>
    </row>
    <row r="95" spans="1:17">
      <c r="P95"/>
    </row>
    <row r="96" spans="1:17">
      <c r="P96"/>
    </row>
    <row r="97" spans="16:16">
      <c r="P97"/>
    </row>
    <row r="98" spans="16:16">
      <c r="P98"/>
    </row>
    <row r="99" spans="16:16">
      <c r="P99"/>
    </row>
    <row r="100" spans="16:16">
      <c r="P100"/>
    </row>
    <row r="101" spans="16:16">
      <c r="P101"/>
    </row>
    <row r="102" spans="16:16">
      <c r="P102"/>
    </row>
    <row r="103" spans="16:16">
      <c r="P103"/>
    </row>
    <row r="104" spans="16:16">
      <c r="P104"/>
    </row>
    <row r="105" spans="16:16">
      <c r="P105"/>
    </row>
    <row r="106" spans="16:16">
      <c r="P106"/>
    </row>
    <row r="107" spans="16:16">
      <c r="P107"/>
    </row>
    <row r="108" spans="16:16">
      <c r="P108"/>
    </row>
    <row r="109" spans="16:16">
      <c r="P109"/>
    </row>
    <row r="110" spans="16:16">
      <c r="P110"/>
    </row>
    <row r="111" spans="16:16">
      <c r="P111"/>
    </row>
    <row r="112" spans="16:16">
      <c r="P112"/>
    </row>
    <row r="113" spans="16:16">
      <c r="P113"/>
    </row>
    <row r="114" spans="16:16">
      <c r="P114"/>
    </row>
    <row r="115" spans="16:16">
      <c r="P115"/>
    </row>
    <row r="116" spans="16:16">
      <c r="P116"/>
    </row>
    <row r="117" spans="16:16">
      <c r="P117"/>
    </row>
    <row r="118" spans="16:16">
      <c r="P118"/>
    </row>
    <row r="119" spans="16:16">
      <c r="P119"/>
    </row>
    <row r="120" spans="16:16">
      <c r="P120"/>
    </row>
    <row r="121" spans="16:16">
      <c r="P121"/>
    </row>
    <row r="122" spans="16:16">
      <c r="P122"/>
    </row>
    <row r="123" spans="16:16">
      <c r="P123"/>
    </row>
    <row r="124" spans="16:16">
      <c r="P124"/>
    </row>
    <row r="125" spans="16:16">
      <c r="P125"/>
    </row>
    <row r="126" spans="16:16">
      <c r="P126"/>
    </row>
    <row r="127" spans="16:16">
      <c r="P127"/>
    </row>
    <row r="128" spans="16:16">
      <c r="P128"/>
    </row>
    <row r="129" spans="16:16">
      <c r="P129"/>
    </row>
    <row r="130" spans="16:16">
      <c r="P130"/>
    </row>
    <row r="131" spans="16:16">
      <c r="P131"/>
    </row>
    <row r="132" spans="16:16">
      <c r="P132"/>
    </row>
    <row r="133" spans="16:16">
      <c r="P133"/>
    </row>
    <row r="134" spans="16:16">
      <c r="P134"/>
    </row>
    <row r="135" spans="16:16">
      <c r="P135"/>
    </row>
    <row r="136" spans="16:16">
      <c r="P136"/>
    </row>
    <row r="137" spans="16:16">
      <c r="P137"/>
    </row>
    <row r="138" spans="16:16">
      <c r="P138"/>
    </row>
    <row r="139" spans="16:16">
      <c r="P139"/>
    </row>
    <row r="140" spans="16:16">
      <c r="P140"/>
    </row>
    <row r="141" spans="16:16">
      <c r="P141"/>
    </row>
    <row r="142" spans="16:16">
      <c r="P142"/>
    </row>
    <row r="143" spans="16:16">
      <c r="P143"/>
    </row>
    <row r="144" spans="16:16">
      <c r="P144"/>
    </row>
    <row r="145" spans="16:16">
      <c r="P145"/>
    </row>
    <row r="146" spans="16:16">
      <c r="P146"/>
    </row>
    <row r="147" spans="16:16">
      <c r="P147"/>
    </row>
    <row r="148" spans="16:16">
      <c r="P148"/>
    </row>
    <row r="149" spans="16:16">
      <c r="P149"/>
    </row>
    <row r="150" spans="16:16">
      <c r="P150"/>
    </row>
    <row r="151" spans="16:16">
      <c r="P151"/>
    </row>
    <row r="152" spans="16:16">
      <c r="P152"/>
    </row>
    <row r="153" spans="16:16">
      <c r="P153"/>
    </row>
    <row r="154" spans="16:16">
      <c r="P154"/>
    </row>
    <row r="155" spans="16:16">
      <c r="P155"/>
    </row>
    <row r="156" spans="16:16">
      <c r="P156"/>
    </row>
    <row r="157" spans="16:16">
      <c r="P157"/>
    </row>
    <row r="158" spans="16:16">
      <c r="P158"/>
    </row>
    <row r="159" spans="16:16">
      <c r="P159"/>
    </row>
    <row r="160" spans="16:16">
      <c r="P160"/>
    </row>
    <row r="161" spans="16:16">
      <c r="P161"/>
    </row>
    <row r="162" spans="16:16">
      <c r="P162"/>
    </row>
    <row r="163" spans="16:16">
      <c r="P163"/>
    </row>
    <row r="164" spans="16:16">
      <c r="P164"/>
    </row>
    <row r="165" spans="16:16">
      <c r="P165"/>
    </row>
    <row r="166" spans="16:16">
      <c r="P166"/>
    </row>
    <row r="167" spans="16:16">
      <c r="P167"/>
    </row>
    <row r="168" spans="16:16">
      <c r="P168"/>
    </row>
    <row r="169" spans="16:16">
      <c r="P169"/>
    </row>
    <row r="170" spans="16:16">
      <c r="P170"/>
    </row>
    <row r="171" spans="16:16">
      <c r="P171"/>
    </row>
    <row r="172" spans="16:16">
      <c r="P172"/>
    </row>
    <row r="173" spans="16:16">
      <c r="P173"/>
    </row>
    <row r="174" spans="16:16">
      <c r="P174"/>
    </row>
    <row r="175" spans="16:16">
      <c r="P175"/>
    </row>
    <row r="176" spans="16:16">
      <c r="P176"/>
    </row>
    <row r="177" spans="16:16">
      <c r="P177"/>
    </row>
    <row r="178" spans="16:16">
      <c r="P178"/>
    </row>
    <row r="179" spans="16:16">
      <c r="P179"/>
    </row>
    <row r="180" spans="16:16">
      <c r="P180"/>
    </row>
    <row r="181" spans="16:16">
      <c r="P181"/>
    </row>
    <row r="182" spans="16:16">
      <c r="P182"/>
    </row>
    <row r="183" spans="16:16">
      <c r="P183"/>
    </row>
    <row r="184" spans="16:16">
      <c r="P184"/>
    </row>
    <row r="185" spans="16:16">
      <c r="P185"/>
    </row>
    <row r="186" spans="16:16">
      <c r="P186"/>
    </row>
    <row r="187" spans="16:16">
      <c r="P187"/>
    </row>
    <row r="188" spans="16:16">
      <c r="P188"/>
    </row>
    <row r="189" spans="16:16">
      <c r="P189"/>
    </row>
    <row r="190" spans="16:16">
      <c r="P190"/>
    </row>
    <row r="191" spans="16:16">
      <c r="P191"/>
    </row>
    <row r="192" spans="16:16">
      <c r="P192"/>
    </row>
    <row r="193" spans="16:16">
      <c r="P193"/>
    </row>
    <row r="194" spans="16:16">
      <c r="P194"/>
    </row>
    <row r="195" spans="16:16">
      <c r="P195"/>
    </row>
    <row r="196" spans="16:16">
      <c r="P196"/>
    </row>
    <row r="197" spans="16:16">
      <c r="P197"/>
    </row>
    <row r="198" spans="16:16">
      <c r="P198"/>
    </row>
    <row r="199" spans="16:16">
      <c r="P199"/>
    </row>
    <row r="200" spans="16:16">
      <c r="P200"/>
    </row>
    <row r="201" spans="16:16">
      <c r="P201"/>
    </row>
    <row r="202" spans="16:16">
      <c r="P202"/>
    </row>
    <row r="203" spans="16:16">
      <c r="P203"/>
    </row>
    <row r="204" spans="16:16">
      <c r="P204"/>
    </row>
    <row r="205" spans="16:16">
      <c r="P205"/>
    </row>
    <row r="206" spans="16:16">
      <c r="P206"/>
    </row>
    <row r="207" spans="16:16">
      <c r="P207"/>
    </row>
    <row r="208" spans="16:16">
      <c r="P208"/>
    </row>
    <row r="209" spans="16:16">
      <c r="P209"/>
    </row>
    <row r="210" spans="16:16">
      <c r="P210"/>
    </row>
    <row r="211" spans="16:16">
      <c r="P211"/>
    </row>
    <row r="212" spans="16:16">
      <c r="P212"/>
    </row>
    <row r="213" spans="16:16">
      <c r="P213"/>
    </row>
    <row r="214" spans="16:16">
      <c r="P214"/>
    </row>
    <row r="215" spans="16:16">
      <c r="P215"/>
    </row>
    <row r="216" spans="16:16">
      <c r="P216"/>
    </row>
    <row r="217" spans="16:16">
      <c r="P217"/>
    </row>
    <row r="218" spans="16:16">
      <c r="P218"/>
    </row>
    <row r="219" spans="16:16">
      <c r="P219"/>
    </row>
    <row r="220" spans="16:16">
      <c r="P220"/>
    </row>
    <row r="221" spans="16:16">
      <c r="P221"/>
    </row>
    <row r="222" spans="16:16">
      <c r="P222"/>
    </row>
    <row r="223" spans="16:16">
      <c r="P223"/>
    </row>
    <row r="224" spans="16:16">
      <c r="P224"/>
    </row>
    <row r="225" spans="16:16">
      <c r="P225"/>
    </row>
    <row r="226" spans="16:16">
      <c r="P226"/>
    </row>
    <row r="227" spans="16:16">
      <c r="P227"/>
    </row>
    <row r="228" spans="16:16">
      <c r="P228"/>
    </row>
    <row r="229" spans="16:16">
      <c r="P229"/>
    </row>
    <row r="230" spans="16:16">
      <c r="P230"/>
    </row>
    <row r="231" spans="16:16">
      <c r="P231"/>
    </row>
    <row r="232" spans="16:16">
      <c r="P232"/>
    </row>
    <row r="233" spans="16:16">
      <c r="P233"/>
    </row>
    <row r="234" spans="16:16">
      <c r="P234"/>
    </row>
    <row r="235" spans="16:16">
      <c r="P235"/>
    </row>
    <row r="236" spans="16:16">
      <c r="P236"/>
    </row>
    <row r="237" spans="16:16">
      <c r="P237"/>
    </row>
    <row r="238" spans="16:16">
      <c r="P238"/>
    </row>
    <row r="239" spans="16:16">
      <c r="P239"/>
    </row>
    <row r="240" spans="16:16">
      <c r="P240"/>
    </row>
    <row r="241" spans="16:16">
      <c r="P241"/>
    </row>
    <row r="242" spans="16:16">
      <c r="P242"/>
    </row>
    <row r="243" spans="16:16">
      <c r="P243"/>
    </row>
    <row r="244" spans="16:16">
      <c r="P244"/>
    </row>
    <row r="245" spans="16:16">
      <c r="P245"/>
    </row>
    <row r="246" spans="16:16">
      <c r="P246"/>
    </row>
    <row r="247" spans="16:16">
      <c r="P247"/>
    </row>
    <row r="248" spans="16:16">
      <c r="P248"/>
    </row>
    <row r="249" spans="16:16">
      <c r="P249"/>
    </row>
    <row r="250" spans="16:16">
      <c r="P250"/>
    </row>
    <row r="251" spans="16:16">
      <c r="P251"/>
    </row>
    <row r="252" spans="16:16">
      <c r="P252"/>
    </row>
    <row r="253" spans="16:16">
      <c r="P253"/>
    </row>
    <row r="254" spans="16:16">
      <c r="P254"/>
    </row>
    <row r="255" spans="16:16">
      <c r="P255"/>
    </row>
    <row r="256" spans="16:16">
      <c r="P256"/>
    </row>
    <row r="257" spans="16:16">
      <c r="P257"/>
    </row>
    <row r="258" spans="16:16">
      <c r="P258"/>
    </row>
    <row r="259" spans="16:16">
      <c r="P259"/>
    </row>
    <row r="260" spans="16:16">
      <c r="P260"/>
    </row>
    <row r="261" spans="16:16">
      <c r="P261"/>
    </row>
    <row r="262" spans="16:16">
      <c r="P262"/>
    </row>
    <row r="263" spans="16:16">
      <c r="P263"/>
    </row>
    <row r="264" spans="16:16">
      <c r="P264"/>
    </row>
    <row r="265" spans="16:16">
      <c r="P265"/>
    </row>
    <row r="266" spans="16:16">
      <c r="P266"/>
    </row>
    <row r="267" spans="16:16">
      <c r="P267"/>
    </row>
    <row r="268" spans="16:16">
      <c r="P268"/>
    </row>
    <row r="269" spans="16:16">
      <c r="P269"/>
    </row>
    <row r="270" spans="16:16">
      <c r="P270"/>
    </row>
    <row r="271" spans="16:16">
      <c r="P271"/>
    </row>
    <row r="272" spans="16:16">
      <c r="P272"/>
    </row>
    <row r="273" spans="16:16">
      <c r="P273"/>
    </row>
    <row r="274" spans="16:16">
      <c r="P274"/>
    </row>
    <row r="275" spans="16:16">
      <c r="P275"/>
    </row>
    <row r="276" spans="16:16">
      <c r="P276"/>
    </row>
    <row r="277" spans="16:16">
      <c r="P277"/>
    </row>
    <row r="278" spans="16:16">
      <c r="P278"/>
    </row>
    <row r="279" spans="16:16">
      <c r="P279"/>
    </row>
  </sheetData>
  <mergeCells count="1">
    <mergeCell ref="D5:F5"/>
  </mergeCells>
  <pageMargins left="0.7" right="0.7" top="0.75" bottom="0.75" header="0.3" footer="0.3"/>
  <pageSetup scale="43" fitToWidth="2" orientation="landscape" r:id="rId2"/>
  <headerFooter>
    <oddHeader>&amp;L&amp;12Avista
Ms. Schultz Workpapers&amp;R&amp;F
Workpaper Ref. &amp;A</oddHeader>
    <oddFooter>&amp;R
Page &amp;P of &amp;N</oddFooter>
  </headerFooter>
  <colBreaks count="1" manualBreakCount="1">
    <brk id="14" max="83" man="1"/>
  </colBreaks>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E44BD3-BE5E-46C1-83F0-8EA237DC7B2C}">
  <dimension ref="A1:M22"/>
  <sheetViews>
    <sheetView zoomScaleNormal="100" workbookViewId="0"/>
  </sheetViews>
  <sheetFormatPr defaultColWidth="9.109375" defaultRowHeight="14.4"/>
  <cols>
    <col min="1" max="1" width="48.6640625" style="219" customWidth="1"/>
    <col min="2" max="2" width="5.44140625" style="219" bestFit="1" customWidth="1"/>
    <col min="3" max="3" width="7.44140625" style="219" bestFit="1" customWidth="1"/>
    <col min="4" max="4" width="5.5546875" style="220" bestFit="1" customWidth="1"/>
    <col min="5" max="5" width="7.5546875" style="221" bestFit="1" customWidth="1"/>
    <col min="6" max="6" width="7.33203125" style="221" bestFit="1" customWidth="1"/>
    <col min="7" max="7" width="3.6640625" style="222" customWidth="1"/>
    <col min="8" max="8" width="11" style="220" customWidth="1"/>
    <col min="9" max="9" width="1.5546875" style="220" customWidth="1"/>
    <col min="10" max="10" width="10.6640625" style="219" bestFit="1" customWidth="1"/>
    <col min="11" max="11" width="1.5546875" style="219" customWidth="1"/>
    <col min="12" max="12" width="9.33203125" style="219" bestFit="1" customWidth="1"/>
    <col min="13" max="13" width="19.6640625" style="219" customWidth="1"/>
    <col min="14" max="16" width="9.109375" style="219"/>
    <col min="17" max="17" width="21.6640625" style="219" bestFit="1" customWidth="1"/>
    <col min="18" max="18" width="10.5546875" style="219" bestFit="1" customWidth="1"/>
    <col min="19" max="16384" width="9.109375" style="219"/>
  </cols>
  <sheetData>
    <row r="1" spans="1:13">
      <c r="A1" s="219" t="s">
        <v>868</v>
      </c>
    </row>
    <row r="2" spans="1:13">
      <c r="A2" s="219" t="s">
        <v>869</v>
      </c>
    </row>
    <row r="3" spans="1:13">
      <c r="A3" s="219" t="s">
        <v>870</v>
      </c>
    </row>
    <row r="5" spans="1:13" ht="15" thickBot="1">
      <c r="A5" s="219" t="s">
        <v>871</v>
      </c>
    </row>
    <row r="6" spans="1:13" ht="15" thickBot="1">
      <c r="G6" s="223"/>
      <c r="H6" s="300" t="s">
        <v>872</v>
      </c>
      <c r="I6" s="301"/>
      <c r="J6" s="301"/>
      <c r="K6" s="301"/>
      <c r="L6" s="302"/>
    </row>
    <row r="7" spans="1:13">
      <c r="E7" s="222" t="s">
        <v>873</v>
      </c>
      <c r="F7" s="222" t="s">
        <v>61</v>
      </c>
      <c r="H7" s="224" t="s">
        <v>34</v>
      </c>
      <c r="I7" s="224"/>
      <c r="J7" s="224" t="s">
        <v>873</v>
      </c>
      <c r="K7" s="225"/>
      <c r="L7" s="224" t="s">
        <v>61</v>
      </c>
    </row>
    <row r="8" spans="1:13">
      <c r="A8" s="226"/>
      <c r="B8" s="220"/>
      <c r="C8" s="220"/>
      <c r="E8" s="222" t="s">
        <v>268</v>
      </c>
      <c r="F8" s="222" t="s">
        <v>268</v>
      </c>
      <c r="H8" s="224" t="s">
        <v>30</v>
      </c>
      <c r="I8" s="224"/>
      <c r="J8" s="224" t="s">
        <v>268</v>
      </c>
      <c r="K8" s="225"/>
      <c r="L8" s="224" t="s">
        <v>268</v>
      </c>
    </row>
    <row r="9" spans="1:13">
      <c r="B9" s="227"/>
      <c r="C9" s="227"/>
      <c r="E9" s="228" t="s">
        <v>874</v>
      </c>
      <c r="F9" s="228" t="s">
        <v>874</v>
      </c>
      <c r="H9" s="224"/>
      <c r="I9" s="224"/>
      <c r="J9" s="224" t="s">
        <v>874</v>
      </c>
      <c r="K9" s="227"/>
      <c r="L9" s="224" t="s">
        <v>874</v>
      </c>
    </row>
    <row r="10" spans="1:13">
      <c r="A10" s="229" t="s">
        <v>875</v>
      </c>
      <c r="B10" s="227" t="s">
        <v>49</v>
      </c>
      <c r="C10" s="227" t="s">
        <v>40</v>
      </c>
      <c r="D10" s="227" t="s">
        <v>876</v>
      </c>
    </row>
    <row r="11" spans="1:13">
      <c r="A11" s="229"/>
      <c r="B11" s="227"/>
      <c r="C11" s="227"/>
      <c r="D11" s="227"/>
    </row>
    <row r="12" spans="1:13" ht="28.8">
      <c r="A12" s="230" t="s">
        <v>877</v>
      </c>
      <c r="B12" s="231"/>
      <c r="C12" s="232"/>
      <c r="D12" s="233"/>
      <c r="E12" s="234"/>
      <c r="F12" s="234"/>
      <c r="H12" s="235"/>
      <c r="J12" s="236"/>
      <c r="M12" s="237" t="s">
        <v>128</v>
      </c>
    </row>
    <row r="13" spans="1:13">
      <c r="A13" s="238" t="s">
        <v>878</v>
      </c>
      <c r="B13" s="239">
        <v>2060</v>
      </c>
      <c r="C13" s="232" t="s">
        <v>267</v>
      </c>
      <c r="D13" s="233" t="s">
        <v>21</v>
      </c>
      <c r="E13" s="234">
        <v>0.65639999999999998</v>
      </c>
      <c r="F13" s="234">
        <v>0</v>
      </c>
      <c r="H13" s="235">
        <f>74490+40110</f>
        <v>114600</v>
      </c>
      <c r="I13" s="235"/>
      <c r="J13" s="236">
        <f t="shared" ref="J13:J15" si="0">H13*E13</f>
        <v>75223.44</v>
      </c>
      <c r="K13" s="240"/>
      <c r="L13" s="236">
        <f t="shared" ref="L13:L15" si="1">H13*F13</f>
        <v>0</v>
      </c>
      <c r="M13" s="219" t="s">
        <v>583</v>
      </c>
    </row>
    <row r="14" spans="1:13">
      <c r="A14" s="238" t="s">
        <v>879</v>
      </c>
      <c r="B14" s="239">
        <v>2470</v>
      </c>
      <c r="C14" s="232" t="s">
        <v>267</v>
      </c>
      <c r="D14" s="233" t="s">
        <v>21</v>
      </c>
      <c r="E14" s="234">
        <v>0.65639999999999998</v>
      </c>
      <c r="F14" s="234">
        <v>0</v>
      </c>
      <c r="H14" s="284">
        <v>38706</v>
      </c>
      <c r="I14" s="284"/>
      <c r="J14" s="285">
        <v>25406.618399999999</v>
      </c>
      <c r="K14" s="240"/>
      <c r="L14" s="236">
        <f t="shared" si="1"/>
        <v>0</v>
      </c>
      <c r="M14" s="219" t="s">
        <v>583</v>
      </c>
    </row>
    <row r="15" spans="1:13">
      <c r="A15" s="238" t="s">
        <v>880</v>
      </c>
      <c r="B15" s="239">
        <v>2063</v>
      </c>
      <c r="C15" s="232" t="s">
        <v>267</v>
      </c>
      <c r="D15" s="233" t="s">
        <v>21</v>
      </c>
      <c r="E15" s="234">
        <v>0.65639999999999998</v>
      </c>
      <c r="F15" s="234">
        <v>0</v>
      </c>
      <c r="H15" s="241">
        <v>100000</v>
      </c>
      <c r="I15" s="241"/>
      <c r="J15" s="242">
        <f t="shared" si="0"/>
        <v>65640</v>
      </c>
      <c r="K15" s="240"/>
      <c r="L15" s="236">
        <f t="shared" si="1"/>
        <v>0</v>
      </c>
      <c r="M15" s="219" t="s">
        <v>583</v>
      </c>
    </row>
    <row r="16" spans="1:13">
      <c r="A16" s="243" t="s">
        <v>881</v>
      </c>
      <c r="B16" s="244"/>
      <c r="C16" s="245"/>
      <c r="D16" s="246"/>
      <c r="H16" s="247">
        <f>SUM(H13:H15)</f>
        <v>253306</v>
      </c>
      <c r="I16" s="247"/>
      <c r="J16" s="247">
        <f>SUM(J13:J15)</f>
        <v>166270.05840000001</v>
      </c>
      <c r="K16" s="248"/>
      <c r="L16" s="247">
        <f>SUM(L13:L15)</f>
        <v>0</v>
      </c>
    </row>
    <row r="17" spans="1:12">
      <c r="A17" s="229"/>
      <c r="B17" s="227"/>
      <c r="C17" s="227"/>
      <c r="D17" s="227"/>
    </row>
    <row r="18" spans="1:12">
      <c r="A18" s="249"/>
      <c r="B18" s="250"/>
      <c r="D18" s="219"/>
      <c r="E18" s="234"/>
      <c r="H18" s="235"/>
      <c r="I18" s="235"/>
      <c r="J18" s="236"/>
      <c r="K18" s="240"/>
      <c r="L18" s="240"/>
    </row>
    <row r="19" spans="1:12" s="252" customFormat="1" ht="15" thickBot="1">
      <c r="A19" s="251" t="s">
        <v>882</v>
      </c>
      <c r="B19" s="244"/>
      <c r="E19" s="253"/>
      <c r="F19" s="254"/>
      <c r="G19" s="223"/>
      <c r="H19" s="255">
        <f>H16</f>
        <v>253306</v>
      </c>
      <c r="I19" s="247"/>
      <c r="J19" s="286">
        <f>J16</f>
        <v>166270.05840000001</v>
      </c>
      <c r="K19" s="256"/>
      <c r="L19" s="255">
        <f>L16</f>
        <v>0</v>
      </c>
    </row>
    <row r="22" spans="1:12">
      <c r="A22" s="252"/>
    </row>
  </sheetData>
  <mergeCells count="1">
    <mergeCell ref="H6:L6"/>
  </mergeCells>
  <pageMargins left="0.7" right="0.7" top="0.75" bottom="0.75" header="0.3" footer="0.3"/>
  <pageSetup scale="66" orientation="landscape" horizontalDpi="1200" verticalDpi="1200" r:id="rId1"/>
  <headerFooter>
    <oddHeader>&amp;LAvista
Ms. Schultz Workpapers&amp;R&amp;F
Workpaper Ref. &amp;A</oddHeader>
    <oddFooter>&amp;RPage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V408"/>
  <sheetViews>
    <sheetView zoomScaleNormal="100" zoomScaleSheetLayoutView="40" zoomScalePageLayoutView="55" workbookViewId="0">
      <pane ySplit="4" topLeftCell="A5" activePane="bottomLeft" state="frozen"/>
      <selection pane="bottomLeft"/>
    </sheetView>
  </sheetViews>
  <sheetFormatPr defaultColWidth="9.109375" defaultRowHeight="13.8" outlineLevelCol="1"/>
  <cols>
    <col min="1" max="2" width="7" style="83" customWidth="1"/>
    <col min="3" max="3" width="6.33203125" style="83" customWidth="1"/>
    <col min="4" max="4" width="26.88671875" style="83" customWidth="1"/>
    <col min="5" max="5" width="24.88671875" style="83" customWidth="1"/>
    <col min="6" max="6" width="33.6640625" style="83" customWidth="1"/>
    <col min="7" max="7" width="10.33203125" style="86" customWidth="1"/>
    <col min="8" max="8" width="30.33203125" style="82" customWidth="1"/>
    <col min="9" max="9" width="7.33203125" style="87" bestFit="1" customWidth="1"/>
    <col min="10" max="10" width="54.6640625" style="82" bestFit="1" customWidth="1"/>
    <col min="11" max="11" width="14.88671875" style="82" customWidth="1"/>
    <col min="12" max="12" width="26" style="82" customWidth="1"/>
    <col min="13" max="13" width="12.109375" style="82" customWidth="1"/>
    <col min="14" max="15" width="15.5546875" style="85" customWidth="1"/>
    <col min="16" max="16" width="13.33203125" style="84" bestFit="1" customWidth="1"/>
    <col min="17" max="17" width="13.33203125" style="84" customWidth="1"/>
    <col min="18" max="29" width="16.88671875" style="83" customWidth="1" outlineLevel="1"/>
    <col min="30" max="30" width="17" style="83" customWidth="1"/>
    <col min="31" max="31" width="1.88671875" style="83" customWidth="1"/>
    <col min="32" max="43" width="16.88671875" style="83" customWidth="1" outlineLevel="1"/>
    <col min="44" max="44" width="15" style="83" customWidth="1"/>
    <col min="45" max="45" width="1.88671875" style="83" customWidth="1"/>
    <col min="46" max="57" width="16.88671875" style="83" customWidth="1" outlineLevel="1"/>
    <col min="58" max="58" width="15" style="83" customWidth="1"/>
    <col min="59" max="59" width="1.88671875" style="83" customWidth="1"/>
    <col min="60" max="71" width="16.88671875" style="83" customWidth="1" outlineLevel="1"/>
    <col min="72" max="72" width="15" style="83" customWidth="1"/>
    <col min="73" max="73" width="1.88671875" style="83" customWidth="1"/>
    <col min="74" max="85" width="16.88671875" style="83" customWidth="1" outlineLevel="1"/>
    <col min="86" max="86" width="14.44140625" style="83" customWidth="1"/>
    <col min="87" max="87" width="1.88671875" style="83" customWidth="1"/>
    <col min="88" max="99" width="16.88671875" style="83" customWidth="1" outlineLevel="1"/>
    <col min="100" max="100" width="15" style="83" customWidth="1"/>
    <col min="101" max="16384" width="9.109375" style="83"/>
  </cols>
  <sheetData>
    <row r="1" spans="1:100">
      <c r="AT1" s="83" t="s">
        <v>514</v>
      </c>
      <c r="BV1" s="83" t="s">
        <v>515</v>
      </c>
    </row>
    <row r="3" spans="1:100" s="125" customFormat="1" ht="13.2">
      <c r="A3" s="73"/>
      <c r="B3" s="73"/>
      <c r="C3" s="73"/>
      <c r="D3" s="73"/>
      <c r="E3" s="73"/>
      <c r="F3" s="73"/>
      <c r="G3" s="129"/>
      <c r="H3" s="73"/>
      <c r="I3" s="73"/>
      <c r="J3" s="73"/>
      <c r="K3" s="73"/>
      <c r="L3" s="73"/>
      <c r="M3" s="73"/>
      <c r="N3" s="128"/>
      <c r="O3" s="128"/>
      <c r="P3" s="127"/>
      <c r="Q3" s="127"/>
      <c r="AD3" s="126"/>
      <c r="BF3" s="126"/>
      <c r="CH3" s="126"/>
    </row>
    <row r="4" spans="1:100" ht="72">
      <c r="A4" s="121" t="s">
        <v>508</v>
      </c>
      <c r="B4" s="121" t="s">
        <v>40</v>
      </c>
      <c r="C4" s="121" t="s">
        <v>41</v>
      </c>
      <c r="D4" s="121" t="s">
        <v>128</v>
      </c>
      <c r="E4" s="124" t="s">
        <v>131</v>
      </c>
      <c r="F4" s="121" t="s">
        <v>132</v>
      </c>
      <c r="G4" s="121" t="s">
        <v>49</v>
      </c>
      <c r="H4" s="121" t="s">
        <v>140</v>
      </c>
      <c r="I4" s="121" t="s">
        <v>129</v>
      </c>
      <c r="J4" s="130" t="s">
        <v>141</v>
      </c>
      <c r="K4" s="130" t="s">
        <v>142</v>
      </c>
      <c r="L4" s="130" t="s">
        <v>143</v>
      </c>
      <c r="M4" s="124" t="s">
        <v>127</v>
      </c>
      <c r="N4" s="123" t="s">
        <v>510</v>
      </c>
      <c r="O4" s="123" t="s">
        <v>511</v>
      </c>
      <c r="P4" s="122" t="s">
        <v>512</v>
      </c>
      <c r="Q4" s="122" t="s">
        <v>513</v>
      </c>
      <c r="R4" s="120" t="s">
        <v>126</v>
      </c>
      <c r="S4" s="120" t="s">
        <v>125</v>
      </c>
      <c r="T4" s="120" t="s">
        <v>124</v>
      </c>
      <c r="U4" s="120" t="s">
        <v>123</v>
      </c>
      <c r="V4" s="120" t="s">
        <v>122</v>
      </c>
      <c r="W4" s="120" t="s">
        <v>121</v>
      </c>
      <c r="X4" s="120" t="s">
        <v>120</v>
      </c>
      <c r="Y4" s="120" t="s">
        <v>119</v>
      </c>
      <c r="Z4" s="120" t="s">
        <v>118</v>
      </c>
      <c r="AA4" s="120" t="s">
        <v>117</v>
      </c>
      <c r="AB4" s="120" t="s">
        <v>116</v>
      </c>
      <c r="AC4" s="120" t="s">
        <v>115</v>
      </c>
      <c r="AD4" s="120" t="s">
        <v>138</v>
      </c>
      <c r="AE4" s="83" t="s">
        <v>36</v>
      </c>
      <c r="AF4" s="120" t="s">
        <v>114</v>
      </c>
      <c r="AG4" s="120" t="s">
        <v>113</v>
      </c>
      <c r="AH4" s="120" t="s">
        <v>112</v>
      </c>
      <c r="AI4" s="120" t="s">
        <v>111</v>
      </c>
      <c r="AJ4" s="120" t="s">
        <v>110</v>
      </c>
      <c r="AK4" s="120" t="s">
        <v>109</v>
      </c>
      <c r="AL4" s="120" t="s">
        <v>108</v>
      </c>
      <c r="AM4" s="120" t="s">
        <v>107</v>
      </c>
      <c r="AN4" s="120" t="s">
        <v>106</v>
      </c>
      <c r="AO4" s="120" t="s">
        <v>105</v>
      </c>
      <c r="AP4" s="120" t="s">
        <v>104</v>
      </c>
      <c r="AQ4" s="120" t="s">
        <v>103</v>
      </c>
      <c r="AR4" s="120" t="s">
        <v>139</v>
      </c>
      <c r="AS4" s="83" t="s">
        <v>102</v>
      </c>
      <c r="AT4" s="120" t="str">
        <f t="shared" ref="AT4:BF4" si="0">$AT$1&amp;" "&amp;R4</f>
        <v>WA - E Allocated Forecasted - JAN</v>
      </c>
      <c r="AU4" s="120" t="str">
        <f t="shared" si="0"/>
        <v>WA - E Allocated Forecasted - FEB</v>
      </c>
      <c r="AV4" s="120" t="str">
        <f t="shared" si="0"/>
        <v>WA - E Allocated Forecasted - MAR</v>
      </c>
      <c r="AW4" s="120" t="str">
        <f t="shared" si="0"/>
        <v>WA - E Allocated Forecasted - APR</v>
      </c>
      <c r="AX4" s="120" t="str">
        <f t="shared" si="0"/>
        <v>WA - E Allocated Forecasted - MAY</v>
      </c>
      <c r="AY4" s="120" t="str">
        <f t="shared" si="0"/>
        <v>WA - E Allocated Forecasted - JUN</v>
      </c>
      <c r="AZ4" s="120" t="str">
        <f t="shared" si="0"/>
        <v>WA - E Allocated Forecasted - JUL</v>
      </c>
      <c r="BA4" s="120" t="str">
        <f t="shared" si="0"/>
        <v>WA - E Allocated Forecasted - AUG</v>
      </c>
      <c r="BB4" s="120" t="str">
        <f t="shared" si="0"/>
        <v>WA - E Allocated Forecasted - SEP</v>
      </c>
      <c r="BC4" s="120" t="str">
        <f t="shared" si="0"/>
        <v>WA - E Allocated Forecasted - OCT</v>
      </c>
      <c r="BD4" s="120" t="str">
        <f t="shared" si="0"/>
        <v>WA - E Allocated Forecasted - NOV</v>
      </c>
      <c r="BE4" s="120" t="str">
        <f t="shared" si="0"/>
        <v>WA - E Allocated Forecasted - DEC</v>
      </c>
      <c r="BF4" s="120" t="str">
        <f t="shared" si="0"/>
        <v>WA - E Allocated Total 2020 Forecasted EOP TTP</v>
      </c>
      <c r="BG4" s="83" t="s">
        <v>101</v>
      </c>
      <c r="BH4" s="120" t="str">
        <f t="shared" ref="BH4:BT4" si="1">$AT$1&amp;" "&amp;AF4</f>
        <v>WA - E Allocated AMA - Jan</v>
      </c>
      <c r="BI4" s="120" t="str">
        <f t="shared" si="1"/>
        <v>WA - E Allocated AMA - Feb</v>
      </c>
      <c r="BJ4" s="120" t="str">
        <f t="shared" si="1"/>
        <v>WA - E Allocated AMA - Mar</v>
      </c>
      <c r="BK4" s="120" t="str">
        <f t="shared" si="1"/>
        <v>WA - E Allocated AMA - Apr</v>
      </c>
      <c r="BL4" s="120" t="str">
        <f t="shared" si="1"/>
        <v>WA - E Allocated AMA - May</v>
      </c>
      <c r="BM4" s="120" t="str">
        <f t="shared" si="1"/>
        <v>WA - E Allocated AMA - Jun</v>
      </c>
      <c r="BN4" s="120" t="str">
        <f t="shared" si="1"/>
        <v>WA - E Allocated AMA - Jul</v>
      </c>
      <c r="BO4" s="120" t="str">
        <f t="shared" si="1"/>
        <v>WA - E Allocated AMA - Aug</v>
      </c>
      <c r="BP4" s="120" t="str">
        <f t="shared" si="1"/>
        <v>WA - E Allocated AMA - Sep</v>
      </c>
      <c r="BQ4" s="120" t="str">
        <f t="shared" si="1"/>
        <v>WA - E Allocated AMA - Oct</v>
      </c>
      <c r="BR4" s="120" t="str">
        <f t="shared" si="1"/>
        <v>WA - E Allocated AMA - Nov</v>
      </c>
      <c r="BS4" s="120" t="str">
        <f t="shared" si="1"/>
        <v>WA - E Allocated AMA - Dec</v>
      </c>
      <c r="BT4" s="120" t="str">
        <f t="shared" si="1"/>
        <v>WA - E Allocated System Total 2020 Forecasted AMA TTP</v>
      </c>
      <c r="BU4" s="83" t="s">
        <v>102</v>
      </c>
      <c r="BV4" s="120" t="str">
        <f t="shared" ref="BV4:CH4" si="2">$BV$1&amp;" "&amp;R4</f>
        <v>WA - G Allocated Forecasted - JAN</v>
      </c>
      <c r="BW4" s="120" t="str">
        <f t="shared" si="2"/>
        <v>WA - G Allocated Forecasted - FEB</v>
      </c>
      <c r="BX4" s="120" t="str">
        <f t="shared" si="2"/>
        <v>WA - G Allocated Forecasted - MAR</v>
      </c>
      <c r="BY4" s="120" t="str">
        <f t="shared" si="2"/>
        <v>WA - G Allocated Forecasted - APR</v>
      </c>
      <c r="BZ4" s="120" t="str">
        <f t="shared" si="2"/>
        <v>WA - G Allocated Forecasted - MAY</v>
      </c>
      <c r="CA4" s="120" t="str">
        <f t="shared" si="2"/>
        <v>WA - G Allocated Forecasted - JUN</v>
      </c>
      <c r="CB4" s="120" t="str">
        <f t="shared" si="2"/>
        <v>WA - G Allocated Forecasted - JUL</v>
      </c>
      <c r="CC4" s="120" t="str">
        <f t="shared" si="2"/>
        <v>WA - G Allocated Forecasted - AUG</v>
      </c>
      <c r="CD4" s="120" t="str">
        <f t="shared" si="2"/>
        <v>WA - G Allocated Forecasted - SEP</v>
      </c>
      <c r="CE4" s="120" t="str">
        <f t="shared" si="2"/>
        <v>WA - G Allocated Forecasted - OCT</v>
      </c>
      <c r="CF4" s="120" t="str">
        <f t="shared" si="2"/>
        <v>WA - G Allocated Forecasted - NOV</v>
      </c>
      <c r="CG4" s="120" t="str">
        <f t="shared" si="2"/>
        <v>WA - G Allocated Forecasted - DEC</v>
      </c>
      <c r="CH4" s="120" t="str">
        <f t="shared" si="2"/>
        <v>WA - G Allocated Total 2020 Forecasted EOP TTP</v>
      </c>
      <c r="CI4" s="83" t="s">
        <v>101</v>
      </c>
      <c r="CJ4" s="120" t="str">
        <f t="shared" ref="CJ4:CV4" si="3">$BV$1&amp;" "&amp;AF4</f>
        <v>WA - G Allocated AMA - Jan</v>
      </c>
      <c r="CK4" s="120" t="str">
        <f t="shared" si="3"/>
        <v>WA - G Allocated AMA - Feb</v>
      </c>
      <c r="CL4" s="120" t="str">
        <f t="shared" si="3"/>
        <v>WA - G Allocated AMA - Mar</v>
      </c>
      <c r="CM4" s="120" t="str">
        <f t="shared" si="3"/>
        <v>WA - G Allocated AMA - Apr</v>
      </c>
      <c r="CN4" s="120" t="str">
        <f t="shared" si="3"/>
        <v>WA - G Allocated AMA - May</v>
      </c>
      <c r="CO4" s="120" t="str">
        <f t="shared" si="3"/>
        <v>WA - G Allocated AMA - Jun</v>
      </c>
      <c r="CP4" s="120" t="str">
        <f t="shared" si="3"/>
        <v>WA - G Allocated AMA - Jul</v>
      </c>
      <c r="CQ4" s="120" t="str">
        <f t="shared" si="3"/>
        <v>WA - G Allocated AMA - Aug</v>
      </c>
      <c r="CR4" s="120" t="str">
        <f t="shared" si="3"/>
        <v>WA - G Allocated AMA - Sep</v>
      </c>
      <c r="CS4" s="120" t="str">
        <f t="shared" si="3"/>
        <v>WA - G Allocated AMA - Oct</v>
      </c>
      <c r="CT4" s="120" t="str">
        <f t="shared" si="3"/>
        <v>WA - G Allocated AMA - Nov</v>
      </c>
      <c r="CU4" s="120" t="str">
        <f t="shared" si="3"/>
        <v>WA - G Allocated AMA - Dec</v>
      </c>
      <c r="CV4" s="120" t="str">
        <f t="shared" si="3"/>
        <v>WA - G Allocated System Total 2020 Forecasted AMA TTP</v>
      </c>
    </row>
    <row r="5" spans="1:100" s="94" customFormat="1" ht="14.4">
      <c r="A5" s="154" t="s">
        <v>509</v>
      </c>
      <c r="B5" s="154" t="s">
        <v>267</v>
      </c>
      <c r="C5" s="154" t="s">
        <v>21</v>
      </c>
      <c r="D5" t="s">
        <v>583</v>
      </c>
      <c r="E5" s="105" t="s">
        <v>57</v>
      </c>
      <c r="F5" t="s">
        <v>269</v>
      </c>
      <c r="G5" t="s">
        <v>295</v>
      </c>
      <c r="H5" t="s">
        <v>296</v>
      </c>
      <c r="I5" t="s">
        <v>297</v>
      </c>
      <c r="J5" t="s">
        <v>584</v>
      </c>
      <c r="K5" s="154" t="s">
        <v>501</v>
      </c>
      <c r="L5" s="154" t="s">
        <v>505</v>
      </c>
      <c r="M5" s="119" t="str">
        <f t="shared" ref="M5:M68" si="4">B5&amp;"."&amp;C5</f>
        <v>ED.AN</v>
      </c>
      <c r="N5" s="118">
        <v>0.65639999999999998</v>
      </c>
      <c r="O5" s="118">
        <v>0</v>
      </c>
      <c r="P5" s="117">
        <f t="shared" ref="P5:P36" si="5">AD5*N5</f>
        <v>738227.4804</v>
      </c>
      <c r="Q5" s="117">
        <f t="shared" ref="Q5:Q36" si="6">AD5*O5</f>
        <v>0</v>
      </c>
      <c r="R5" s="112">
        <v>0</v>
      </c>
      <c r="S5" s="112">
        <v>0</v>
      </c>
      <c r="T5" s="112">
        <v>0</v>
      </c>
      <c r="U5" s="112">
        <v>0</v>
      </c>
      <c r="V5" s="112">
        <v>0</v>
      </c>
      <c r="W5" s="112">
        <v>0</v>
      </c>
      <c r="X5" s="112">
        <v>1124661</v>
      </c>
      <c r="Y5" s="112">
        <v>0</v>
      </c>
      <c r="Z5" s="112">
        <v>0</v>
      </c>
      <c r="AA5" s="112">
        <v>0</v>
      </c>
      <c r="AB5" s="112">
        <v>0</v>
      </c>
      <c r="AC5" s="112">
        <v>0</v>
      </c>
      <c r="AD5" s="112">
        <f>SUM(R5:AC5)</f>
        <v>1124661</v>
      </c>
      <c r="AE5" s="96"/>
      <c r="AF5" s="112">
        <f>SUM($R5:R5)</f>
        <v>0</v>
      </c>
      <c r="AG5" s="112">
        <f>SUM($R5:S5)</f>
        <v>0</v>
      </c>
      <c r="AH5" s="112">
        <f>SUM($R5:T5)</f>
        <v>0</v>
      </c>
      <c r="AI5" s="112">
        <f>SUM($R5:U5)</f>
        <v>0</v>
      </c>
      <c r="AJ5" s="112">
        <f>SUM($R5:V5)</f>
        <v>0</v>
      </c>
      <c r="AK5" s="112">
        <f>SUM($R5:W5)</f>
        <v>0</v>
      </c>
      <c r="AL5" s="112">
        <f>SUM($R5:X5)</f>
        <v>1124661</v>
      </c>
      <c r="AM5" s="112">
        <f>SUM($R5:Y5)</f>
        <v>1124661</v>
      </c>
      <c r="AN5" s="112">
        <f>SUM($R5:Z5)</f>
        <v>1124661</v>
      </c>
      <c r="AO5" s="112">
        <f>SUM($R5:AA5)</f>
        <v>1124661</v>
      </c>
      <c r="AP5" s="112">
        <f>SUM($R5:AB5)</f>
        <v>1124661</v>
      </c>
      <c r="AQ5" s="112">
        <f>SUM($R5:AC5)</f>
        <v>1124661</v>
      </c>
      <c r="AR5" s="132">
        <f t="shared" ref="AR5:AR36" si="7">(((0+AQ5)/2)+SUM(AF5:AP5))/12</f>
        <v>515469.625</v>
      </c>
      <c r="AT5" s="112">
        <f t="shared" ref="AT5:AT36" si="8">R5*$N5</f>
        <v>0</v>
      </c>
      <c r="AU5" s="112">
        <f t="shared" ref="AU5:AU36" si="9">S5*$N5</f>
        <v>0</v>
      </c>
      <c r="AV5" s="112">
        <f t="shared" ref="AV5:AV36" si="10">T5*$N5</f>
        <v>0</v>
      </c>
      <c r="AW5" s="112">
        <f t="shared" ref="AW5:AW36" si="11">U5*$N5</f>
        <v>0</v>
      </c>
      <c r="AX5" s="112">
        <f t="shared" ref="AX5:AX36" si="12">V5*$N5</f>
        <v>0</v>
      </c>
      <c r="AY5" s="112">
        <f t="shared" ref="AY5:AY36" si="13">W5*$N5</f>
        <v>0</v>
      </c>
      <c r="AZ5" s="112">
        <f t="shared" ref="AZ5:AZ36" si="14">X5*$N5</f>
        <v>738227.4804</v>
      </c>
      <c r="BA5" s="112">
        <f t="shared" ref="BA5:BA36" si="15">Y5*$N5</f>
        <v>0</v>
      </c>
      <c r="BB5" s="112">
        <f t="shared" ref="BB5:BB36" si="16">Z5*$N5</f>
        <v>0</v>
      </c>
      <c r="BC5" s="112">
        <f t="shared" ref="BC5:BC36" si="17">AA5*$N5</f>
        <v>0</v>
      </c>
      <c r="BD5" s="112">
        <f t="shared" ref="BD5:BD36" si="18">AB5*$N5</f>
        <v>0</v>
      </c>
      <c r="BE5" s="112">
        <f t="shared" ref="BE5:BE36" si="19">AC5*$N5</f>
        <v>0</v>
      </c>
      <c r="BF5" s="112">
        <f t="shared" ref="BF5:BF36" si="20">SUM(AT5:BE5)</f>
        <v>738227.4804</v>
      </c>
      <c r="BG5" s="96"/>
      <c r="BH5" s="112">
        <f>SUM($AT5:AT5)</f>
        <v>0</v>
      </c>
      <c r="BI5" s="112">
        <f>SUM($AT5:AU5)</f>
        <v>0</v>
      </c>
      <c r="BJ5" s="112">
        <f>SUM($AT5:AV5)</f>
        <v>0</v>
      </c>
      <c r="BK5" s="112">
        <f>SUM($AT5:AW5)</f>
        <v>0</v>
      </c>
      <c r="BL5" s="112">
        <f>SUM($AT5:AX5)</f>
        <v>0</v>
      </c>
      <c r="BM5" s="112">
        <f>SUM($AT5:AY5)</f>
        <v>0</v>
      </c>
      <c r="BN5" s="112">
        <f>SUM($AT5:AZ5)</f>
        <v>738227.4804</v>
      </c>
      <c r="BO5" s="112">
        <f>SUM($AT5:BA5)</f>
        <v>738227.4804</v>
      </c>
      <c r="BP5" s="112">
        <f>SUM($AT5:BB5)</f>
        <v>738227.4804</v>
      </c>
      <c r="BQ5" s="112">
        <f>SUM($AT5:BC5)</f>
        <v>738227.4804</v>
      </c>
      <c r="BR5" s="112">
        <f>SUM($AT5:BD5)</f>
        <v>738227.4804</v>
      </c>
      <c r="BS5" s="112">
        <f>SUM($AT5:BE5)</f>
        <v>738227.4804</v>
      </c>
      <c r="BT5" s="132">
        <f t="shared" ref="BT5:BT36" si="21">(((0+BS5)/2)+SUM(BH5:BR5))/12</f>
        <v>338354.26184999995</v>
      </c>
      <c r="BV5" s="112">
        <f t="shared" ref="BV5:BV36" si="22">$O5*R5</f>
        <v>0</v>
      </c>
      <c r="BW5" s="112">
        <f t="shared" ref="BW5:BW36" si="23">$O5*S5</f>
        <v>0</v>
      </c>
      <c r="BX5" s="112">
        <f t="shared" ref="BX5:BX36" si="24">$O5*T5</f>
        <v>0</v>
      </c>
      <c r="BY5" s="112">
        <f t="shared" ref="BY5:BY36" si="25">$O5*U5</f>
        <v>0</v>
      </c>
      <c r="BZ5" s="112">
        <f t="shared" ref="BZ5:BZ36" si="26">$O5*V5</f>
        <v>0</v>
      </c>
      <c r="CA5" s="112">
        <f t="shared" ref="CA5:CA36" si="27">$O5*W5</f>
        <v>0</v>
      </c>
      <c r="CB5" s="112">
        <f t="shared" ref="CB5:CB36" si="28">$O5*X5</f>
        <v>0</v>
      </c>
      <c r="CC5" s="112">
        <f t="shared" ref="CC5:CC36" si="29">$O5*Y5</f>
        <v>0</v>
      </c>
      <c r="CD5" s="112">
        <f t="shared" ref="CD5:CD36" si="30">$O5*Z5</f>
        <v>0</v>
      </c>
      <c r="CE5" s="112">
        <f t="shared" ref="CE5:CE36" si="31">$O5*AA5</f>
        <v>0</v>
      </c>
      <c r="CF5" s="112">
        <f t="shared" ref="CF5:CF36" si="32">$O5*AB5</f>
        <v>0</v>
      </c>
      <c r="CG5" s="112">
        <f t="shared" ref="CG5:CG36" si="33">$O5*AC5</f>
        <v>0</v>
      </c>
      <c r="CH5" s="112">
        <f t="shared" ref="CH5:CH36" si="34">SUM(BV5:CG5)</f>
        <v>0</v>
      </c>
      <c r="CI5" s="96"/>
      <c r="CJ5" s="112">
        <f>SUM($BV5:BV5)</f>
        <v>0</v>
      </c>
      <c r="CK5" s="112">
        <f>SUM($BV5:BW5)</f>
        <v>0</v>
      </c>
      <c r="CL5" s="112">
        <f>SUM($BV5:BX5)</f>
        <v>0</v>
      </c>
      <c r="CM5" s="112">
        <f>SUM($BV5:BY5)</f>
        <v>0</v>
      </c>
      <c r="CN5" s="112">
        <f>SUM($BV5:BZ5)</f>
        <v>0</v>
      </c>
      <c r="CO5" s="112">
        <f>SUM($BV5:CA5)</f>
        <v>0</v>
      </c>
      <c r="CP5" s="112">
        <f>SUM($BV5:CB5)</f>
        <v>0</v>
      </c>
      <c r="CQ5" s="112">
        <f>SUM($BV5:CC5)</f>
        <v>0</v>
      </c>
      <c r="CR5" s="112">
        <f>SUM($BV5:CD5)</f>
        <v>0</v>
      </c>
      <c r="CS5" s="112">
        <f>SUM($BV5:CE5)</f>
        <v>0</v>
      </c>
      <c r="CT5" s="112">
        <f>SUM($BV5:CF5)</f>
        <v>0</v>
      </c>
      <c r="CU5" s="112">
        <f>SUM($BV5:CG5)</f>
        <v>0</v>
      </c>
      <c r="CV5" s="132">
        <f t="shared" ref="CV5:CV68" si="35">(((0+CU5)/2)+SUM(CJ5:CT5))/12</f>
        <v>0</v>
      </c>
    </row>
    <row r="6" spans="1:100" s="94" customFormat="1" ht="14.4">
      <c r="A6" s="154" t="s">
        <v>509</v>
      </c>
      <c r="B6" s="154" t="s">
        <v>267</v>
      </c>
      <c r="C6" s="154" t="s">
        <v>21</v>
      </c>
      <c r="D6" t="s">
        <v>583</v>
      </c>
      <c r="E6" s="105" t="s">
        <v>54</v>
      </c>
      <c r="F6" t="s">
        <v>270</v>
      </c>
      <c r="G6" t="s">
        <v>298</v>
      </c>
      <c r="H6" t="s">
        <v>299</v>
      </c>
      <c r="I6" t="s">
        <v>585</v>
      </c>
      <c r="J6" t="s">
        <v>586</v>
      </c>
      <c r="K6" s="154" t="s">
        <v>501</v>
      </c>
      <c r="L6" s="154" t="s">
        <v>505</v>
      </c>
      <c r="M6" s="119" t="str">
        <f t="shared" si="4"/>
        <v>ED.AN</v>
      </c>
      <c r="N6" s="118">
        <v>0.65639999999999998</v>
      </c>
      <c r="O6" s="118">
        <v>0</v>
      </c>
      <c r="P6" s="117">
        <f t="shared" si="5"/>
        <v>0</v>
      </c>
      <c r="Q6" s="117">
        <f t="shared" si="6"/>
        <v>0</v>
      </c>
      <c r="R6" s="112">
        <v>0</v>
      </c>
      <c r="S6" s="112">
        <v>0</v>
      </c>
      <c r="T6" s="112">
        <v>165</v>
      </c>
      <c r="U6" s="112">
        <v>0</v>
      </c>
      <c r="V6" s="112">
        <v>-165</v>
      </c>
      <c r="W6" s="112">
        <v>0</v>
      </c>
      <c r="X6" s="112">
        <v>0</v>
      </c>
      <c r="Y6" s="112">
        <v>0</v>
      </c>
      <c r="Z6" s="112">
        <v>0</v>
      </c>
      <c r="AA6" s="112">
        <v>0</v>
      </c>
      <c r="AB6" s="112">
        <v>0</v>
      </c>
      <c r="AC6" s="112">
        <v>0</v>
      </c>
      <c r="AD6" s="112">
        <f t="shared" ref="AD6:AD68" si="36">SUM(R6:AC6)</f>
        <v>0</v>
      </c>
      <c r="AE6" s="96"/>
      <c r="AF6" s="112">
        <f>SUM($R6:R6)</f>
        <v>0</v>
      </c>
      <c r="AG6" s="112">
        <f>SUM($R6:S6)</f>
        <v>0</v>
      </c>
      <c r="AH6" s="112">
        <f>SUM($R6:T6)</f>
        <v>165</v>
      </c>
      <c r="AI6" s="112">
        <f>SUM($R6:U6)</f>
        <v>165</v>
      </c>
      <c r="AJ6" s="112">
        <f>SUM($R6:V6)</f>
        <v>0</v>
      </c>
      <c r="AK6" s="112">
        <f>SUM($R6:W6)</f>
        <v>0</v>
      </c>
      <c r="AL6" s="112">
        <f>SUM($R6:X6)</f>
        <v>0</v>
      </c>
      <c r="AM6" s="112">
        <f>SUM($R6:Y6)</f>
        <v>0</v>
      </c>
      <c r="AN6" s="112">
        <f>SUM($R6:Z6)</f>
        <v>0</v>
      </c>
      <c r="AO6" s="112">
        <f>SUM($R6:AA6)</f>
        <v>0</v>
      </c>
      <c r="AP6" s="112">
        <f>SUM($R6:AB6)</f>
        <v>0</v>
      </c>
      <c r="AQ6" s="112">
        <f>SUM($R6:AC6)</f>
        <v>0</v>
      </c>
      <c r="AR6" s="132">
        <f t="shared" si="7"/>
        <v>27.5</v>
      </c>
      <c r="AT6" s="112">
        <f t="shared" si="8"/>
        <v>0</v>
      </c>
      <c r="AU6" s="112">
        <f t="shared" si="9"/>
        <v>0</v>
      </c>
      <c r="AV6" s="112">
        <f t="shared" si="10"/>
        <v>108.306</v>
      </c>
      <c r="AW6" s="112">
        <f t="shared" si="11"/>
        <v>0</v>
      </c>
      <c r="AX6" s="112">
        <f t="shared" si="12"/>
        <v>-108.306</v>
      </c>
      <c r="AY6" s="112">
        <f t="shared" si="13"/>
        <v>0</v>
      </c>
      <c r="AZ6" s="112">
        <f t="shared" si="14"/>
        <v>0</v>
      </c>
      <c r="BA6" s="112">
        <f t="shared" si="15"/>
        <v>0</v>
      </c>
      <c r="BB6" s="112">
        <f t="shared" si="16"/>
        <v>0</v>
      </c>
      <c r="BC6" s="112">
        <f t="shared" si="17"/>
        <v>0</v>
      </c>
      <c r="BD6" s="112">
        <f t="shared" si="18"/>
        <v>0</v>
      </c>
      <c r="BE6" s="112">
        <f t="shared" si="19"/>
        <v>0</v>
      </c>
      <c r="BF6" s="112">
        <f t="shared" si="20"/>
        <v>0</v>
      </c>
      <c r="BG6" s="96"/>
      <c r="BH6" s="112">
        <f>SUM($AT6:AT6)</f>
        <v>0</v>
      </c>
      <c r="BI6" s="112">
        <f>SUM($AT6:AU6)</f>
        <v>0</v>
      </c>
      <c r="BJ6" s="112">
        <f>SUM($AT6:AV6)</f>
        <v>108.306</v>
      </c>
      <c r="BK6" s="112">
        <f>SUM($AT6:AW6)</f>
        <v>108.306</v>
      </c>
      <c r="BL6" s="112">
        <f>SUM($AT6:AX6)</f>
        <v>0</v>
      </c>
      <c r="BM6" s="112">
        <f>SUM($AT6:AY6)</f>
        <v>0</v>
      </c>
      <c r="BN6" s="112">
        <f>SUM($AT6:AZ6)</f>
        <v>0</v>
      </c>
      <c r="BO6" s="112">
        <f>SUM($AT6:BA6)</f>
        <v>0</v>
      </c>
      <c r="BP6" s="112">
        <f>SUM($AT6:BB6)</f>
        <v>0</v>
      </c>
      <c r="BQ6" s="112">
        <f>SUM($AT6:BC6)</f>
        <v>0</v>
      </c>
      <c r="BR6" s="112">
        <f>SUM($AT6:BD6)</f>
        <v>0</v>
      </c>
      <c r="BS6" s="112">
        <f>SUM($AT6:BE6)</f>
        <v>0</v>
      </c>
      <c r="BT6" s="132">
        <f t="shared" si="21"/>
        <v>18.050999999999998</v>
      </c>
      <c r="BV6" s="112">
        <f t="shared" si="22"/>
        <v>0</v>
      </c>
      <c r="BW6" s="112">
        <f t="shared" si="23"/>
        <v>0</v>
      </c>
      <c r="BX6" s="112">
        <f t="shared" si="24"/>
        <v>0</v>
      </c>
      <c r="BY6" s="112">
        <f t="shared" si="25"/>
        <v>0</v>
      </c>
      <c r="BZ6" s="112">
        <f t="shared" si="26"/>
        <v>0</v>
      </c>
      <c r="CA6" s="112">
        <f t="shared" si="27"/>
        <v>0</v>
      </c>
      <c r="CB6" s="112">
        <f t="shared" si="28"/>
        <v>0</v>
      </c>
      <c r="CC6" s="112">
        <f t="shared" si="29"/>
        <v>0</v>
      </c>
      <c r="CD6" s="112">
        <f t="shared" si="30"/>
        <v>0</v>
      </c>
      <c r="CE6" s="112">
        <f t="shared" si="31"/>
        <v>0</v>
      </c>
      <c r="CF6" s="112">
        <f t="shared" si="32"/>
        <v>0</v>
      </c>
      <c r="CG6" s="112">
        <f t="shared" si="33"/>
        <v>0</v>
      </c>
      <c r="CH6" s="112">
        <f t="shared" si="34"/>
        <v>0</v>
      </c>
      <c r="CI6" s="96"/>
      <c r="CJ6" s="112">
        <f>SUM($BV6:BV6)</f>
        <v>0</v>
      </c>
      <c r="CK6" s="112">
        <f>SUM($BV6:BW6)</f>
        <v>0</v>
      </c>
      <c r="CL6" s="112">
        <f>SUM($BV6:BX6)</f>
        <v>0</v>
      </c>
      <c r="CM6" s="112">
        <f>SUM($BV6:BY6)</f>
        <v>0</v>
      </c>
      <c r="CN6" s="112">
        <f>SUM($BV6:BZ6)</f>
        <v>0</v>
      </c>
      <c r="CO6" s="112">
        <f>SUM($BV6:CA6)</f>
        <v>0</v>
      </c>
      <c r="CP6" s="112">
        <f>SUM($BV6:CB6)</f>
        <v>0</v>
      </c>
      <c r="CQ6" s="112">
        <f>SUM($BV6:CC6)</f>
        <v>0</v>
      </c>
      <c r="CR6" s="112">
        <f>SUM($BV6:CD6)</f>
        <v>0</v>
      </c>
      <c r="CS6" s="112">
        <f>SUM($BV6:CE6)</f>
        <v>0</v>
      </c>
      <c r="CT6" s="112">
        <f>SUM($BV6:CF6)</f>
        <v>0</v>
      </c>
      <c r="CU6" s="112">
        <f>SUM($BV6:CG6)</f>
        <v>0</v>
      </c>
      <c r="CV6" s="132">
        <f t="shared" si="35"/>
        <v>0</v>
      </c>
    </row>
    <row r="7" spans="1:100" s="94" customFormat="1" ht="14.4">
      <c r="A7" s="154" t="s">
        <v>509</v>
      </c>
      <c r="B7" s="154" t="s">
        <v>267</v>
      </c>
      <c r="C7" s="154" t="s">
        <v>21</v>
      </c>
      <c r="D7" s="137" t="s">
        <v>583</v>
      </c>
      <c r="E7" s="105" t="s">
        <v>54</v>
      </c>
      <c r="F7" t="s">
        <v>270</v>
      </c>
      <c r="G7" t="s">
        <v>298</v>
      </c>
      <c r="H7" t="s">
        <v>299</v>
      </c>
      <c r="I7" t="s">
        <v>587</v>
      </c>
      <c r="J7" t="s">
        <v>588</v>
      </c>
      <c r="K7" s="154" t="s">
        <v>501</v>
      </c>
      <c r="L7" s="154" t="s">
        <v>505</v>
      </c>
      <c r="M7" s="119" t="str">
        <f t="shared" si="4"/>
        <v>ED.AN</v>
      </c>
      <c r="N7" s="118">
        <v>0.65639999999999998</v>
      </c>
      <c r="O7" s="118">
        <v>0</v>
      </c>
      <c r="P7" s="117">
        <f t="shared" si="5"/>
        <v>0</v>
      </c>
      <c r="Q7" s="117">
        <f t="shared" si="6"/>
        <v>0</v>
      </c>
      <c r="R7" s="112">
        <v>0</v>
      </c>
      <c r="S7" s="112">
        <v>10169</v>
      </c>
      <c r="T7" s="112">
        <v>-6984</v>
      </c>
      <c r="U7" s="112">
        <v>0</v>
      </c>
      <c r="V7" s="112">
        <v>-3185</v>
      </c>
      <c r="W7" s="112">
        <v>0</v>
      </c>
      <c r="X7" s="112">
        <v>0</v>
      </c>
      <c r="Y7" s="112">
        <v>0</v>
      </c>
      <c r="Z7" s="112">
        <v>0</v>
      </c>
      <c r="AA7" s="112">
        <v>0</v>
      </c>
      <c r="AB7" s="112">
        <v>0</v>
      </c>
      <c r="AC7" s="112">
        <v>0</v>
      </c>
      <c r="AD7" s="112">
        <f t="shared" si="36"/>
        <v>0</v>
      </c>
      <c r="AE7" s="96"/>
      <c r="AF7" s="112">
        <f>SUM($R7:R7)</f>
        <v>0</v>
      </c>
      <c r="AG7" s="112">
        <f>SUM($R7:S7)</f>
        <v>10169</v>
      </c>
      <c r="AH7" s="112">
        <f>SUM($R7:T7)</f>
        <v>3185</v>
      </c>
      <c r="AI7" s="112">
        <f>SUM($R7:U7)</f>
        <v>3185</v>
      </c>
      <c r="AJ7" s="112">
        <f>SUM($R7:V7)</f>
        <v>0</v>
      </c>
      <c r="AK7" s="112">
        <f>SUM($R7:W7)</f>
        <v>0</v>
      </c>
      <c r="AL7" s="112">
        <f>SUM($R7:X7)</f>
        <v>0</v>
      </c>
      <c r="AM7" s="112">
        <f>SUM($R7:Y7)</f>
        <v>0</v>
      </c>
      <c r="AN7" s="112">
        <f>SUM($R7:Z7)</f>
        <v>0</v>
      </c>
      <c r="AO7" s="112">
        <f>SUM($R7:AA7)</f>
        <v>0</v>
      </c>
      <c r="AP7" s="112">
        <f>SUM($R7:AB7)</f>
        <v>0</v>
      </c>
      <c r="AQ7" s="112">
        <f>SUM($R7:AC7)</f>
        <v>0</v>
      </c>
      <c r="AR7" s="132">
        <f t="shared" si="7"/>
        <v>1378.25</v>
      </c>
      <c r="AT7" s="112">
        <f t="shared" si="8"/>
        <v>0</v>
      </c>
      <c r="AU7" s="112">
        <f t="shared" si="9"/>
        <v>6674.9315999999999</v>
      </c>
      <c r="AV7" s="112">
        <f t="shared" si="10"/>
        <v>-4584.2975999999999</v>
      </c>
      <c r="AW7" s="112">
        <f t="shared" si="11"/>
        <v>0</v>
      </c>
      <c r="AX7" s="112">
        <f t="shared" si="12"/>
        <v>-2090.634</v>
      </c>
      <c r="AY7" s="112">
        <f t="shared" si="13"/>
        <v>0</v>
      </c>
      <c r="AZ7" s="112">
        <f t="shared" si="14"/>
        <v>0</v>
      </c>
      <c r="BA7" s="112">
        <f t="shared" si="15"/>
        <v>0</v>
      </c>
      <c r="BB7" s="112">
        <f t="shared" si="16"/>
        <v>0</v>
      </c>
      <c r="BC7" s="112">
        <f t="shared" si="17"/>
        <v>0</v>
      </c>
      <c r="BD7" s="112">
        <f t="shared" si="18"/>
        <v>0</v>
      </c>
      <c r="BE7" s="112">
        <f t="shared" si="19"/>
        <v>0</v>
      </c>
      <c r="BF7" s="112">
        <f t="shared" si="20"/>
        <v>0</v>
      </c>
      <c r="BG7" s="96"/>
      <c r="BH7" s="112">
        <f>SUM($AT7:AT7)</f>
        <v>0</v>
      </c>
      <c r="BI7" s="112">
        <f>SUM($AT7:AU7)</f>
        <v>6674.9315999999999</v>
      </c>
      <c r="BJ7" s="112">
        <f>SUM($AT7:AV7)</f>
        <v>2090.634</v>
      </c>
      <c r="BK7" s="112">
        <f>SUM($AT7:AW7)</f>
        <v>2090.634</v>
      </c>
      <c r="BL7" s="112">
        <f>SUM($AT7:AX7)</f>
        <v>0</v>
      </c>
      <c r="BM7" s="112">
        <f>SUM($AT7:AY7)</f>
        <v>0</v>
      </c>
      <c r="BN7" s="112">
        <f>SUM($AT7:AZ7)</f>
        <v>0</v>
      </c>
      <c r="BO7" s="112">
        <f>SUM($AT7:BA7)</f>
        <v>0</v>
      </c>
      <c r="BP7" s="112">
        <f>SUM($AT7:BB7)</f>
        <v>0</v>
      </c>
      <c r="BQ7" s="112">
        <f>SUM($AT7:BC7)</f>
        <v>0</v>
      </c>
      <c r="BR7" s="112">
        <f>SUM($AT7:BD7)</f>
        <v>0</v>
      </c>
      <c r="BS7" s="112">
        <f>SUM($AT7:BE7)</f>
        <v>0</v>
      </c>
      <c r="BT7" s="132">
        <f t="shared" si="21"/>
        <v>904.68330000000003</v>
      </c>
      <c r="BV7" s="112">
        <f t="shared" si="22"/>
        <v>0</v>
      </c>
      <c r="BW7" s="112">
        <f t="shared" si="23"/>
        <v>0</v>
      </c>
      <c r="BX7" s="112">
        <f t="shared" si="24"/>
        <v>0</v>
      </c>
      <c r="BY7" s="112">
        <f t="shared" si="25"/>
        <v>0</v>
      </c>
      <c r="BZ7" s="112">
        <f t="shared" si="26"/>
        <v>0</v>
      </c>
      <c r="CA7" s="112">
        <f t="shared" si="27"/>
        <v>0</v>
      </c>
      <c r="CB7" s="112">
        <f t="shared" si="28"/>
        <v>0</v>
      </c>
      <c r="CC7" s="112">
        <f t="shared" si="29"/>
        <v>0</v>
      </c>
      <c r="CD7" s="112">
        <f t="shared" si="30"/>
        <v>0</v>
      </c>
      <c r="CE7" s="112">
        <f t="shared" si="31"/>
        <v>0</v>
      </c>
      <c r="CF7" s="112">
        <f t="shared" si="32"/>
        <v>0</v>
      </c>
      <c r="CG7" s="112">
        <f t="shared" si="33"/>
        <v>0</v>
      </c>
      <c r="CH7" s="112">
        <f t="shared" si="34"/>
        <v>0</v>
      </c>
      <c r="CI7" s="96"/>
      <c r="CJ7" s="112">
        <f>SUM($BV7:BV7)</f>
        <v>0</v>
      </c>
      <c r="CK7" s="112">
        <f>SUM($BV7:BW7)</f>
        <v>0</v>
      </c>
      <c r="CL7" s="112">
        <f>SUM($BV7:BX7)</f>
        <v>0</v>
      </c>
      <c r="CM7" s="112">
        <f>SUM($BV7:BY7)</f>
        <v>0</v>
      </c>
      <c r="CN7" s="112">
        <f>SUM($BV7:BZ7)</f>
        <v>0</v>
      </c>
      <c r="CO7" s="112">
        <f>SUM($BV7:CA7)</f>
        <v>0</v>
      </c>
      <c r="CP7" s="112">
        <f>SUM($BV7:CB7)</f>
        <v>0</v>
      </c>
      <c r="CQ7" s="112">
        <f>SUM($BV7:CC7)</f>
        <v>0</v>
      </c>
      <c r="CR7" s="112">
        <f>SUM($BV7:CD7)</f>
        <v>0</v>
      </c>
      <c r="CS7" s="112">
        <f>SUM($BV7:CE7)</f>
        <v>0</v>
      </c>
      <c r="CT7" s="112">
        <f>SUM($BV7:CF7)</f>
        <v>0</v>
      </c>
      <c r="CU7" s="112">
        <f>SUM($BV7:CG7)</f>
        <v>0</v>
      </c>
      <c r="CV7" s="132">
        <f t="shared" si="35"/>
        <v>0</v>
      </c>
    </row>
    <row r="8" spans="1:100" s="94" customFormat="1" ht="14.4">
      <c r="A8" s="154" t="s">
        <v>509</v>
      </c>
      <c r="B8" s="154" t="s">
        <v>267</v>
      </c>
      <c r="C8" s="154" t="s">
        <v>21</v>
      </c>
      <c r="D8" s="137" t="s">
        <v>583</v>
      </c>
      <c r="E8" s="105" t="s">
        <v>54</v>
      </c>
      <c r="F8" t="s">
        <v>270</v>
      </c>
      <c r="G8" t="s">
        <v>298</v>
      </c>
      <c r="H8" t="s">
        <v>299</v>
      </c>
      <c r="I8" t="s">
        <v>301</v>
      </c>
      <c r="J8" t="s">
        <v>589</v>
      </c>
      <c r="K8" s="154" t="s">
        <v>501</v>
      </c>
      <c r="L8" s="154" t="s">
        <v>505</v>
      </c>
      <c r="M8" s="119" t="str">
        <f t="shared" si="4"/>
        <v>ED.AN</v>
      </c>
      <c r="N8" s="118">
        <v>0.65639999999999998</v>
      </c>
      <c r="O8" s="118">
        <v>0</v>
      </c>
      <c r="P8" s="117">
        <f t="shared" si="5"/>
        <v>96703.473599999998</v>
      </c>
      <c r="Q8" s="117">
        <f t="shared" si="6"/>
        <v>0</v>
      </c>
      <c r="R8" s="112">
        <v>3179</v>
      </c>
      <c r="S8" s="112">
        <v>991</v>
      </c>
      <c r="T8" s="112">
        <v>0</v>
      </c>
      <c r="U8" s="112">
        <v>0</v>
      </c>
      <c r="V8" s="112">
        <v>57</v>
      </c>
      <c r="W8" s="112">
        <v>0</v>
      </c>
      <c r="X8" s="112">
        <v>0</v>
      </c>
      <c r="Y8" s="112">
        <v>0</v>
      </c>
      <c r="Z8" s="112">
        <v>0</v>
      </c>
      <c r="AA8" s="112">
        <v>143097</v>
      </c>
      <c r="AB8" s="112">
        <v>0</v>
      </c>
      <c r="AC8" s="112">
        <v>0</v>
      </c>
      <c r="AD8" s="112">
        <f t="shared" si="36"/>
        <v>147324</v>
      </c>
      <c r="AE8" s="96"/>
      <c r="AF8" s="112">
        <f>SUM($R8:R8)</f>
        <v>3179</v>
      </c>
      <c r="AG8" s="112">
        <f>SUM($R8:S8)</f>
        <v>4170</v>
      </c>
      <c r="AH8" s="112">
        <f>SUM($R8:T8)</f>
        <v>4170</v>
      </c>
      <c r="AI8" s="112">
        <f>SUM($R8:U8)</f>
        <v>4170</v>
      </c>
      <c r="AJ8" s="112">
        <f>SUM($R8:V8)</f>
        <v>4227</v>
      </c>
      <c r="AK8" s="112">
        <f>SUM($R8:W8)</f>
        <v>4227</v>
      </c>
      <c r="AL8" s="112">
        <f>SUM($R8:X8)</f>
        <v>4227</v>
      </c>
      <c r="AM8" s="112">
        <f>SUM($R8:Y8)</f>
        <v>4227</v>
      </c>
      <c r="AN8" s="112">
        <f>SUM($R8:Z8)</f>
        <v>4227</v>
      </c>
      <c r="AO8" s="112">
        <f>SUM($R8:AA8)</f>
        <v>147324</v>
      </c>
      <c r="AP8" s="112">
        <f>SUM($R8:AB8)</f>
        <v>147324</v>
      </c>
      <c r="AQ8" s="112">
        <f>SUM($R8:AC8)</f>
        <v>147324</v>
      </c>
      <c r="AR8" s="132">
        <f t="shared" si="7"/>
        <v>33761.166666666664</v>
      </c>
      <c r="AT8" s="112">
        <f t="shared" si="8"/>
        <v>2086.6956</v>
      </c>
      <c r="AU8" s="112">
        <f t="shared" si="9"/>
        <v>650.49239999999998</v>
      </c>
      <c r="AV8" s="112">
        <f t="shared" si="10"/>
        <v>0</v>
      </c>
      <c r="AW8" s="112">
        <f t="shared" si="11"/>
        <v>0</v>
      </c>
      <c r="AX8" s="112">
        <f t="shared" si="12"/>
        <v>37.4148</v>
      </c>
      <c r="AY8" s="112">
        <f t="shared" si="13"/>
        <v>0</v>
      </c>
      <c r="AZ8" s="112">
        <f t="shared" si="14"/>
        <v>0</v>
      </c>
      <c r="BA8" s="112">
        <f t="shared" si="15"/>
        <v>0</v>
      </c>
      <c r="BB8" s="112">
        <f t="shared" si="16"/>
        <v>0</v>
      </c>
      <c r="BC8" s="112">
        <f t="shared" si="17"/>
        <v>93928.870800000004</v>
      </c>
      <c r="BD8" s="112">
        <f t="shared" si="18"/>
        <v>0</v>
      </c>
      <c r="BE8" s="112">
        <f t="shared" si="19"/>
        <v>0</v>
      </c>
      <c r="BF8" s="112">
        <f t="shared" si="20"/>
        <v>96703.473599999998</v>
      </c>
      <c r="BG8" s="96"/>
      <c r="BH8" s="112">
        <f>SUM($AT8:AT8)</f>
        <v>2086.6956</v>
      </c>
      <c r="BI8" s="112">
        <f>SUM($AT8:AU8)</f>
        <v>2737.1880000000001</v>
      </c>
      <c r="BJ8" s="112">
        <f>SUM($AT8:AV8)</f>
        <v>2737.1880000000001</v>
      </c>
      <c r="BK8" s="112">
        <f>SUM($AT8:AW8)</f>
        <v>2737.1880000000001</v>
      </c>
      <c r="BL8" s="112">
        <f>SUM($AT8:AX8)</f>
        <v>2774.6028000000001</v>
      </c>
      <c r="BM8" s="112">
        <f>SUM($AT8:AY8)</f>
        <v>2774.6028000000001</v>
      </c>
      <c r="BN8" s="112">
        <f>SUM($AT8:AZ8)</f>
        <v>2774.6028000000001</v>
      </c>
      <c r="BO8" s="112">
        <f>SUM($AT8:BA8)</f>
        <v>2774.6028000000001</v>
      </c>
      <c r="BP8" s="112">
        <f>SUM($AT8:BB8)</f>
        <v>2774.6028000000001</v>
      </c>
      <c r="BQ8" s="112">
        <f>SUM($AT8:BC8)</f>
        <v>96703.473599999998</v>
      </c>
      <c r="BR8" s="112">
        <f>SUM($AT8:BD8)</f>
        <v>96703.473599999998</v>
      </c>
      <c r="BS8" s="112">
        <f>SUM($AT8:BE8)</f>
        <v>96703.473599999998</v>
      </c>
      <c r="BT8" s="132">
        <f t="shared" si="21"/>
        <v>22160.829800000003</v>
      </c>
      <c r="BV8" s="112">
        <f t="shared" si="22"/>
        <v>0</v>
      </c>
      <c r="BW8" s="112">
        <f t="shared" si="23"/>
        <v>0</v>
      </c>
      <c r="BX8" s="112">
        <f t="shared" si="24"/>
        <v>0</v>
      </c>
      <c r="BY8" s="112">
        <f t="shared" si="25"/>
        <v>0</v>
      </c>
      <c r="BZ8" s="112">
        <f t="shared" si="26"/>
        <v>0</v>
      </c>
      <c r="CA8" s="112">
        <f t="shared" si="27"/>
        <v>0</v>
      </c>
      <c r="CB8" s="112">
        <f t="shared" si="28"/>
        <v>0</v>
      </c>
      <c r="CC8" s="112">
        <f t="shared" si="29"/>
        <v>0</v>
      </c>
      <c r="CD8" s="112">
        <f t="shared" si="30"/>
        <v>0</v>
      </c>
      <c r="CE8" s="112">
        <f t="shared" si="31"/>
        <v>0</v>
      </c>
      <c r="CF8" s="112">
        <f t="shared" si="32"/>
        <v>0</v>
      </c>
      <c r="CG8" s="112">
        <f t="shared" si="33"/>
        <v>0</v>
      </c>
      <c r="CH8" s="112">
        <f t="shared" si="34"/>
        <v>0</v>
      </c>
      <c r="CI8" s="96"/>
      <c r="CJ8" s="112">
        <f>SUM($BV8:BV8)</f>
        <v>0</v>
      </c>
      <c r="CK8" s="112">
        <f>SUM($BV8:BW8)</f>
        <v>0</v>
      </c>
      <c r="CL8" s="112">
        <f>SUM($BV8:BX8)</f>
        <v>0</v>
      </c>
      <c r="CM8" s="112">
        <f>SUM($BV8:BY8)</f>
        <v>0</v>
      </c>
      <c r="CN8" s="112">
        <f>SUM($BV8:BZ8)</f>
        <v>0</v>
      </c>
      <c r="CO8" s="112">
        <f>SUM($BV8:CA8)</f>
        <v>0</v>
      </c>
      <c r="CP8" s="112">
        <f>SUM($BV8:CB8)</f>
        <v>0</v>
      </c>
      <c r="CQ8" s="112">
        <f>SUM($BV8:CC8)</f>
        <v>0</v>
      </c>
      <c r="CR8" s="112">
        <f>SUM($BV8:CD8)</f>
        <v>0</v>
      </c>
      <c r="CS8" s="112">
        <f>SUM($BV8:CE8)</f>
        <v>0</v>
      </c>
      <c r="CT8" s="112">
        <f>SUM($BV8:CF8)</f>
        <v>0</v>
      </c>
      <c r="CU8" s="112">
        <f>SUM($BV8:CG8)</f>
        <v>0</v>
      </c>
      <c r="CV8" s="132">
        <f t="shared" si="35"/>
        <v>0</v>
      </c>
    </row>
    <row r="9" spans="1:100" s="94" customFormat="1" ht="14.4">
      <c r="A9" s="154" t="s">
        <v>509</v>
      </c>
      <c r="B9" s="154" t="s">
        <v>267</v>
      </c>
      <c r="C9" s="154" t="s">
        <v>21</v>
      </c>
      <c r="D9" s="137" t="s">
        <v>583</v>
      </c>
      <c r="E9" s="105" t="s">
        <v>54</v>
      </c>
      <c r="F9" t="s">
        <v>270</v>
      </c>
      <c r="G9" t="s">
        <v>298</v>
      </c>
      <c r="H9" t="s">
        <v>299</v>
      </c>
      <c r="I9" t="s">
        <v>300</v>
      </c>
      <c r="J9" t="s">
        <v>590</v>
      </c>
      <c r="K9" s="154" t="s">
        <v>501</v>
      </c>
      <c r="L9" s="154" t="s">
        <v>505</v>
      </c>
      <c r="M9" s="119" t="str">
        <f t="shared" si="4"/>
        <v>ED.AN</v>
      </c>
      <c r="N9" s="118">
        <v>0.65639999999999998</v>
      </c>
      <c r="O9" s="118">
        <v>0</v>
      </c>
      <c r="P9" s="117">
        <f t="shared" si="5"/>
        <v>568577.61840000004</v>
      </c>
      <c r="Q9" s="117">
        <f t="shared" si="6"/>
        <v>0</v>
      </c>
      <c r="R9" s="112">
        <v>122030</v>
      </c>
      <c r="S9" s="112">
        <v>55512</v>
      </c>
      <c r="T9" s="112">
        <v>194214</v>
      </c>
      <c r="U9" s="112">
        <v>17371</v>
      </c>
      <c r="V9" s="112">
        <v>62219</v>
      </c>
      <c r="W9" s="112">
        <v>283664</v>
      </c>
      <c r="X9" s="112">
        <v>19322</v>
      </c>
      <c r="Y9" s="112">
        <v>20865</v>
      </c>
      <c r="Z9" s="112">
        <v>20417</v>
      </c>
      <c r="AA9" s="112">
        <v>21506</v>
      </c>
      <c r="AB9" s="112">
        <v>29972</v>
      </c>
      <c r="AC9" s="112">
        <v>19114</v>
      </c>
      <c r="AD9" s="112">
        <f t="shared" si="36"/>
        <v>866206</v>
      </c>
      <c r="AE9" s="96"/>
      <c r="AF9" s="112">
        <f>SUM($R9:R9)</f>
        <v>122030</v>
      </c>
      <c r="AG9" s="112">
        <f>SUM($R9:S9)</f>
        <v>177542</v>
      </c>
      <c r="AH9" s="112">
        <f>SUM($R9:T9)</f>
        <v>371756</v>
      </c>
      <c r="AI9" s="112">
        <f>SUM($R9:U9)</f>
        <v>389127</v>
      </c>
      <c r="AJ9" s="112">
        <f>SUM($R9:V9)</f>
        <v>451346</v>
      </c>
      <c r="AK9" s="112">
        <f>SUM($R9:W9)</f>
        <v>735010</v>
      </c>
      <c r="AL9" s="112">
        <f>SUM($R9:X9)</f>
        <v>754332</v>
      </c>
      <c r="AM9" s="112">
        <f>SUM($R9:Y9)</f>
        <v>775197</v>
      </c>
      <c r="AN9" s="112">
        <f>SUM($R9:Z9)</f>
        <v>795614</v>
      </c>
      <c r="AO9" s="112">
        <f>SUM($R9:AA9)</f>
        <v>817120</v>
      </c>
      <c r="AP9" s="112">
        <f>SUM($R9:AB9)</f>
        <v>847092</v>
      </c>
      <c r="AQ9" s="112">
        <f>SUM($R9:AC9)</f>
        <v>866206</v>
      </c>
      <c r="AR9" s="132">
        <f t="shared" si="7"/>
        <v>555772.41666666663</v>
      </c>
      <c r="AT9" s="112">
        <f t="shared" si="8"/>
        <v>80100.491999999998</v>
      </c>
      <c r="AU9" s="112">
        <f t="shared" si="9"/>
        <v>36438.076800000003</v>
      </c>
      <c r="AV9" s="112">
        <f t="shared" si="10"/>
        <v>127482.0696</v>
      </c>
      <c r="AW9" s="112">
        <f t="shared" si="11"/>
        <v>11402.3244</v>
      </c>
      <c r="AX9" s="112">
        <f t="shared" si="12"/>
        <v>40840.551599999999</v>
      </c>
      <c r="AY9" s="112">
        <f t="shared" si="13"/>
        <v>186197.0496</v>
      </c>
      <c r="AZ9" s="112">
        <f t="shared" si="14"/>
        <v>12682.960799999999</v>
      </c>
      <c r="BA9" s="112">
        <f t="shared" si="15"/>
        <v>13695.786</v>
      </c>
      <c r="BB9" s="112">
        <f t="shared" si="16"/>
        <v>13401.718800000001</v>
      </c>
      <c r="BC9" s="112">
        <f t="shared" si="17"/>
        <v>14116.538399999999</v>
      </c>
      <c r="BD9" s="112">
        <f t="shared" si="18"/>
        <v>19673.620800000001</v>
      </c>
      <c r="BE9" s="112">
        <f t="shared" si="19"/>
        <v>12546.429599999999</v>
      </c>
      <c r="BF9" s="112">
        <f t="shared" si="20"/>
        <v>568577.61840000004</v>
      </c>
      <c r="BG9" s="96"/>
      <c r="BH9" s="112">
        <f>SUM($AT9:AT9)</f>
        <v>80100.491999999998</v>
      </c>
      <c r="BI9" s="112">
        <f>SUM($AT9:AU9)</f>
        <v>116538.56880000001</v>
      </c>
      <c r="BJ9" s="112">
        <f>SUM($AT9:AV9)</f>
        <v>244020.6384</v>
      </c>
      <c r="BK9" s="112">
        <f>SUM($AT9:AW9)</f>
        <v>255422.96280000001</v>
      </c>
      <c r="BL9" s="112">
        <f>SUM($AT9:AX9)</f>
        <v>296263.51439999999</v>
      </c>
      <c r="BM9" s="112">
        <f>SUM($AT9:AY9)</f>
        <v>482460.56400000001</v>
      </c>
      <c r="BN9" s="112">
        <f>SUM($AT9:AZ9)</f>
        <v>495143.52480000001</v>
      </c>
      <c r="BO9" s="112">
        <f>SUM($AT9:BA9)</f>
        <v>508839.31080000004</v>
      </c>
      <c r="BP9" s="112">
        <f>SUM($AT9:BB9)</f>
        <v>522241.02960000001</v>
      </c>
      <c r="BQ9" s="112">
        <f>SUM($AT9:BC9)</f>
        <v>536357.56799999997</v>
      </c>
      <c r="BR9" s="112">
        <f>SUM($AT9:BD9)</f>
        <v>556031.1888</v>
      </c>
      <c r="BS9" s="112">
        <f>SUM($AT9:BE9)</f>
        <v>568577.61840000004</v>
      </c>
      <c r="BT9" s="132">
        <f t="shared" si="21"/>
        <v>364809.01429999998</v>
      </c>
      <c r="BV9" s="112">
        <f t="shared" si="22"/>
        <v>0</v>
      </c>
      <c r="BW9" s="112">
        <f t="shared" si="23"/>
        <v>0</v>
      </c>
      <c r="BX9" s="112">
        <f t="shared" si="24"/>
        <v>0</v>
      </c>
      <c r="BY9" s="112">
        <f t="shared" si="25"/>
        <v>0</v>
      </c>
      <c r="BZ9" s="112">
        <f t="shared" si="26"/>
        <v>0</v>
      </c>
      <c r="CA9" s="112">
        <f t="shared" si="27"/>
        <v>0</v>
      </c>
      <c r="CB9" s="112">
        <f t="shared" si="28"/>
        <v>0</v>
      </c>
      <c r="CC9" s="112">
        <f t="shared" si="29"/>
        <v>0</v>
      </c>
      <c r="CD9" s="112">
        <f t="shared" si="30"/>
        <v>0</v>
      </c>
      <c r="CE9" s="112">
        <f t="shared" si="31"/>
        <v>0</v>
      </c>
      <c r="CF9" s="112">
        <f t="shared" si="32"/>
        <v>0</v>
      </c>
      <c r="CG9" s="112">
        <f t="shared" si="33"/>
        <v>0</v>
      </c>
      <c r="CH9" s="112">
        <f t="shared" si="34"/>
        <v>0</v>
      </c>
      <c r="CI9" s="96"/>
      <c r="CJ9" s="112">
        <f>SUM($BV9:BV9)</f>
        <v>0</v>
      </c>
      <c r="CK9" s="112">
        <f>SUM($BV9:BW9)</f>
        <v>0</v>
      </c>
      <c r="CL9" s="112">
        <f>SUM($BV9:BX9)</f>
        <v>0</v>
      </c>
      <c r="CM9" s="112">
        <f>SUM($BV9:BY9)</f>
        <v>0</v>
      </c>
      <c r="CN9" s="112">
        <f>SUM($BV9:BZ9)</f>
        <v>0</v>
      </c>
      <c r="CO9" s="112">
        <f>SUM($BV9:CA9)</f>
        <v>0</v>
      </c>
      <c r="CP9" s="112">
        <f>SUM($BV9:CB9)</f>
        <v>0</v>
      </c>
      <c r="CQ9" s="112">
        <f>SUM($BV9:CC9)</f>
        <v>0</v>
      </c>
      <c r="CR9" s="112">
        <f>SUM($BV9:CD9)</f>
        <v>0</v>
      </c>
      <c r="CS9" s="112">
        <f>SUM($BV9:CE9)</f>
        <v>0</v>
      </c>
      <c r="CT9" s="112">
        <f>SUM($BV9:CF9)</f>
        <v>0</v>
      </c>
      <c r="CU9" s="112">
        <f>SUM($BV9:CG9)</f>
        <v>0</v>
      </c>
      <c r="CV9" s="132">
        <f t="shared" si="35"/>
        <v>0</v>
      </c>
    </row>
    <row r="10" spans="1:100" s="94" customFormat="1" ht="14.4">
      <c r="A10" s="154" t="s">
        <v>509</v>
      </c>
      <c r="B10" s="154" t="s">
        <v>267</v>
      </c>
      <c r="C10" s="154" t="s">
        <v>268</v>
      </c>
      <c r="D10" s="137" t="s">
        <v>583</v>
      </c>
      <c r="E10" s="105" t="s">
        <v>57</v>
      </c>
      <c r="F10" t="s">
        <v>271</v>
      </c>
      <c r="G10" t="s">
        <v>302</v>
      </c>
      <c r="H10" t="s">
        <v>303</v>
      </c>
      <c r="I10" t="s">
        <v>591</v>
      </c>
      <c r="J10" t="s">
        <v>592</v>
      </c>
      <c r="K10" s="154" t="s">
        <v>501</v>
      </c>
      <c r="L10" s="154" t="s">
        <v>504</v>
      </c>
      <c r="M10" s="119" t="str">
        <f t="shared" si="4"/>
        <v>ED.WA</v>
      </c>
      <c r="N10" s="118">
        <v>1</v>
      </c>
      <c r="O10" s="118">
        <v>0</v>
      </c>
      <c r="P10" s="117">
        <f t="shared" si="5"/>
        <v>2495</v>
      </c>
      <c r="Q10" s="117">
        <f t="shared" si="6"/>
        <v>0</v>
      </c>
      <c r="R10" s="112">
        <v>0</v>
      </c>
      <c r="S10" s="112">
        <v>1196</v>
      </c>
      <c r="T10" s="112">
        <v>318</v>
      </c>
      <c r="U10" s="112">
        <v>0</v>
      </c>
      <c r="V10" s="112">
        <v>0</v>
      </c>
      <c r="W10" s="112">
        <v>981</v>
      </c>
      <c r="X10" s="112">
        <v>0</v>
      </c>
      <c r="Y10" s="112">
        <v>0</v>
      </c>
      <c r="Z10" s="112">
        <v>0</v>
      </c>
      <c r="AA10" s="112">
        <v>0</v>
      </c>
      <c r="AB10" s="112">
        <v>0</v>
      </c>
      <c r="AC10" s="112">
        <v>0</v>
      </c>
      <c r="AD10" s="112">
        <f t="shared" si="36"/>
        <v>2495</v>
      </c>
      <c r="AE10" s="96"/>
      <c r="AF10" s="112">
        <f>SUM($R10:R10)</f>
        <v>0</v>
      </c>
      <c r="AG10" s="112">
        <f>SUM($R10:S10)</f>
        <v>1196</v>
      </c>
      <c r="AH10" s="112">
        <f>SUM($R10:T10)</f>
        <v>1514</v>
      </c>
      <c r="AI10" s="112">
        <f>SUM($R10:U10)</f>
        <v>1514</v>
      </c>
      <c r="AJ10" s="112">
        <f>SUM($R10:V10)</f>
        <v>1514</v>
      </c>
      <c r="AK10" s="112">
        <f>SUM($R10:W10)</f>
        <v>2495</v>
      </c>
      <c r="AL10" s="112">
        <f>SUM($R10:X10)</f>
        <v>2495</v>
      </c>
      <c r="AM10" s="112">
        <f>SUM($R10:Y10)</f>
        <v>2495</v>
      </c>
      <c r="AN10" s="112">
        <f>SUM($R10:Z10)</f>
        <v>2495</v>
      </c>
      <c r="AO10" s="112">
        <f>SUM($R10:AA10)</f>
        <v>2495</v>
      </c>
      <c r="AP10" s="112">
        <f>SUM($R10:AB10)</f>
        <v>2495</v>
      </c>
      <c r="AQ10" s="112">
        <f>SUM($R10:AC10)</f>
        <v>2495</v>
      </c>
      <c r="AR10" s="132">
        <f t="shared" si="7"/>
        <v>1829.625</v>
      </c>
      <c r="AT10" s="112">
        <f t="shared" si="8"/>
        <v>0</v>
      </c>
      <c r="AU10" s="112">
        <f t="shared" si="9"/>
        <v>1196</v>
      </c>
      <c r="AV10" s="112">
        <f t="shared" si="10"/>
        <v>318</v>
      </c>
      <c r="AW10" s="112">
        <f t="shared" si="11"/>
        <v>0</v>
      </c>
      <c r="AX10" s="112">
        <f t="shared" si="12"/>
        <v>0</v>
      </c>
      <c r="AY10" s="112">
        <f t="shared" si="13"/>
        <v>981</v>
      </c>
      <c r="AZ10" s="112">
        <f t="shared" si="14"/>
        <v>0</v>
      </c>
      <c r="BA10" s="112">
        <f t="shared" si="15"/>
        <v>0</v>
      </c>
      <c r="BB10" s="112">
        <f t="shared" si="16"/>
        <v>0</v>
      </c>
      <c r="BC10" s="112">
        <f t="shared" si="17"/>
        <v>0</v>
      </c>
      <c r="BD10" s="112">
        <f t="shared" si="18"/>
        <v>0</v>
      </c>
      <c r="BE10" s="112">
        <f t="shared" si="19"/>
        <v>0</v>
      </c>
      <c r="BF10" s="112">
        <f t="shared" si="20"/>
        <v>2495</v>
      </c>
      <c r="BG10" s="96"/>
      <c r="BH10" s="112">
        <f>SUM($AT10:AT10)</f>
        <v>0</v>
      </c>
      <c r="BI10" s="112">
        <f>SUM($AT10:AU10)</f>
        <v>1196</v>
      </c>
      <c r="BJ10" s="112">
        <f>SUM($AT10:AV10)</f>
        <v>1514</v>
      </c>
      <c r="BK10" s="112">
        <f>SUM($AT10:AW10)</f>
        <v>1514</v>
      </c>
      <c r="BL10" s="112">
        <f>SUM($AT10:AX10)</f>
        <v>1514</v>
      </c>
      <c r="BM10" s="112">
        <f>SUM($AT10:AY10)</f>
        <v>2495</v>
      </c>
      <c r="BN10" s="112">
        <f>SUM($AT10:AZ10)</f>
        <v>2495</v>
      </c>
      <c r="BO10" s="112">
        <f>SUM($AT10:BA10)</f>
        <v>2495</v>
      </c>
      <c r="BP10" s="112">
        <f>SUM($AT10:BB10)</f>
        <v>2495</v>
      </c>
      <c r="BQ10" s="112">
        <f>SUM($AT10:BC10)</f>
        <v>2495</v>
      </c>
      <c r="BR10" s="112">
        <f>SUM($AT10:BD10)</f>
        <v>2495</v>
      </c>
      <c r="BS10" s="112">
        <f>SUM($AT10:BE10)</f>
        <v>2495</v>
      </c>
      <c r="BT10" s="132">
        <f t="shared" si="21"/>
        <v>1829.625</v>
      </c>
      <c r="BV10" s="112">
        <f t="shared" si="22"/>
        <v>0</v>
      </c>
      <c r="BW10" s="112">
        <f t="shared" si="23"/>
        <v>0</v>
      </c>
      <c r="BX10" s="112">
        <f t="shared" si="24"/>
        <v>0</v>
      </c>
      <c r="BY10" s="112">
        <f t="shared" si="25"/>
        <v>0</v>
      </c>
      <c r="BZ10" s="112">
        <f t="shared" si="26"/>
        <v>0</v>
      </c>
      <c r="CA10" s="112">
        <f t="shared" si="27"/>
        <v>0</v>
      </c>
      <c r="CB10" s="112">
        <f t="shared" si="28"/>
        <v>0</v>
      </c>
      <c r="CC10" s="112">
        <f t="shared" si="29"/>
        <v>0</v>
      </c>
      <c r="CD10" s="112">
        <f t="shared" si="30"/>
        <v>0</v>
      </c>
      <c r="CE10" s="112">
        <f t="shared" si="31"/>
        <v>0</v>
      </c>
      <c r="CF10" s="112">
        <f t="shared" si="32"/>
        <v>0</v>
      </c>
      <c r="CG10" s="112">
        <f t="shared" si="33"/>
        <v>0</v>
      </c>
      <c r="CH10" s="112">
        <f t="shared" si="34"/>
        <v>0</v>
      </c>
      <c r="CI10" s="96"/>
      <c r="CJ10" s="112">
        <f>SUM($BV10:BV10)</f>
        <v>0</v>
      </c>
      <c r="CK10" s="112">
        <f>SUM($BV10:BW10)</f>
        <v>0</v>
      </c>
      <c r="CL10" s="112">
        <f>SUM($BV10:BX10)</f>
        <v>0</v>
      </c>
      <c r="CM10" s="112">
        <f>SUM($BV10:BY10)</f>
        <v>0</v>
      </c>
      <c r="CN10" s="112">
        <f>SUM($BV10:BZ10)</f>
        <v>0</v>
      </c>
      <c r="CO10" s="112">
        <f>SUM($BV10:CA10)</f>
        <v>0</v>
      </c>
      <c r="CP10" s="112">
        <f>SUM($BV10:CB10)</f>
        <v>0</v>
      </c>
      <c r="CQ10" s="112">
        <f>SUM($BV10:CC10)</f>
        <v>0</v>
      </c>
      <c r="CR10" s="112">
        <f>SUM($BV10:CD10)</f>
        <v>0</v>
      </c>
      <c r="CS10" s="112">
        <f>SUM($BV10:CE10)</f>
        <v>0</v>
      </c>
      <c r="CT10" s="112">
        <f>SUM($BV10:CF10)</f>
        <v>0</v>
      </c>
      <c r="CU10" s="112">
        <f>SUM($BV10:CG10)</f>
        <v>0</v>
      </c>
      <c r="CV10" s="132">
        <f t="shared" si="35"/>
        <v>0</v>
      </c>
    </row>
    <row r="11" spans="1:100" s="94" customFormat="1" ht="14.4">
      <c r="A11" s="154" t="s">
        <v>509</v>
      </c>
      <c r="B11" s="154" t="s">
        <v>267</v>
      </c>
      <c r="C11" s="154" t="s">
        <v>21</v>
      </c>
      <c r="D11" s="137" t="s">
        <v>583</v>
      </c>
      <c r="E11" s="105" t="s">
        <v>57</v>
      </c>
      <c r="F11" t="s">
        <v>271</v>
      </c>
      <c r="G11" t="s">
        <v>302</v>
      </c>
      <c r="H11" t="s">
        <v>303</v>
      </c>
      <c r="I11" t="s">
        <v>593</v>
      </c>
      <c r="J11" t="s">
        <v>594</v>
      </c>
      <c r="K11" s="154" t="s">
        <v>501</v>
      </c>
      <c r="L11" s="154" t="s">
        <v>504</v>
      </c>
      <c r="M11" s="119" t="str">
        <f t="shared" si="4"/>
        <v>ED.AN</v>
      </c>
      <c r="N11" s="118">
        <v>0.69094</v>
      </c>
      <c r="O11" s="118">
        <v>0</v>
      </c>
      <c r="P11" s="117">
        <f t="shared" si="5"/>
        <v>4679.0456800000002</v>
      </c>
      <c r="Q11" s="117">
        <f t="shared" si="6"/>
        <v>0</v>
      </c>
      <c r="R11" s="112">
        <v>0</v>
      </c>
      <c r="S11" s="112">
        <v>1283</v>
      </c>
      <c r="T11" s="112">
        <v>0</v>
      </c>
      <c r="U11" s="112">
        <v>1272</v>
      </c>
      <c r="V11" s="112">
        <v>2364</v>
      </c>
      <c r="W11" s="112">
        <v>1853</v>
      </c>
      <c r="X11" s="112">
        <v>0</v>
      </c>
      <c r="Y11" s="112">
        <v>0</v>
      </c>
      <c r="Z11" s="112">
        <v>0</v>
      </c>
      <c r="AA11" s="112">
        <v>0</v>
      </c>
      <c r="AB11" s="112">
        <v>0</v>
      </c>
      <c r="AC11" s="112">
        <v>0</v>
      </c>
      <c r="AD11" s="112">
        <f t="shared" si="36"/>
        <v>6772</v>
      </c>
      <c r="AE11" s="96"/>
      <c r="AF11" s="112">
        <f>SUM($R11:R11)</f>
        <v>0</v>
      </c>
      <c r="AG11" s="112">
        <f>SUM($R11:S11)</f>
        <v>1283</v>
      </c>
      <c r="AH11" s="112">
        <f>SUM($R11:T11)</f>
        <v>1283</v>
      </c>
      <c r="AI11" s="112">
        <f>SUM($R11:U11)</f>
        <v>2555</v>
      </c>
      <c r="AJ11" s="112">
        <f>SUM($R11:V11)</f>
        <v>4919</v>
      </c>
      <c r="AK11" s="112">
        <f>SUM($R11:W11)</f>
        <v>6772</v>
      </c>
      <c r="AL11" s="112">
        <f>SUM($R11:X11)</f>
        <v>6772</v>
      </c>
      <c r="AM11" s="112">
        <f>SUM($R11:Y11)</f>
        <v>6772</v>
      </c>
      <c r="AN11" s="112">
        <f>SUM($R11:Z11)</f>
        <v>6772</v>
      </c>
      <c r="AO11" s="112">
        <f>SUM($R11:AA11)</f>
        <v>6772</v>
      </c>
      <c r="AP11" s="112">
        <f>SUM($R11:AB11)</f>
        <v>6772</v>
      </c>
      <c r="AQ11" s="112">
        <f>SUM($R11:AC11)</f>
        <v>6772</v>
      </c>
      <c r="AR11" s="132">
        <f t="shared" si="7"/>
        <v>4504.833333333333</v>
      </c>
      <c r="AT11" s="112">
        <f t="shared" si="8"/>
        <v>0</v>
      </c>
      <c r="AU11" s="112">
        <f t="shared" si="9"/>
        <v>886.47601999999995</v>
      </c>
      <c r="AV11" s="112">
        <f t="shared" si="10"/>
        <v>0</v>
      </c>
      <c r="AW11" s="112">
        <f t="shared" si="11"/>
        <v>878.87567999999999</v>
      </c>
      <c r="AX11" s="112">
        <f t="shared" si="12"/>
        <v>1633.3821599999999</v>
      </c>
      <c r="AY11" s="112">
        <f t="shared" si="13"/>
        <v>1280.3118199999999</v>
      </c>
      <c r="AZ11" s="112">
        <f t="shared" si="14"/>
        <v>0</v>
      </c>
      <c r="BA11" s="112">
        <f t="shared" si="15"/>
        <v>0</v>
      </c>
      <c r="BB11" s="112">
        <f t="shared" si="16"/>
        <v>0</v>
      </c>
      <c r="BC11" s="112">
        <f t="shared" si="17"/>
        <v>0</v>
      </c>
      <c r="BD11" s="112">
        <f t="shared" si="18"/>
        <v>0</v>
      </c>
      <c r="BE11" s="112">
        <f t="shared" si="19"/>
        <v>0</v>
      </c>
      <c r="BF11" s="112">
        <f t="shared" si="20"/>
        <v>4679.0456799999993</v>
      </c>
      <c r="BG11" s="96"/>
      <c r="BH11" s="112">
        <f>SUM($AT11:AT11)</f>
        <v>0</v>
      </c>
      <c r="BI11" s="112">
        <f>SUM($AT11:AU11)</f>
        <v>886.47601999999995</v>
      </c>
      <c r="BJ11" s="112">
        <f>SUM($AT11:AV11)</f>
        <v>886.47601999999995</v>
      </c>
      <c r="BK11" s="112">
        <f>SUM($AT11:AW11)</f>
        <v>1765.3516999999999</v>
      </c>
      <c r="BL11" s="112">
        <f>SUM($AT11:AX11)</f>
        <v>3398.7338599999998</v>
      </c>
      <c r="BM11" s="112">
        <f>SUM($AT11:AY11)</f>
        <v>4679.0456799999993</v>
      </c>
      <c r="BN11" s="112">
        <f>SUM($AT11:AZ11)</f>
        <v>4679.0456799999993</v>
      </c>
      <c r="BO11" s="112">
        <f>SUM($AT11:BA11)</f>
        <v>4679.0456799999993</v>
      </c>
      <c r="BP11" s="112">
        <f>SUM($AT11:BB11)</f>
        <v>4679.0456799999993</v>
      </c>
      <c r="BQ11" s="112">
        <f>SUM($AT11:BC11)</f>
        <v>4679.0456799999993</v>
      </c>
      <c r="BR11" s="112">
        <f>SUM($AT11:BD11)</f>
        <v>4679.0456799999993</v>
      </c>
      <c r="BS11" s="112">
        <f>SUM($AT11:BE11)</f>
        <v>4679.0456799999993</v>
      </c>
      <c r="BT11" s="132">
        <f t="shared" si="21"/>
        <v>3112.5695433333331</v>
      </c>
      <c r="BV11" s="112">
        <f t="shared" si="22"/>
        <v>0</v>
      </c>
      <c r="BW11" s="112">
        <f t="shared" si="23"/>
        <v>0</v>
      </c>
      <c r="BX11" s="112">
        <f t="shared" si="24"/>
        <v>0</v>
      </c>
      <c r="BY11" s="112">
        <f t="shared" si="25"/>
        <v>0</v>
      </c>
      <c r="BZ11" s="112">
        <f t="shared" si="26"/>
        <v>0</v>
      </c>
      <c r="CA11" s="112">
        <f t="shared" si="27"/>
        <v>0</v>
      </c>
      <c r="CB11" s="112">
        <f t="shared" si="28"/>
        <v>0</v>
      </c>
      <c r="CC11" s="112">
        <f t="shared" si="29"/>
        <v>0</v>
      </c>
      <c r="CD11" s="112">
        <f t="shared" si="30"/>
        <v>0</v>
      </c>
      <c r="CE11" s="112">
        <f t="shared" si="31"/>
        <v>0</v>
      </c>
      <c r="CF11" s="112">
        <f t="shared" si="32"/>
        <v>0</v>
      </c>
      <c r="CG11" s="112">
        <f t="shared" si="33"/>
        <v>0</v>
      </c>
      <c r="CH11" s="112">
        <f t="shared" si="34"/>
        <v>0</v>
      </c>
      <c r="CI11" s="96"/>
      <c r="CJ11" s="112">
        <f>SUM($BV11:BV11)</f>
        <v>0</v>
      </c>
      <c r="CK11" s="112">
        <f>SUM($BV11:BW11)</f>
        <v>0</v>
      </c>
      <c r="CL11" s="112">
        <f>SUM($BV11:BX11)</f>
        <v>0</v>
      </c>
      <c r="CM11" s="112">
        <f>SUM($BV11:BY11)</f>
        <v>0</v>
      </c>
      <c r="CN11" s="112">
        <f>SUM($BV11:BZ11)</f>
        <v>0</v>
      </c>
      <c r="CO11" s="112">
        <f>SUM($BV11:CA11)</f>
        <v>0</v>
      </c>
      <c r="CP11" s="112">
        <f>SUM($BV11:CB11)</f>
        <v>0</v>
      </c>
      <c r="CQ11" s="112">
        <f>SUM($BV11:CC11)</f>
        <v>0</v>
      </c>
      <c r="CR11" s="112">
        <f>SUM($BV11:CD11)</f>
        <v>0</v>
      </c>
      <c r="CS11" s="112">
        <f>SUM($BV11:CE11)</f>
        <v>0</v>
      </c>
      <c r="CT11" s="112">
        <f>SUM($BV11:CF11)</f>
        <v>0</v>
      </c>
      <c r="CU11" s="112">
        <f>SUM($BV11:CG11)</f>
        <v>0</v>
      </c>
      <c r="CV11" s="132">
        <f t="shared" si="35"/>
        <v>0</v>
      </c>
    </row>
    <row r="12" spans="1:100" s="94" customFormat="1" ht="14.4">
      <c r="A12" s="154" t="s">
        <v>509</v>
      </c>
      <c r="B12" s="154" t="s">
        <v>267</v>
      </c>
      <c r="C12" s="154" t="s">
        <v>268</v>
      </c>
      <c r="D12" s="137" t="s">
        <v>583</v>
      </c>
      <c r="E12" s="105" t="s">
        <v>57</v>
      </c>
      <c r="F12" t="s">
        <v>271</v>
      </c>
      <c r="G12" t="s">
        <v>302</v>
      </c>
      <c r="H12" t="s">
        <v>303</v>
      </c>
      <c r="I12" t="s">
        <v>595</v>
      </c>
      <c r="J12" t="s">
        <v>596</v>
      </c>
      <c r="K12" s="154" t="s">
        <v>501</v>
      </c>
      <c r="L12" s="154" t="s">
        <v>504</v>
      </c>
      <c r="M12" s="119" t="str">
        <f t="shared" si="4"/>
        <v>ED.WA</v>
      </c>
      <c r="N12" s="118">
        <v>1</v>
      </c>
      <c r="O12" s="118">
        <v>0</v>
      </c>
      <c r="P12" s="117">
        <f t="shared" si="5"/>
        <v>9196</v>
      </c>
      <c r="Q12" s="117">
        <f t="shared" si="6"/>
        <v>0</v>
      </c>
      <c r="R12" s="112">
        <v>0</v>
      </c>
      <c r="S12" s="112">
        <v>8825</v>
      </c>
      <c r="T12" s="112">
        <v>371</v>
      </c>
      <c r="U12" s="112">
        <v>0</v>
      </c>
      <c r="V12" s="112">
        <v>0</v>
      </c>
      <c r="W12" s="112">
        <v>0</v>
      </c>
      <c r="X12" s="112">
        <v>0</v>
      </c>
      <c r="Y12" s="112">
        <v>0</v>
      </c>
      <c r="Z12" s="112">
        <v>0</v>
      </c>
      <c r="AA12" s="112">
        <v>0</v>
      </c>
      <c r="AB12" s="112">
        <v>0</v>
      </c>
      <c r="AC12" s="112">
        <v>0</v>
      </c>
      <c r="AD12" s="112">
        <f t="shared" si="36"/>
        <v>9196</v>
      </c>
      <c r="AE12" s="96"/>
      <c r="AF12" s="112">
        <f>SUM($R12:R12)</f>
        <v>0</v>
      </c>
      <c r="AG12" s="112">
        <f>SUM($R12:S12)</f>
        <v>8825</v>
      </c>
      <c r="AH12" s="112">
        <f>SUM($R12:T12)</f>
        <v>9196</v>
      </c>
      <c r="AI12" s="112">
        <f>SUM($R12:U12)</f>
        <v>9196</v>
      </c>
      <c r="AJ12" s="112">
        <f>SUM($R12:V12)</f>
        <v>9196</v>
      </c>
      <c r="AK12" s="112">
        <f>SUM($R12:W12)</f>
        <v>9196</v>
      </c>
      <c r="AL12" s="112">
        <f>SUM($R12:X12)</f>
        <v>9196</v>
      </c>
      <c r="AM12" s="112">
        <f>SUM($R12:Y12)</f>
        <v>9196</v>
      </c>
      <c r="AN12" s="112">
        <f>SUM($R12:Z12)</f>
        <v>9196</v>
      </c>
      <c r="AO12" s="112">
        <f>SUM($R12:AA12)</f>
        <v>9196</v>
      </c>
      <c r="AP12" s="112">
        <f>SUM($R12:AB12)</f>
        <v>9196</v>
      </c>
      <c r="AQ12" s="112">
        <f>SUM($R12:AC12)</f>
        <v>9196</v>
      </c>
      <c r="AR12" s="132">
        <f t="shared" si="7"/>
        <v>8015.583333333333</v>
      </c>
      <c r="AT12" s="112">
        <f t="shared" si="8"/>
        <v>0</v>
      </c>
      <c r="AU12" s="112">
        <f t="shared" si="9"/>
        <v>8825</v>
      </c>
      <c r="AV12" s="112">
        <f t="shared" si="10"/>
        <v>371</v>
      </c>
      <c r="AW12" s="112">
        <f t="shared" si="11"/>
        <v>0</v>
      </c>
      <c r="AX12" s="112">
        <f t="shared" si="12"/>
        <v>0</v>
      </c>
      <c r="AY12" s="112">
        <f t="shared" si="13"/>
        <v>0</v>
      </c>
      <c r="AZ12" s="112">
        <f t="shared" si="14"/>
        <v>0</v>
      </c>
      <c r="BA12" s="112">
        <f t="shared" si="15"/>
        <v>0</v>
      </c>
      <c r="BB12" s="112">
        <f t="shared" si="16"/>
        <v>0</v>
      </c>
      <c r="BC12" s="112">
        <f t="shared" si="17"/>
        <v>0</v>
      </c>
      <c r="BD12" s="112">
        <f t="shared" si="18"/>
        <v>0</v>
      </c>
      <c r="BE12" s="112">
        <f t="shared" si="19"/>
        <v>0</v>
      </c>
      <c r="BF12" s="112">
        <f t="shared" si="20"/>
        <v>9196</v>
      </c>
      <c r="BG12" s="96"/>
      <c r="BH12" s="112">
        <f>SUM($AT12:AT12)</f>
        <v>0</v>
      </c>
      <c r="BI12" s="112">
        <f>SUM($AT12:AU12)</f>
        <v>8825</v>
      </c>
      <c r="BJ12" s="112">
        <f>SUM($AT12:AV12)</f>
        <v>9196</v>
      </c>
      <c r="BK12" s="112">
        <f>SUM($AT12:AW12)</f>
        <v>9196</v>
      </c>
      <c r="BL12" s="112">
        <f>SUM($AT12:AX12)</f>
        <v>9196</v>
      </c>
      <c r="BM12" s="112">
        <f>SUM($AT12:AY12)</f>
        <v>9196</v>
      </c>
      <c r="BN12" s="112">
        <f>SUM($AT12:AZ12)</f>
        <v>9196</v>
      </c>
      <c r="BO12" s="112">
        <f>SUM($AT12:BA12)</f>
        <v>9196</v>
      </c>
      <c r="BP12" s="112">
        <f>SUM($AT12:BB12)</f>
        <v>9196</v>
      </c>
      <c r="BQ12" s="112">
        <f>SUM($AT12:BC12)</f>
        <v>9196</v>
      </c>
      <c r="BR12" s="112">
        <f>SUM($AT12:BD12)</f>
        <v>9196</v>
      </c>
      <c r="BS12" s="112">
        <f>SUM($AT12:BE12)</f>
        <v>9196</v>
      </c>
      <c r="BT12" s="132">
        <f t="shared" si="21"/>
        <v>8015.583333333333</v>
      </c>
      <c r="BV12" s="112">
        <f t="shared" si="22"/>
        <v>0</v>
      </c>
      <c r="BW12" s="112">
        <f t="shared" si="23"/>
        <v>0</v>
      </c>
      <c r="BX12" s="112">
        <f t="shared" si="24"/>
        <v>0</v>
      </c>
      <c r="BY12" s="112">
        <f t="shared" si="25"/>
        <v>0</v>
      </c>
      <c r="BZ12" s="112">
        <f t="shared" si="26"/>
        <v>0</v>
      </c>
      <c r="CA12" s="112">
        <f t="shared" si="27"/>
        <v>0</v>
      </c>
      <c r="CB12" s="112">
        <f t="shared" si="28"/>
        <v>0</v>
      </c>
      <c r="CC12" s="112">
        <f t="shared" si="29"/>
        <v>0</v>
      </c>
      <c r="CD12" s="112">
        <f t="shared" si="30"/>
        <v>0</v>
      </c>
      <c r="CE12" s="112">
        <f t="shared" si="31"/>
        <v>0</v>
      </c>
      <c r="CF12" s="112">
        <f t="shared" si="32"/>
        <v>0</v>
      </c>
      <c r="CG12" s="112">
        <f t="shared" si="33"/>
        <v>0</v>
      </c>
      <c r="CH12" s="112">
        <f t="shared" si="34"/>
        <v>0</v>
      </c>
      <c r="CI12" s="96"/>
      <c r="CJ12" s="112">
        <f>SUM($BV12:BV12)</f>
        <v>0</v>
      </c>
      <c r="CK12" s="112">
        <f>SUM($BV12:BW12)</f>
        <v>0</v>
      </c>
      <c r="CL12" s="112">
        <f>SUM($BV12:BX12)</f>
        <v>0</v>
      </c>
      <c r="CM12" s="112">
        <f>SUM($BV12:BY12)</f>
        <v>0</v>
      </c>
      <c r="CN12" s="112">
        <f>SUM($BV12:BZ12)</f>
        <v>0</v>
      </c>
      <c r="CO12" s="112">
        <f>SUM($BV12:CA12)</f>
        <v>0</v>
      </c>
      <c r="CP12" s="112">
        <f>SUM($BV12:CB12)</f>
        <v>0</v>
      </c>
      <c r="CQ12" s="112">
        <f>SUM($BV12:CC12)</f>
        <v>0</v>
      </c>
      <c r="CR12" s="112">
        <f>SUM($BV12:CD12)</f>
        <v>0</v>
      </c>
      <c r="CS12" s="112">
        <f>SUM($BV12:CE12)</f>
        <v>0</v>
      </c>
      <c r="CT12" s="112">
        <f>SUM($BV12:CF12)</f>
        <v>0</v>
      </c>
      <c r="CU12" s="112">
        <f>SUM($BV12:CG12)</f>
        <v>0</v>
      </c>
      <c r="CV12" s="132">
        <f t="shared" si="35"/>
        <v>0</v>
      </c>
    </row>
    <row r="13" spans="1:100" s="94" customFormat="1" ht="14.4">
      <c r="A13" s="154" t="s">
        <v>509</v>
      </c>
      <c r="B13" s="154" t="s">
        <v>267</v>
      </c>
      <c r="C13" s="154" t="s">
        <v>21</v>
      </c>
      <c r="D13" s="137" t="s">
        <v>583</v>
      </c>
      <c r="E13" s="105" t="s">
        <v>57</v>
      </c>
      <c r="F13" t="s">
        <v>271</v>
      </c>
      <c r="G13" t="s">
        <v>302</v>
      </c>
      <c r="H13" t="s">
        <v>303</v>
      </c>
      <c r="I13" t="s">
        <v>597</v>
      </c>
      <c r="J13" t="s">
        <v>598</v>
      </c>
      <c r="K13" s="154" t="s">
        <v>501</v>
      </c>
      <c r="L13" s="154" t="s">
        <v>504</v>
      </c>
      <c r="M13" s="119" t="str">
        <f t="shared" si="4"/>
        <v>ED.AN</v>
      </c>
      <c r="N13" s="118">
        <v>0.69094</v>
      </c>
      <c r="O13" s="118">
        <v>0</v>
      </c>
      <c r="P13" s="117">
        <f t="shared" si="5"/>
        <v>16856.17224</v>
      </c>
      <c r="Q13" s="117">
        <f t="shared" si="6"/>
        <v>0</v>
      </c>
      <c r="R13" s="112">
        <v>939</v>
      </c>
      <c r="S13" s="112">
        <v>3</v>
      </c>
      <c r="T13" s="112">
        <v>1105</v>
      </c>
      <c r="U13" s="112">
        <v>2817</v>
      </c>
      <c r="V13" s="112">
        <v>7573</v>
      </c>
      <c r="W13" s="112">
        <v>11959</v>
      </c>
      <c r="X13" s="112">
        <v>0</v>
      </c>
      <c r="Y13" s="112">
        <v>0</v>
      </c>
      <c r="Z13" s="112">
        <v>0</v>
      </c>
      <c r="AA13" s="112">
        <v>0</v>
      </c>
      <c r="AB13" s="112">
        <v>0</v>
      </c>
      <c r="AC13" s="112">
        <v>0</v>
      </c>
      <c r="AD13" s="112">
        <f t="shared" si="36"/>
        <v>24396</v>
      </c>
      <c r="AE13" s="96"/>
      <c r="AF13" s="112">
        <f>SUM($R13:R13)</f>
        <v>939</v>
      </c>
      <c r="AG13" s="112">
        <f>SUM($R13:S13)</f>
        <v>942</v>
      </c>
      <c r="AH13" s="112">
        <f>SUM($R13:T13)</f>
        <v>2047</v>
      </c>
      <c r="AI13" s="112">
        <f>SUM($R13:U13)</f>
        <v>4864</v>
      </c>
      <c r="AJ13" s="112">
        <f>SUM($R13:V13)</f>
        <v>12437</v>
      </c>
      <c r="AK13" s="112">
        <f>SUM($R13:W13)</f>
        <v>24396</v>
      </c>
      <c r="AL13" s="112">
        <f>SUM($R13:X13)</f>
        <v>24396</v>
      </c>
      <c r="AM13" s="112">
        <f>SUM($R13:Y13)</f>
        <v>24396</v>
      </c>
      <c r="AN13" s="112">
        <f>SUM($R13:Z13)</f>
        <v>24396</v>
      </c>
      <c r="AO13" s="112">
        <f>SUM($R13:AA13)</f>
        <v>24396</v>
      </c>
      <c r="AP13" s="112">
        <f>SUM($R13:AB13)</f>
        <v>24396</v>
      </c>
      <c r="AQ13" s="112">
        <f>SUM($R13:AC13)</f>
        <v>24396</v>
      </c>
      <c r="AR13" s="132">
        <f t="shared" si="7"/>
        <v>14983.583333333334</v>
      </c>
      <c r="AT13" s="112">
        <f t="shared" si="8"/>
        <v>648.79265999999996</v>
      </c>
      <c r="AU13" s="112">
        <f t="shared" si="9"/>
        <v>2.0728200000000001</v>
      </c>
      <c r="AV13" s="112">
        <f t="shared" si="10"/>
        <v>763.48869999999999</v>
      </c>
      <c r="AW13" s="112">
        <f t="shared" si="11"/>
        <v>1946.37798</v>
      </c>
      <c r="AX13" s="112">
        <f t="shared" si="12"/>
        <v>5232.4886200000001</v>
      </c>
      <c r="AY13" s="112">
        <f t="shared" si="13"/>
        <v>8262.9514600000002</v>
      </c>
      <c r="AZ13" s="112">
        <f t="shared" si="14"/>
        <v>0</v>
      </c>
      <c r="BA13" s="112">
        <f t="shared" si="15"/>
        <v>0</v>
      </c>
      <c r="BB13" s="112">
        <f t="shared" si="16"/>
        <v>0</v>
      </c>
      <c r="BC13" s="112">
        <f t="shared" si="17"/>
        <v>0</v>
      </c>
      <c r="BD13" s="112">
        <f t="shared" si="18"/>
        <v>0</v>
      </c>
      <c r="BE13" s="112">
        <f t="shared" si="19"/>
        <v>0</v>
      </c>
      <c r="BF13" s="112">
        <f t="shared" si="20"/>
        <v>16856.17224</v>
      </c>
      <c r="BG13" s="96"/>
      <c r="BH13" s="112">
        <f>SUM($AT13:AT13)</f>
        <v>648.79265999999996</v>
      </c>
      <c r="BI13" s="112">
        <f>SUM($AT13:AU13)</f>
        <v>650.86547999999993</v>
      </c>
      <c r="BJ13" s="112">
        <f>SUM($AT13:AV13)</f>
        <v>1414.3541799999998</v>
      </c>
      <c r="BK13" s="112">
        <f>SUM($AT13:AW13)</f>
        <v>3360.7321599999996</v>
      </c>
      <c r="BL13" s="112">
        <f>SUM($AT13:AX13)</f>
        <v>8593.2207799999996</v>
      </c>
      <c r="BM13" s="112">
        <f>SUM($AT13:AY13)</f>
        <v>16856.17224</v>
      </c>
      <c r="BN13" s="112">
        <f>SUM($AT13:AZ13)</f>
        <v>16856.17224</v>
      </c>
      <c r="BO13" s="112">
        <f>SUM($AT13:BA13)</f>
        <v>16856.17224</v>
      </c>
      <c r="BP13" s="112">
        <f>SUM($AT13:BB13)</f>
        <v>16856.17224</v>
      </c>
      <c r="BQ13" s="112">
        <f>SUM($AT13:BC13)</f>
        <v>16856.17224</v>
      </c>
      <c r="BR13" s="112">
        <f>SUM($AT13:BD13)</f>
        <v>16856.17224</v>
      </c>
      <c r="BS13" s="112">
        <f>SUM($AT13:BE13)</f>
        <v>16856.17224</v>
      </c>
      <c r="BT13" s="132">
        <f t="shared" si="21"/>
        <v>10352.757068333332</v>
      </c>
      <c r="BV13" s="112">
        <f t="shared" si="22"/>
        <v>0</v>
      </c>
      <c r="BW13" s="112">
        <f t="shared" si="23"/>
        <v>0</v>
      </c>
      <c r="BX13" s="112">
        <f t="shared" si="24"/>
        <v>0</v>
      </c>
      <c r="BY13" s="112">
        <f t="shared" si="25"/>
        <v>0</v>
      </c>
      <c r="BZ13" s="112">
        <f t="shared" si="26"/>
        <v>0</v>
      </c>
      <c r="CA13" s="112">
        <f t="shared" si="27"/>
        <v>0</v>
      </c>
      <c r="CB13" s="112">
        <f t="shared" si="28"/>
        <v>0</v>
      </c>
      <c r="CC13" s="112">
        <f t="shared" si="29"/>
        <v>0</v>
      </c>
      <c r="CD13" s="112">
        <f t="shared" si="30"/>
        <v>0</v>
      </c>
      <c r="CE13" s="112">
        <f t="shared" si="31"/>
        <v>0</v>
      </c>
      <c r="CF13" s="112">
        <f t="shared" si="32"/>
        <v>0</v>
      </c>
      <c r="CG13" s="112">
        <f t="shared" si="33"/>
        <v>0</v>
      </c>
      <c r="CH13" s="112">
        <f t="shared" si="34"/>
        <v>0</v>
      </c>
      <c r="CI13" s="96"/>
      <c r="CJ13" s="112">
        <f>SUM($BV13:BV13)</f>
        <v>0</v>
      </c>
      <c r="CK13" s="112">
        <f>SUM($BV13:BW13)</f>
        <v>0</v>
      </c>
      <c r="CL13" s="112">
        <f>SUM($BV13:BX13)</f>
        <v>0</v>
      </c>
      <c r="CM13" s="112">
        <f>SUM($BV13:BY13)</f>
        <v>0</v>
      </c>
      <c r="CN13" s="112">
        <f>SUM($BV13:BZ13)</f>
        <v>0</v>
      </c>
      <c r="CO13" s="112">
        <f>SUM($BV13:CA13)</f>
        <v>0</v>
      </c>
      <c r="CP13" s="112">
        <f>SUM($BV13:CB13)</f>
        <v>0</v>
      </c>
      <c r="CQ13" s="112">
        <f>SUM($BV13:CC13)</f>
        <v>0</v>
      </c>
      <c r="CR13" s="112">
        <f>SUM($BV13:CD13)</f>
        <v>0</v>
      </c>
      <c r="CS13" s="112">
        <f>SUM($BV13:CE13)</f>
        <v>0</v>
      </c>
      <c r="CT13" s="112">
        <f>SUM($BV13:CF13)</f>
        <v>0</v>
      </c>
      <c r="CU13" s="112">
        <f>SUM($BV13:CG13)</f>
        <v>0</v>
      </c>
      <c r="CV13" s="132">
        <f t="shared" si="35"/>
        <v>0</v>
      </c>
    </row>
    <row r="14" spans="1:100" s="94" customFormat="1" ht="14.4">
      <c r="A14" s="154" t="s">
        <v>509</v>
      </c>
      <c r="B14" s="154" t="s">
        <v>267</v>
      </c>
      <c r="C14" s="154" t="s">
        <v>268</v>
      </c>
      <c r="D14" s="137" t="s">
        <v>583</v>
      </c>
      <c r="E14" s="105" t="s">
        <v>57</v>
      </c>
      <c r="F14" t="s">
        <v>271</v>
      </c>
      <c r="G14" t="s">
        <v>302</v>
      </c>
      <c r="H14" t="s">
        <v>303</v>
      </c>
      <c r="I14" t="s">
        <v>599</v>
      </c>
      <c r="J14" t="s">
        <v>600</v>
      </c>
      <c r="K14" s="154" t="s">
        <v>501</v>
      </c>
      <c r="L14" s="154" t="s">
        <v>504</v>
      </c>
      <c r="M14" s="119" t="str">
        <f t="shared" si="4"/>
        <v>ED.WA</v>
      </c>
      <c r="N14" s="118">
        <v>1</v>
      </c>
      <c r="O14" s="118">
        <v>0</v>
      </c>
      <c r="P14" s="117">
        <f t="shared" si="5"/>
        <v>40768</v>
      </c>
      <c r="Q14" s="117">
        <f t="shared" si="6"/>
        <v>0</v>
      </c>
      <c r="R14" s="112">
        <v>200</v>
      </c>
      <c r="S14" s="112">
        <v>5124</v>
      </c>
      <c r="T14" s="112">
        <v>4609</v>
      </c>
      <c r="U14" s="112">
        <v>3762</v>
      </c>
      <c r="V14" s="112">
        <v>9817</v>
      </c>
      <c r="W14" s="112">
        <v>17256</v>
      </c>
      <c r="X14" s="112">
        <v>0</v>
      </c>
      <c r="Y14" s="112">
        <v>0</v>
      </c>
      <c r="Z14" s="112">
        <v>0</v>
      </c>
      <c r="AA14" s="112">
        <v>0</v>
      </c>
      <c r="AB14" s="112">
        <v>0</v>
      </c>
      <c r="AC14" s="112">
        <v>0</v>
      </c>
      <c r="AD14" s="112">
        <f t="shared" si="36"/>
        <v>40768</v>
      </c>
      <c r="AE14" s="96"/>
      <c r="AF14" s="112">
        <f>SUM($R14:R14)</f>
        <v>200</v>
      </c>
      <c r="AG14" s="112">
        <f>SUM($R14:S14)</f>
        <v>5324</v>
      </c>
      <c r="AH14" s="112">
        <f>SUM($R14:T14)</f>
        <v>9933</v>
      </c>
      <c r="AI14" s="112">
        <f>SUM($R14:U14)</f>
        <v>13695</v>
      </c>
      <c r="AJ14" s="112">
        <f>SUM($R14:V14)</f>
        <v>23512</v>
      </c>
      <c r="AK14" s="112">
        <f>SUM($R14:W14)</f>
        <v>40768</v>
      </c>
      <c r="AL14" s="112">
        <f>SUM($R14:X14)</f>
        <v>40768</v>
      </c>
      <c r="AM14" s="112">
        <f>SUM($R14:Y14)</f>
        <v>40768</v>
      </c>
      <c r="AN14" s="112">
        <f>SUM($R14:Z14)</f>
        <v>40768</v>
      </c>
      <c r="AO14" s="112">
        <f>SUM($R14:AA14)</f>
        <v>40768</v>
      </c>
      <c r="AP14" s="112">
        <f>SUM($R14:AB14)</f>
        <v>40768</v>
      </c>
      <c r="AQ14" s="112">
        <f>SUM($R14:AC14)</f>
        <v>40768</v>
      </c>
      <c r="AR14" s="132">
        <f t="shared" si="7"/>
        <v>26471.333333333332</v>
      </c>
      <c r="AT14" s="112">
        <f t="shared" si="8"/>
        <v>200</v>
      </c>
      <c r="AU14" s="112">
        <f t="shared" si="9"/>
        <v>5124</v>
      </c>
      <c r="AV14" s="112">
        <f t="shared" si="10"/>
        <v>4609</v>
      </c>
      <c r="AW14" s="112">
        <f t="shared" si="11"/>
        <v>3762</v>
      </c>
      <c r="AX14" s="112">
        <f t="shared" si="12"/>
        <v>9817</v>
      </c>
      <c r="AY14" s="112">
        <f t="shared" si="13"/>
        <v>17256</v>
      </c>
      <c r="AZ14" s="112">
        <f t="shared" si="14"/>
        <v>0</v>
      </c>
      <c r="BA14" s="112">
        <f t="shared" si="15"/>
        <v>0</v>
      </c>
      <c r="BB14" s="112">
        <f t="shared" si="16"/>
        <v>0</v>
      </c>
      <c r="BC14" s="112">
        <f t="shared" si="17"/>
        <v>0</v>
      </c>
      <c r="BD14" s="112">
        <f t="shared" si="18"/>
        <v>0</v>
      </c>
      <c r="BE14" s="112">
        <f t="shared" si="19"/>
        <v>0</v>
      </c>
      <c r="BF14" s="112">
        <f t="shared" si="20"/>
        <v>40768</v>
      </c>
      <c r="BG14" s="96"/>
      <c r="BH14" s="112">
        <f>SUM($AT14:AT14)</f>
        <v>200</v>
      </c>
      <c r="BI14" s="112">
        <f>SUM($AT14:AU14)</f>
        <v>5324</v>
      </c>
      <c r="BJ14" s="112">
        <f>SUM($AT14:AV14)</f>
        <v>9933</v>
      </c>
      <c r="BK14" s="112">
        <f>SUM($AT14:AW14)</f>
        <v>13695</v>
      </c>
      <c r="BL14" s="112">
        <f>SUM($AT14:AX14)</f>
        <v>23512</v>
      </c>
      <c r="BM14" s="112">
        <f>SUM($AT14:AY14)</f>
        <v>40768</v>
      </c>
      <c r="BN14" s="112">
        <f>SUM($AT14:AZ14)</f>
        <v>40768</v>
      </c>
      <c r="BO14" s="112">
        <f>SUM($AT14:BA14)</f>
        <v>40768</v>
      </c>
      <c r="BP14" s="112">
        <f>SUM($AT14:BB14)</f>
        <v>40768</v>
      </c>
      <c r="BQ14" s="112">
        <f>SUM($AT14:BC14)</f>
        <v>40768</v>
      </c>
      <c r="BR14" s="112">
        <f>SUM($AT14:BD14)</f>
        <v>40768</v>
      </c>
      <c r="BS14" s="112">
        <f>SUM($AT14:BE14)</f>
        <v>40768</v>
      </c>
      <c r="BT14" s="132">
        <f t="shared" si="21"/>
        <v>26471.333333333332</v>
      </c>
      <c r="BV14" s="112">
        <f t="shared" si="22"/>
        <v>0</v>
      </c>
      <c r="BW14" s="112">
        <f t="shared" si="23"/>
        <v>0</v>
      </c>
      <c r="BX14" s="112">
        <f t="shared" si="24"/>
        <v>0</v>
      </c>
      <c r="BY14" s="112">
        <f t="shared" si="25"/>
        <v>0</v>
      </c>
      <c r="BZ14" s="112">
        <f t="shared" si="26"/>
        <v>0</v>
      </c>
      <c r="CA14" s="112">
        <f t="shared" si="27"/>
        <v>0</v>
      </c>
      <c r="CB14" s="112">
        <f t="shared" si="28"/>
        <v>0</v>
      </c>
      <c r="CC14" s="112">
        <f t="shared" si="29"/>
        <v>0</v>
      </c>
      <c r="CD14" s="112">
        <f t="shared" si="30"/>
        <v>0</v>
      </c>
      <c r="CE14" s="112">
        <f t="shared" si="31"/>
        <v>0</v>
      </c>
      <c r="CF14" s="112">
        <f t="shared" si="32"/>
        <v>0</v>
      </c>
      <c r="CG14" s="112">
        <f t="shared" si="33"/>
        <v>0</v>
      </c>
      <c r="CH14" s="112">
        <f t="shared" si="34"/>
        <v>0</v>
      </c>
      <c r="CI14" s="96"/>
      <c r="CJ14" s="112">
        <f>SUM($BV14:BV14)</f>
        <v>0</v>
      </c>
      <c r="CK14" s="112">
        <f>SUM($BV14:BW14)</f>
        <v>0</v>
      </c>
      <c r="CL14" s="112">
        <f>SUM($BV14:BX14)</f>
        <v>0</v>
      </c>
      <c r="CM14" s="112">
        <f>SUM($BV14:BY14)</f>
        <v>0</v>
      </c>
      <c r="CN14" s="112">
        <f>SUM($BV14:BZ14)</f>
        <v>0</v>
      </c>
      <c r="CO14" s="112">
        <f>SUM($BV14:CA14)</f>
        <v>0</v>
      </c>
      <c r="CP14" s="112">
        <f>SUM($BV14:CB14)</f>
        <v>0</v>
      </c>
      <c r="CQ14" s="112">
        <f>SUM($BV14:CC14)</f>
        <v>0</v>
      </c>
      <c r="CR14" s="112">
        <f>SUM($BV14:CD14)</f>
        <v>0</v>
      </c>
      <c r="CS14" s="112">
        <f>SUM($BV14:CE14)</f>
        <v>0</v>
      </c>
      <c r="CT14" s="112">
        <f>SUM($BV14:CF14)</f>
        <v>0</v>
      </c>
      <c r="CU14" s="112">
        <f>SUM($BV14:CG14)</f>
        <v>0</v>
      </c>
      <c r="CV14" s="132">
        <f t="shared" si="35"/>
        <v>0</v>
      </c>
    </row>
    <row r="15" spans="1:100" s="94" customFormat="1" ht="14.4">
      <c r="A15" s="154" t="s">
        <v>509</v>
      </c>
      <c r="B15" s="154" t="s">
        <v>267</v>
      </c>
      <c r="C15" s="154" t="s">
        <v>21</v>
      </c>
      <c r="D15" s="137" t="s">
        <v>583</v>
      </c>
      <c r="E15" s="105" t="s">
        <v>57</v>
      </c>
      <c r="F15" t="s">
        <v>271</v>
      </c>
      <c r="G15" t="s">
        <v>302</v>
      </c>
      <c r="H15" t="s">
        <v>303</v>
      </c>
      <c r="I15" t="s">
        <v>601</v>
      </c>
      <c r="J15" t="s">
        <v>602</v>
      </c>
      <c r="K15" s="154" t="s">
        <v>501</v>
      </c>
      <c r="L15" s="154" t="s">
        <v>504</v>
      </c>
      <c r="M15" s="119" t="str">
        <f t="shared" si="4"/>
        <v>ED.AN</v>
      </c>
      <c r="N15" s="118">
        <v>0.69094</v>
      </c>
      <c r="O15" s="118">
        <v>0</v>
      </c>
      <c r="P15" s="117">
        <f t="shared" si="5"/>
        <v>41508.220500000003</v>
      </c>
      <c r="Q15" s="117">
        <f t="shared" si="6"/>
        <v>0</v>
      </c>
      <c r="R15" s="112">
        <v>4828</v>
      </c>
      <c r="S15" s="112">
        <v>1943</v>
      </c>
      <c r="T15" s="112">
        <v>17869</v>
      </c>
      <c r="U15" s="112">
        <v>6242</v>
      </c>
      <c r="V15" s="112">
        <v>8508</v>
      </c>
      <c r="W15" s="112">
        <v>20685</v>
      </c>
      <c r="X15" s="112">
        <v>0</v>
      </c>
      <c r="Y15" s="112">
        <v>0</v>
      </c>
      <c r="Z15" s="112">
        <v>0</v>
      </c>
      <c r="AA15" s="112">
        <v>0</v>
      </c>
      <c r="AB15" s="112">
        <v>0</v>
      </c>
      <c r="AC15" s="112">
        <v>0</v>
      </c>
      <c r="AD15" s="112">
        <f t="shared" si="36"/>
        <v>60075</v>
      </c>
      <c r="AE15" s="96"/>
      <c r="AF15" s="112">
        <f>SUM($R15:R15)</f>
        <v>4828</v>
      </c>
      <c r="AG15" s="112">
        <f>SUM($R15:S15)</f>
        <v>6771</v>
      </c>
      <c r="AH15" s="112">
        <f>SUM($R15:T15)</f>
        <v>24640</v>
      </c>
      <c r="AI15" s="112">
        <f>SUM($R15:U15)</f>
        <v>30882</v>
      </c>
      <c r="AJ15" s="112">
        <f>SUM($R15:V15)</f>
        <v>39390</v>
      </c>
      <c r="AK15" s="112">
        <f>SUM($R15:W15)</f>
        <v>60075</v>
      </c>
      <c r="AL15" s="112">
        <f>SUM($R15:X15)</f>
        <v>60075</v>
      </c>
      <c r="AM15" s="112">
        <f>SUM($R15:Y15)</f>
        <v>60075</v>
      </c>
      <c r="AN15" s="112">
        <f>SUM($R15:Z15)</f>
        <v>60075</v>
      </c>
      <c r="AO15" s="112">
        <f>SUM($R15:AA15)</f>
        <v>60075</v>
      </c>
      <c r="AP15" s="112">
        <f>SUM($R15:AB15)</f>
        <v>60075</v>
      </c>
      <c r="AQ15" s="112">
        <f>SUM($R15:AC15)</f>
        <v>60075</v>
      </c>
      <c r="AR15" s="132">
        <f t="shared" si="7"/>
        <v>41416.541666666664</v>
      </c>
      <c r="AT15" s="112">
        <f t="shared" si="8"/>
        <v>3335.8583199999998</v>
      </c>
      <c r="AU15" s="112">
        <f t="shared" si="9"/>
        <v>1342.4964199999999</v>
      </c>
      <c r="AV15" s="112">
        <f t="shared" si="10"/>
        <v>12346.406859999999</v>
      </c>
      <c r="AW15" s="112">
        <f t="shared" si="11"/>
        <v>4312.8474800000004</v>
      </c>
      <c r="AX15" s="112">
        <f t="shared" si="12"/>
        <v>5878.5175200000003</v>
      </c>
      <c r="AY15" s="112">
        <f t="shared" si="13"/>
        <v>14292.0939</v>
      </c>
      <c r="AZ15" s="112">
        <f t="shared" si="14"/>
        <v>0</v>
      </c>
      <c r="BA15" s="112">
        <f t="shared" si="15"/>
        <v>0</v>
      </c>
      <c r="BB15" s="112">
        <f t="shared" si="16"/>
        <v>0</v>
      </c>
      <c r="BC15" s="112">
        <f t="shared" si="17"/>
        <v>0</v>
      </c>
      <c r="BD15" s="112">
        <f t="shared" si="18"/>
        <v>0</v>
      </c>
      <c r="BE15" s="112">
        <f t="shared" si="19"/>
        <v>0</v>
      </c>
      <c r="BF15" s="112">
        <f t="shared" si="20"/>
        <v>41508.220499999996</v>
      </c>
      <c r="BG15" s="96"/>
      <c r="BH15" s="112">
        <f>SUM($AT15:AT15)</f>
        <v>3335.8583199999998</v>
      </c>
      <c r="BI15" s="112">
        <f>SUM($AT15:AU15)</f>
        <v>4678.3547399999998</v>
      </c>
      <c r="BJ15" s="112">
        <f>SUM($AT15:AV15)</f>
        <v>17024.761599999998</v>
      </c>
      <c r="BK15" s="112">
        <f>SUM($AT15:AW15)</f>
        <v>21337.609079999998</v>
      </c>
      <c r="BL15" s="112">
        <f>SUM($AT15:AX15)</f>
        <v>27216.1266</v>
      </c>
      <c r="BM15" s="112">
        <f>SUM($AT15:AY15)</f>
        <v>41508.220499999996</v>
      </c>
      <c r="BN15" s="112">
        <f>SUM($AT15:AZ15)</f>
        <v>41508.220499999996</v>
      </c>
      <c r="BO15" s="112">
        <f>SUM($AT15:BA15)</f>
        <v>41508.220499999996</v>
      </c>
      <c r="BP15" s="112">
        <f>SUM($AT15:BB15)</f>
        <v>41508.220499999996</v>
      </c>
      <c r="BQ15" s="112">
        <f>SUM($AT15:BC15)</f>
        <v>41508.220499999996</v>
      </c>
      <c r="BR15" s="112">
        <f>SUM($AT15:BD15)</f>
        <v>41508.220499999996</v>
      </c>
      <c r="BS15" s="112">
        <f>SUM($AT15:BE15)</f>
        <v>41508.220499999996</v>
      </c>
      <c r="BT15" s="132">
        <f t="shared" si="21"/>
        <v>28616.345299166667</v>
      </c>
      <c r="BV15" s="112">
        <f t="shared" si="22"/>
        <v>0</v>
      </c>
      <c r="BW15" s="112">
        <f t="shared" si="23"/>
        <v>0</v>
      </c>
      <c r="BX15" s="112">
        <f t="shared" si="24"/>
        <v>0</v>
      </c>
      <c r="BY15" s="112">
        <f t="shared" si="25"/>
        <v>0</v>
      </c>
      <c r="BZ15" s="112">
        <f t="shared" si="26"/>
        <v>0</v>
      </c>
      <c r="CA15" s="112">
        <f t="shared" si="27"/>
        <v>0</v>
      </c>
      <c r="CB15" s="112">
        <f t="shared" si="28"/>
        <v>0</v>
      </c>
      <c r="CC15" s="112">
        <f t="shared" si="29"/>
        <v>0</v>
      </c>
      <c r="CD15" s="112">
        <f t="shared" si="30"/>
        <v>0</v>
      </c>
      <c r="CE15" s="112">
        <f t="shared" si="31"/>
        <v>0</v>
      </c>
      <c r="CF15" s="112">
        <f t="shared" si="32"/>
        <v>0</v>
      </c>
      <c r="CG15" s="112">
        <f t="shared" si="33"/>
        <v>0</v>
      </c>
      <c r="CH15" s="112">
        <f t="shared" si="34"/>
        <v>0</v>
      </c>
      <c r="CI15" s="96"/>
      <c r="CJ15" s="112">
        <f>SUM($BV15:BV15)</f>
        <v>0</v>
      </c>
      <c r="CK15" s="112">
        <f>SUM($BV15:BW15)</f>
        <v>0</v>
      </c>
      <c r="CL15" s="112">
        <f>SUM($BV15:BX15)</f>
        <v>0</v>
      </c>
      <c r="CM15" s="112">
        <f>SUM($BV15:BY15)</f>
        <v>0</v>
      </c>
      <c r="CN15" s="112">
        <f>SUM($BV15:BZ15)</f>
        <v>0</v>
      </c>
      <c r="CO15" s="112">
        <f>SUM($BV15:CA15)</f>
        <v>0</v>
      </c>
      <c r="CP15" s="112">
        <f>SUM($BV15:CB15)</f>
        <v>0</v>
      </c>
      <c r="CQ15" s="112">
        <f>SUM($BV15:CC15)</f>
        <v>0</v>
      </c>
      <c r="CR15" s="112">
        <f>SUM($BV15:CD15)</f>
        <v>0</v>
      </c>
      <c r="CS15" s="112">
        <f>SUM($BV15:CE15)</f>
        <v>0</v>
      </c>
      <c r="CT15" s="112">
        <f>SUM($BV15:CF15)</f>
        <v>0</v>
      </c>
      <c r="CU15" s="112">
        <f>SUM($BV15:CG15)</f>
        <v>0</v>
      </c>
      <c r="CV15" s="132">
        <f t="shared" si="35"/>
        <v>0</v>
      </c>
    </row>
    <row r="16" spans="1:100" s="94" customFormat="1" ht="14.4">
      <c r="A16" s="154" t="s">
        <v>509</v>
      </c>
      <c r="B16" s="154" t="s">
        <v>267</v>
      </c>
      <c r="C16" s="154" t="s">
        <v>268</v>
      </c>
      <c r="D16" s="137" t="s">
        <v>583</v>
      </c>
      <c r="E16" s="105" t="s">
        <v>57</v>
      </c>
      <c r="F16" t="s">
        <v>271</v>
      </c>
      <c r="G16" t="s">
        <v>302</v>
      </c>
      <c r="H16" t="s">
        <v>303</v>
      </c>
      <c r="I16" t="s">
        <v>603</v>
      </c>
      <c r="J16" t="s">
        <v>604</v>
      </c>
      <c r="K16" s="154" t="s">
        <v>501</v>
      </c>
      <c r="L16" s="154" t="s">
        <v>504</v>
      </c>
      <c r="M16" s="119" t="str">
        <f t="shared" si="4"/>
        <v>ED.WA</v>
      </c>
      <c r="N16" s="118">
        <v>1</v>
      </c>
      <c r="O16" s="118">
        <v>0</v>
      </c>
      <c r="P16" s="117">
        <f t="shared" si="5"/>
        <v>55192</v>
      </c>
      <c r="Q16" s="117">
        <f t="shared" si="6"/>
        <v>0</v>
      </c>
      <c r="R16" s="112">
        <v>46319</v>
      </c>
      <c r="S16" s="112">
        <v>-5769</v>
      </c>
      <c r="T16" s="112">
        <v>-4640</v>
      </c>
      <c r="U16" s="112">
        <v>11465</v>
      </c>
      <c r="V16" s="112">
        <v>-688</v>
      </c>
      <c r="W16" s="112">
        <v>7198</v>
      </c>
      <c r="X16" s="112">
        <v>1307</v>
      </c>
      <c r="Y16" s="112">
        <v>0</v>
      </c>
      <c r="Z16" s="112">
        <v>0</v>
      </c>
      <c r="AA16" s="112">
        <v>0</v>
      </c>
      <c r="AB16" s="112">
        <v>0</v>
      </c>
      <c r="AC16" s="112">
        <v>0</v>
      </c>
      <c r="AD16" s="112">
        <f t="shared" si="36"/>
        <v>55192</v>
      </c>
      <c r="AE16" s="96"/>
      <c r="AF16" s="112">
        <f>SUM($R16:R16)</f>
        <v>46319</v>
      </c>
      <c r="AG16" s="112">
        <f>SUM($R16:S16)</f>
        <v>40550</v>
      </c>
      <c r="AH16" s="112">
        <f>SUM($R16:T16)</f>
        <v>35910</v>
      </c>
      <c r="AI16" s="112">
        <f>SUM($R16:U16)</f>
        <v>47375</v>
      </c>
      <c r="AJ16" s="112">
        <f>SUM($R16:V16)</f>
        <v>46687</v>
      </c>
      <c r="AK16" s="112">
        <f>SUM($R16:W16)</f>
        <v>53885</v>
      </c>
      <c r="AL16" s="112">
        <f>SUM($R16:X16)</f>
        <v>55192</v>
      </c>
      <c r="AM16" s="112">
        <f>SUM($R16:Y16)</f>
        <v>55192</v>
      </c>
      <c r="AN16" s="112">
        <f>SUM($R16:Z16)</f>
        <v>55192</v>
      </c>
      <c r="AO16" s="112">
        <f>SUM($R16:AA16)</f>
        <v>55192</v>
      </c>
      <c r="AP16" s="112">
        <f>SUM($R16:AB16)</f>
        <v>55192</v>
      </c>
      <c r="AQ16" s="112">
        <f>SUM($R16:AC16)</f>
        <v>55192</v>
      </c>
      <c r="AR16" s="132">
        <f t="shared" si="7"/>
        <v>47856.833333333336</v>
      </c>
      <c r="AT16" s="112">
        <f t="shared" si="8"/>
        <v>46319</v>
      </c>
      <c r="AU16" s="112">
        <f t="shared" si="9"/>
        <v>-5769</v>
      </c>
      <c r="AV16" s="112">
        <f t="shared" si="10"/>
        <v>-4640</v>
      </c>
      <c r="AW16" s="112">
        <f t="shared" si="11"/>
        <v>11465</v>
      </c>
      <c r="AX16" s="112">
        <f t="shared" si="12"/>
        <v>-688</v>
      </c>
      <c r="AY16" s="112">
        <f t="shared" si="13"/>
        <v>7198</v>
      </c>
      <c r="AZ16" s="112">
        <f t="shared" si="14"/>
        <v>1307</v>
      </c>
      <c r="BA16" s="112">
        <f t="shared" si="15"/>
        <v>0</v>
      </c>
      <c r="BB16" s="112">
        <f t="shared" si="16"/>
        <v>0</v>
      </c>
      <c r="BC16" s="112">
        <f t="shared" si="17"/>
        <v>0</v>
      </c>
      <c r="BD16" s="112">
        <f t="shared" si="18"/>
        <v>0</v>
      </c>
      <c r="BE16" s="112">
        <f t="shared" si="19"/>
        <v>0</v>
      </c>
      <c r="BF16" s="112">
        <f t="shared" si="20"/>
        <v>55192</v>
      </c>
      <c r="BG16" s="96"/>
      <c r="BH16" s="112">
        <f>SUM($AT16:AT16)</f>
        <v>46319</v>
      </c>
      <c r="BI16" s="112">
        <f>SUM($AT16:AU16)</f>
        <v>40550</v>
      </c>
      <c r="BJ16" s="112">
        <f>SUM($AT16:AV16)</f>
        <v>35910</v>
      </c>
      <c r="BK16" s="112">
        <f>SUM($AT16:AW16)</f>
        <v>47375</v>
      </c>
      <c r="BL16" s="112">
        <f>SUM($AT16:AX16)</f>
        <v>46687</v>
      </c>
      <c r="BM16" s="112">
        <f>SUM($AT16:AY16)</f>
        <v>53885</v>
      </c>
      <c r="BN16" s="112">
        <f>SUM($AT16:AZ16)</f>
        <v>55192</v>
      </c>
      <c r="BO16" s="112">
        <f>SUM($AT16:BA16)</f>
        <v>55192</v>
      </c>
      <c r="BP16" s="112">
        <f>SUM($AT16:BB16)</f>
        <v>55192</v>
      </c>
      <c r="BQ16" s="112">
        <f>SUM($AT16:BC16)</f>
        <v>55192</v>
      </c>
      <c r="BR16" s="112">
        <f>SUM($AT16:BD16)</f>
        <v>55192</v>
      </c>
      <c r="BS16" s="112">
        <f>SUM($AT16:BE16)</f>
        <v>55192</v>
      </c>
      <c r="BT16" s="132">
        <f t="shared" si="21"/>
        <v>47856.833333333336</v>
      </c>
      <c r="BV16" s="112">
        <f t="shared" si="22"/>
        <v>0</v>
      </c>
      <c r="BW16" s="112">
        <f t="shared" si="23"/>
        <v>0</v>
      </c>
      <c r="BX16" s="112">
        <f t="shared" si="24"/>
        <v>0</v>
      </c>
      <c r="BY16" s="112">
        <f t="shared" si="25"/>
        <v>0</v>
      </c>
      <c r="BZ16" s="112">
        <f t="shared" si="26"/>
        <v>0</v>
      </c>
      <c r="CA16" s="112">
        <f t="shared" si="27"/>
        <v>0</v>
      </c>
      <c r="CB16" s="112">
        <f t="shared" si="28"/>
        <v>0</v>
      </c>
      <c r="CC16" s="112">
        <f t="shared" si="29"/>
        <v>0</v>
      </c>
      <c r="CD16" s="112">
        <f t="shared" si="30"/>
        <v>0</v>
      </c>
      <c r="CE16" s="112">
        <f t="shared" si="31"/>
        <v>0</v>
      </c>
      <c r="CF16" s="112">
        <f t="shared" si="32"/>
        <v>0</v>
      </c>
      <c r="CG16" s="112">
        <f t="shared" si="33"/>
        <v>0</v>
      </c>
      <c r="CH16" s="112">
        <f t="shared" si="34"/>
        <v>0</v>
      </c>
      <c r="CI16" s="96"/>
      <c r="CJ16" s="112">
        <f>SUM($BV16:BV16)</f>
        <v>0</v>
      </c>
      <c r="CK16" s="112">
        <f>SUM($BV16:BW16)</f>
        <v>0</v>
      </c>
      <c r="CL16" s="112">
        <f>SUM($BV16:BX16)</f>
        <v>0</v>
      </c>
      <c r="CM16" s="112">
        <f>SUM($BV16:BY16)</f>
        <v>0</v>
      </c>
      <c r="CN16" s="112">
        <f>SUM($BV16:BZ16)</f>
        <v>0</v>
      </c>
      <c r="CO16" s="112">
        <f>SUM($BV16:CA16)</f>
        <v>0</v>
      </c>
      <c r="CP16" s="112">
        <f>SUM($BV16:CB16)</f>
        <v>0</v>
      </c>
      <c r="CQ16" s="112">
        <f>SUM($BV16:CC16)</f>
        <v>0</v>
      </c>
      <c r="CR16" s="112">
        <f>SUM($BV16:CD16)</f>
        <v>0</v>
      </c>
      <c r="CS16" s="112">
        <f>SUM($BV16:CE16)</f>
        <v>0</v>
      </c>
      <c r="CT16" s="112">
        <f>SUM($BV16:CF16)</f>
        <v>0</v>
      </c>
      <c r="CU16" s="112">
        <f>SUM($BV16:CG16)</f>
        <v>0</v>
      </c>
      <c r="CV16" s="132">
        <f t="shared" si="35"/>
        <v>0</v>
      </c>
    </row>
    <row r="17" spans="1:100" s="94" customFormat="1" ht="14.4">
      <c r="A17" s="154" t="s">
        <v>509</v>
      </c>
      <c r="B17" s="154" t="s">
        <v>267</v>
      </c>
      <c r="C17" s="154" t="s">
        <v>268</v>
      </c>
      <c r="D17" s="137" t="s">
        <v>583</v>
      </c>
      <c r="E17" s="105" t="s">
        <v>57</v>
      </c>
      <c r="F17" t="s">
        <v>271</v>
      </c>
      <c r="G17" t="s">
        <v>302</v>
      </c>
      <c r="H17" t="s">
        <v>303</v>
      </c>
      <c r="I17" t="s">
        <v>605</v>
      </c>
      <c r="J17" t="s">
        <v>606</v>
      </c>
      <c r="K17" s="154" t="s">
        <v>501</v>
      </c>
      <c r="L17" s="154" t="s">
        <v>504</v>
      </c>
      <c r="M17" s="119" t="str">
        <f t="shared" si="4"/>
        <v>ED.WA</v>
      </c>
      <c r="N17" s="118">
        <v>1</v>
      </c>
      <c r="O17" s="118">
        <v>0</v>
      </c>
      <c r="P17" s="117">
        <f t="shared" si="5"/>
        <v>72100</v>
      </c>
      <c r="Q17" s="117">
        <f t="shared" si="6"/>
        <v>0</v>
      </c>
      <c r="R17" s="112">
        <v>0</v>
      </c>
      <c r="S17" s="112">
        <v>4670</v>
      </c>
      <c r="T17" s="112">
        <v>6187</v>
      </c>
      <c r="U17" s="112">
        <v>4560</v>
      </c>
      <c r="V17" s="112">
        <v>4379</v>
      </c>
      <c r="W17" s="112">
        <v>0</v>
      </c>
      <c r="X17" s="112">
        <v>52304</v>
      </c>
      <c r="Y17" s="112">
        <v>0</v>
      </c>
      <c r="Z17" s="112">
        <v>0</v>
      </c>
      <c r="AA17" s="112">
        <v>0</v>
      </c>
      <c r="AB17" s="112">
        <v>0</v>
      </c>
      <c r="AC17" s="112">
        <v>0</v>
      </c>
      <c r="AD17" s="112">
        <f t="shared" si="36"/>
        <v>72100</v>
      </c>
      <c r="AE17" s="96"/>
      <c r="AF17" s="112">
        <f>SUM($R17:R17)</f>
        <v>0</v>
      </c>
      <c r="AG17" s="112">
        <f>SUM($R17:S17)</f>
        <v>4670</v>
      </c>
      <c r="AH17" s="112">
        <f>SUM($R17:T17)</f>
        <v>10857</v>
      </c>
      <c r="AI17" s="112">
        <f>SUM($R17:U17)</f>
        <v>15417</v>
      </c>
      <c r="AJ17" s="112">
        <f>SUM($R17:V17)</f>
        <v>19796</v>
      </c>
      <c r="AK17" s="112">
        <f>SUM($R17:W17)</f>
        <v>19796</v>
      </c>
      <c r="AL17" s="112">
        <f>SUM($R17:X17)</f>
        <v>72100</v>
      </c>
      <c r="AM17" s="112">
        <f>SUM($R17:Y17)</f>
        <v>72100</v>
      </c>
      <c r="AN17" s="112">
        <f>SUM($R17:Z17)</f>
        <v>72100</v>
      </c>
      <c r="AO17" s="112">
        <f>SUM($R17:AA17)</f>
        <v>72100</v>
      </c>
      <c r="AP17" s="112">
        <f>SUM($R17:AB17)</f>
        <v>72100</v>
      </c>
      <c r="AQ17" s="112">
        <f>SUM($R17:AC17)</f>
        <v>72100</v>
      </c>
      <c r="AR17" s="132">
        <f t="shared" si="7"/>
        <v>38923.833333333336</v>
      </c>
      <c r="AT17" s="112">
        <f t="shared" si="8"/>
        <v>0</v>
      </c>
      <c r="AU17" s="112">
        <f t="shared" si="9"/>
        <v>4670</v>
      </c>
      <c r="AV17" s="112">
        <f t="shared" si="10"/>
        <v>6187</v>
      </c>
      <c r="AW17" s="112">
        <f t="shared" si="11"/>
        <v>4560</v>
      </c>
      <c r="AX17" s="112">
        <f t="shared" si="12"/>
        <v>4379</v>
      </c>
      <c r="AY17" s="112">
        <f t="shared" si="13"/>
        <v>0</v>
      </c>
      <c r="AZ17" s="112">
        <f t="shared" si="14"/>
        <v>52304</v>
      </c>
      <c r="BA17" s="112">
        <f t="shared" si="15"/>
        <v>0</v>
      </c>
      <c r="BB17" s="112">
        <f t="shared" si="16"/>
        <v>0</v>
      </c>
      <c r="BC17" s="112">
        <f t="shared" si="17"/>
        <v>0</v>
      </c>
      <c r="BD17" s="112">
        <f t="shared" si="18"/>
        <v>0</v>
      </c>
      <c r="BE17" s="112">
        <f t="shared" si="19"/>
        <v>0</v>
      </c>
      <c r="BF17" s="112">
        <f t="shared" si="20"/>
        <v>72100</v>
      </c>
      <c r="BG17" s="96"/>
      <c r="BH17" s="112">
        <f>SUM($AT17:AT17)</f>
        <v>0</v>
      </c>
      <c r="BI17" s="112">
        <f>SUM($AT17:AU17)</f>
        <v>4670</v>
      </c>
      <c r="BJ17" s="112">
        <f>SUM($AT17:AV17)</f>
        <v>10857</v>
      </c>
      <c r="BK17" s="112">
        <f>SUM($AT17:AW17)</f>
        <v>15417</v>
      </c>
      <c r="BL17" s="112">
        <f>SUM($AT17:AX17)</f>
        <v>19796</v>
      </c>
      <c r="BM17" s="112">
        <f>SUM($AT17:AY17)</f>
        <v>19796</v>
      </c>
      <c r="BN17" s="112">
        <f>SUM($AT17:AZ17)</f>
        <v>72100</v>
      </c>
      <c r="BO17" s="112">
        <f>SUM($AT17:BA17)</f>
        <v>72100</v>
      </c>
      <c r="BP17" s="112">
        <f>SUM($AT17:BB17)</f>
        <v>72100</v>
      </c>
      <c r="BQ17" s="112">
        <f>SUM($AT17:BC17)</f>
        <v>72100</v>
      </c>
      <c r="BR17" s="112">
        <f>SUM($AT17:BD17)</f>
        <v>72100</v>
      </c>
      <c r="BS17" s="112">
        <f>SUM($AT17:BE17)</f>
        <v>72100</v>
      </c>
      <c r="BT17" s="132">
        <f t="shared" si="21"/>
        <v>38923.833333333336</v>
      </c>
      <c r="BV17" s="112">
        <f t="shared" si="22"/>
        <v>0</v>
      </c>
      <c r="BW17" s="112">
        <f t="shared" si="23"/>
        <v>0</v>
      </c>
      <c r="BX17" s="112">
        <f t="shared" si="24"/>
        <v>0</v>
      </c>
      <c r="BY17" s="112">
        <f t="shared" si="25"/>
        <v>0</v>
      </c>
      <c r="BZ17" s="112">
        <f t="shared" si="26"/>
        <v>0</v>
      </c>
      <c r="CA17" s="112">
        <f t="shared" si="27"/>
        <v>0</v>
      </c>
      <c r="CB17" s="112">
        <f t="shared" si="28"/>
        <v>0</v>
      </c>
      <c r="CC17" s="112">
        <f t="shared" si="29"/>
        <v>0</v>
      </c>
      <c r="CD17" s="112">
        <f t="shared" si="30"/>
        <v>0</v>
      </c>
      <c r="CE17" s="112">
        <f t="shared" si="31"/>
        <v>0</v>
      </c>
      <c r="CF17" s="112">
        <f t="shared" si="32"/>
        <v>0</v>
      </c>
      <c r="CG17" s="112">
        <f t="shared" si="33"/>
        <v>0</v>
      </c>
      <c r="CH17" s="112">
        <f t="shared" si="34"/>
        <v>0</v>
      </c>
      <c r="CI17" s="96"/>
      <c r="CJ17" s="112">
        <f>SUM($BV17:BV17)</f>
        <v>0</v>
      </c>
      <c r="CK17" s="112">
        <f>SUM($BV17:BW17)</f>
        <v>0</v>
      </c>
      <c r="CL17" s="112">
        <f>SUM($BV17:BX17)</f>
        <v>0</v>
      </c>
      <c r="CM17" s="112">
        <f>SUM($BV17:BY17)</f>
        <v>0</v>
      </c>
      <c r="CN17" s="112">
        <f>SUM($BV17:BZ17)</f>
        <v>0</v>
      </c>
      <c r="CO17" s="112">
        <f>SUM($BV17:CA17)</f>
        <v>0</v>
      </c>
      <c r="CP17" s="112">
        <f>SUM($BV17:CB17)</f>
        <v>0</v>
      </c>
      <c r="CQ17" s="112">
        <f>SUM($BV17:CC17)</f>
        <v>0</v>
      </c>
      <c r="CR17" s="112">
        <f>SUM($BV17:CD17)</f>
        <v>0</v>
      </c>
      <c r="CS17" s="112">
        <f>SUM($BV17:CE17)</f>
        <v>0</v>
      </c>
      <c r="CT17" s="112">
        <f>SUM($BV17:CF17)</f>
        <v>0</v>
      </c>
      <c r="CU17" s="112">
        <f>SUM($BV17:CG17)</f>
        <v>0</v>
      </c>
      <c r="CV17" s="132">
        <f t="shared" si="35"/>
        <v>0</v>
      </c>
    </row>
    <row r="18" spans="1:100" s="94" customFormat="1" ht="14.4">
      <c r="A18" s="154" t="s">
        <v>509</v>
      </c>
      <c r="B18" s="154" t="s">
        <v>267</v>
      </c>
      <c r="C18" s="154" t="s">
        <v>268</v>
      </c>
      <c r="D18" s="137" t="s">
        <v>583</v>
      </c>
      <c r="E18" s="105" t="s">
        <v>57</v>
      </c>
      <c r="F18" t="s">
        <v>271</v>
      </c>
      <c r="G18" t="s">
        <v>302</v>
      </c>
      <c r="H18" t="s">
        <v>303</v>
      </c>
      <c r="I18" t="s">
        <v>304</v>
      </c>
      <c r="J18" t="s">
        <v>607</v>
      </c>
      <c r="K18" s="154" t="s">
        <v>501</v>
      </c>
      <c r="L18" s="154" t="s">
        <v>504</v>
      </c>
      <c r="M18" s="119" t="str">
        <f t="shared" si="4"/>
        <v>ED.WA</v>
      </c>
      <c r="N18" s="118">
        <v>1</v>
      </c>
      <c r="O18" s="118">
        <v>0</v>
      </c>
      <c r="P18" s="117">
        <f t="shared" si="5"/>
        <v>140536</v>
      </c>
      <c r="Q18" s="117">
        <f t="shared" si="6"/>
        <v>0</v>
      </c>
      <c r="R18" s="112">
        <v>0</v>
      </c>
      <c r="S18" s="112">
        <v>0</v>
      </c>
      <c r="T18" s="112">
        <v>0</v>
      </c>
      <c r="U18" s="112">
        <v>0</v>
      </c>
      <c r="V18" s="112">
        <v>0</v>
      </c>
      <c r="W18" s="112">
        <v>0</v>
      </c>
      <c r="X18" s="112">
        <v>21369</v>
      </c>
      <c r="Y18" s="112">
        <v>22393</v>
      </c>
      <c r="Z18" s="112">
        <v>21880</v>
      </c>
      <c r="AA18" s="112">
        <v>30962</v>
      </c>
      <c r="AB18" s="112">
        <v>21876</v>
      </c>
      <c r="AC18" s="112">
        <v>22056</v>
      </c>
      <c r="AD18" s="112">
        <f t="shared" si="36"/>
        <v>140536</v>
      </c>
      <c r="AE18" s="96"/>
      <c r="AF18" s="112">
        <f>SUM($R18:R18)</f>
        <v>0</v>
      </c>
      <c r="AG18" s="112">
        <f>SUM($R18:S18)</f>
        <v>0</v>
      </c>
      <c r="AH18" s="112">
        <f>SUM($R18:T18)</f>
        <v>0</v>
      </c>
      <c r="AI18" s="112">
        <f>SUM($R18:U18)</f>
        <v>0</v>
      </c>
      <c r="AJ18" s="112">
        <f>SUM($R18:V18)</f>
        <v>0</v>
      </c>
      <c r="AK18" s="112">
        <f>SUM($R18:W18)</f>
        <v>0</v>
      </c>
      <c r="AL18" s="112">
        <f>SUM($R18:X18)</f>
        <v>21369</v>
      </c>
      <c r="AM18" s="112">
        <f>SUM($R18:Y18)</f>
        <v>43762</v>
      </c>
      <c r="AN18" s="112">
        <f>SUM($R18:Z18)</f>
        <v>65642</v>
      </c>
      <c r="AO18" s="112">
        <f>SUM($R18:AA18)</f>
        <v>96604</v>
      </c>
      <c r="AP18" s="112">
        <f>SUM($R18:AB18)</f>
        <v>118480</v>
      </c>
      <c r="AQ18" s="112">
        <f>SUM($R18:AC18)</f>
        <v>140536</v>
      </c>
      <c r="AR18" s="132">
        <f t="shared" si="7"/>
        <v>34677.083333333336</v>
      </c>
      <c r="AT18" s="112">
        <f t="shared" si="8"/>
        <v>0</v>
      </c>
      <c r="AU18" s="112">
        <f t="shared" si="9"/>
        <v>0</v>
      </c>
      <c r="AV18" s="112">
        <f t="shared" si="10"/>
        <v>0</v>
      </c>
      <c r="AW18" s="112">
        <f t="shared" si="11"/>
        <v>0</v>
      </c>
      <c r="AX18" s="112">
        <f t="shared" si="12"/>
        <v>0</v>
      </c>
      <c r="AY18" s="112">
        <f t="shared" si="13"/>
        <v>0</v>
      </c>
      <c r="AZ18" s="112">
        <f t="shared" si="14"/>
        <v>21369</v>
      </c>
      <c r="BA18" s="112">
        <f t="shared" si="15"/>
        <v>22393</v>
      </c>
      <c r="BB18" s="112">
        <f t="shared" si="16"/>
        <v>21880</v>
      </c>
      <c r="BC18" s="112">
        <f t="shared" si="17"/>
        <v>30962</v>
      </c>
      <c r="BD18" s="112">
        <f t="shared" si="18"/>
        <v>21876</v>
      </c>
      <c r="BE18" s="112">
        <f t="shared" si="19"/>
        <v>22056</v>
      </c>
      <c r="BF18" s="112">
        <f t="shared" si="20"/>
        <v>140536</v>
      </c>
      <c r="BG18" s="96"/>
      <c r="BH18" s="112">
        <f>SUM($AT18:AT18)</f>
        <v>0</v>
      </c>
      <c r="BI18" s="112">
        <f>SUM($AT18:AU18)</f>
        <v>0</v>
      </c>
      <c r="BJ18" s="112">
        <f>SUM($AT18:AV18)</f>
        <v>0</v>
      </c>
      <c r="BK18" s="112">
        <f>SUM($AT18:AW18)</f>
        <v>0</v>
      </c>
      <c r="BL18" s="112">
        <f>SUM($AT18:AX18)</f>
        <v>0</v>
      </c>
      <c r="BM18" s="112">
        <f>SUM($AT18:AY18)</f>
        <v>0</v>
      </c>
      <c r="BN18" s="112">
        <f>SUM($AT18:AZ18)</f>
        <v>21369</v>
      </c>
      <c r="BO18" s="112">
        <f>SUM($AT18:BA18)</f>
        <v>43762</v>
      </c>
      <c r="BP18" s="112">
        <f>SUM($AT18:BB18)</f>
        <v>65642</v>
      </c>
      <c r="BQ18" s="112">
        <f>SUM($AT18:BC18)</f>
        <v>96604</v>
      </c>
      <c r="BR18" s="112">
        <f>SUM($AT18:BD18)</f>
        <v>118480</v>
      </c>
      <c r="BS18" s="112">
        <f>SUM($AT18:BE18)</f>
        <v>140536</v>
      </c>
      <c r="BT18" s="132">
        <f t="shared" si="21"/>
        <v>34677.083333333336</v>
      </c>
      <c r="BV18" s="112">
        <f t="shared" si="22"/>
        <v>0</v>
      </c>
      <c r="BW18" s="112">
        <f t="shared" si="23"/>
        <v>0</v>
      </c>
      <c r="BX18" s="112">
        <f t="shared" si="24"/>
        <v>0</v>
      </c>
      <c r="BY18" s="112">
        <f t="shared" si="25"/>
        <v>0</v>
      </c>
      <c r="BZ18" s="112">
        <f t="shared" si="26"/>
        <v>0</v>
      </c>
      <c r="CA18" s="112">
        <f t="shared" si="27"/>
        <v>0</v>
      </c>
      <c r="CB18" s="112">
        <f t="shared" si="28"/>
        <v>0</v>
      </c>
      <c r="CC18" s="112">
        <f t="shared" si="29"/>
        <v>0</v>
      </c>
      <c r="CD18" s="112">
        <f t="shared" si="30"/>
        <v>0</v>
      </c>
      <c r="CE18" s="112">
        <f t="shared" si="31"/>
        <v>0</v>
      </c>
      <c r="CF18" s="112">
        <f t="shared" si="32"/>
        <v>0</v>
      </c>
      <c r="CG18" s="112">
        <f t="shared" si="33"/>
        <v>0</v>
      </c>
      <c r="CH18" s="112">
        <f t="shared" si="34"/>
        <v>0</v>
      </c>
      <c r="CI18" s="96"/>
      <c r="CJ18" s="112">
        <f>SUM($BV18:BV18)</f>
        <v>0</v>
      </c>
      <c r="CK18" s="112">
        <f>SUM($BV18:BW18)</f>
        <v>0</v>
      </c>
      <c r="CL18" s="112">
        <f>SUM($BV18:BX18)</f>
        <v>0</v>
      </c>
      <c r="CM18" s="112">
        <f>SUM($BV18:BY18)</f>
        <v>0</v>
      </c>
      <c r="CN18" s="112">
        <f>SUM($BV18:BZ18)</f>
        <v>0</v>
      </c>
      <c r="CO18" s="112">
        <f>SUM($BV18:CA18)</f>
        <v>0</v>
      </c>
      <c r="CP18" s="112">
        <f>SUM($BV18:CB18)</f>
        <v>0</v>
      </c>
      <c r="CQ18" s="112">
        <f>SUM($BV18:CC18)</f>
        <v>0</v>
      </c>
      <c r="CR18" s="112">
        <f>SUM($BV18:CD18)</f>
        <v>0</v>
      </c>
      <c r="CS18" s="112">
        <f>SUM($BV18:CE18)</f>
        <v>0</v>
      </c>
      <c r="CT18" s="112">
        <f>SUM($BV18:CF18)</f>
        <v>0</v>
      </c>
      <c r="CU18" s="112">
        <f>SUM($BV18:CG18)</f>
        <v>0</v>
      </c>
      <c r="CV18" s="132">
        <f t="shared" si="35"/>
        <v>0</v>
      </c>
    </row>
    <row r="19" spans="1:100" s="94" customFormat="1" ht="14.4">
      <c r="A19" s="154" t="s">
        <v>509</v>
      </c>
      <c r="B19" s="154" t="s">
        <v>267</v>
      </c>
      <c r="C19" s="154" t="s">
        <v>21</v>
      </c>
      <c r="D19" s="137" t="s">
        <v>583</v>
      </c>
      <c r="E19" s="105" t="s">
        <v>57</v>
      </c>
      <c r="F19" t="s">
        <v>271</v>
      </c>
      <c r="G19" t="s">
        <v>302</v>
      </c>
      <c r="H19" t="s">
        <v>303</v>
      </c>
      <c r="I19" t="s">
        <v>608</v>
      </c>
      <c r="J19" t="s">
        <v>609</v>
      </c>
      <c r="K19" s="154" t="s">
        <v>501</v>
      </c>
      <c r="L19" s="154" t="s">
        <v>504</v>
      </c>
      <c r="M19" s="119" t="str">
        <f t="shared" si="4"/>
        <v>ED.AN</v>
      </c>
      <c r="N19" s="118">
        <v>0.69094</v>
      </c>
      <c r="O19" s="118">
        <v>0</v>
      </c>
      <c r="P19" s="117">
        <f t="shared" si="5"/>
        <v>179293.40247999999</v>
      </c>
      <c r="Q19" s="117">
        <f t="shared" si="6"/>
        <v>0</v>
      </c>
      <c r="R19" s="112">
        <v>31787</v>
      </c>
      <c r="S19" s="112">
        <v>46078</v>
      </c>
      <c r="T19" s="112">
        <v>75081</v>
      </c>
      <c r="U19" s="112">
        <v>46941</v>
      </c>
      <c r="V19" s="112">
        <v>33021</v>
      </c>
      <c r="W19" s="112">
        <v>26584</v>
      </c>
      <c r="X19" s="112">
        <v>0</v>
      </c>
      <c r="Y19" s="112">
        <v>0</v>
      </c>
      <c r="Z19" s="112">
        <v>0</v>
      </c>
      <c r="AA19" s="112">
        <v>0</v>
      </c>
      <c r="AB19" s="112">
        <v>0</v>
      </c>
      <c r="AC19" s="112">
        <v>0</v>
      </c>
      <c r="AD19" s="112">
        <f t="shared" si="36"/>
        <v>259492</v>
      </c>
      <c r="AE19" s="96"/>
      <c r="AF19" s="112">
        <f>SUM($R19:R19)</f>
        <v>31787</v>
      </c>
      <c r="AG19" s="112">
        <f>SUM($R19:S19)</f>
        <v>77865</v>
      </c>
      <c r="AH19" s="112">
        <f>SUM($R19:T19)</f>
        <v>152946</v>
      </c>
      <c r="AI19" s="112">
        <f>SUM($R19:U19)</f>
        <v>199887</v>
      </c>
      <c r="AJ19" s="112">
        <f>SUM($R19:V19)</f>
        <v>232908</v>
      </c>
      <c r="AK19" s="112">
        <f>SUM($R19:W19)</f>
        <v>259492</v>
      </c>
      <c r="AL19" s="112">
        <f>SUM($R19:X19)</f>
        <v>259492</v>
      </c>
      <c r="AM19" s="112">
        <f>SUM($R19:Y19)</f>
        <v>259492</v>
      </c>
      <c r="AN19" s="112">
        <f>SUM($R19:Z19)</f>
        <v>259492</v>
      </c>
      <c r="AO19" s="112">
        <f>SUM($R19:AA19)</f>
        <v>259492</v>
      </c>
      <c r="AP19" s="112">
        <f>SUM($R19:AB19)</f>
        <v>259492</v>
      </c>
      <c r="AQ19" s="112">
        <f>SUM($R19:AC19)</f>
        <v>259492</v>
      </c>
      <c r="AR19" s="132">
        <f t="shared" si="7"/>
        <v>198507.58333333334</v>
      </c>
      <c r="AT19" s="112">
        <f t="shared" si="8"/>
        <v>21962.909780000002</v>
      </c>
      <c r="AU19" s="112">
        <f t="shared" si="9"/>
        <v>31837.133320000001</v>
      </c>
      <c r="AV19" s="112">
        <f t="shared" si="10"/>
        <v>51876.466139999997</v>
      </c>
      <c r="AW19" s="112">
        <f t="shared" si="11"/>
        <v>32433.414540000002</v>
      </c>
      <c r="AX19" s="112">
        <f t="shared" si="12"/>
        <v>22815.529740000002</v>
      </c>
      <c r="AY19" s="112">
        <f t="shared" si="13"/>
        <v>18367.948960000002</v>
      </c>
      <c r="AZ19" s="112">
        <f t="shared" si="14"/>
        <v>0</v>
      </c>
      <c r="BA19" s="112">
        <f t="shared" si="15"/>
        <v>0</v>
      </c>
      <c r="BB19" s="112">
        <f t="shared" si="16"/>
        <v>0</v>
      </c>
      <c r="BC19" s="112">
        <f t="shared" si="17"/>
        <v>0</v>
      </c>
      <c r="BD19" s="112">
        <f t="shared" si="18"/>
        <v>0</v>
      </c>
      <c r="BE19" s="112">
        <f t="shared" si="19"/>
        <v>0</v>
      </c>
      <c r="BF19" s="112">
        <f t="shared" si="20"/>
        <v>179293.40248000002</v>
      </c>
      <c r="BG19" s="96"/>
      <c r="BH19" s="112">
        <f>SUM($AT19:AT19)</f>
        <v>21962.909780000002</v>
      </c>
      <c r="BI19" s="112">
        <f>SUM($AT19:AU19)</f>
        <v>53800.043100000003</v>
      </c>
      <c r="BJ19" s="112">
        <f>SUM($AT19:AV19)</f>
        <v>105676.50924</v>
      </c>
      <c r="BK19" s="112">
        <f>SUM($AT19:AW19)</f>
        <v>138109.92378000001</v>
      </c>
      <c r="BL19" s="112">
        <f>SUM($AT19:AX19)</f>
        <v>160925.45352000001</v>
      </c>
      <c r="BM19" s="112">
        <f>SUM($AT19:AY19)</f>
        <v>179293.40248000002</v>
      </c>
      <c r="BN19" s="112">
        <f>SUM($AT19:AZ19)</f>
        <v>179293.40248000002</v>
      </c>
      <c r="BO19" s="112">
        <f>SUM($AT19:BA19)</f>
        <v>179293.40248000002</v>
      </c>
      <c r="BP19" s="112">
        <f>SUM($AT19:BB19)</f>
        <v>179293.40248000002</v>
      </c>
      <c r="BQ19" s="112">
        <f>SUM($AT19:BC19)</f>
        <v>179293.40248000002</v>
      </c>
      <c r="BR19" s="112">
        <f>SUM($AT19:BD19)</f>
        <v>179293.40248000002</v>
      </c>
      <c r="BS19" s="112">
        <f>SUM($AT19:BE19)</f>
        <v>179293.40248000002</v>
      </c>
      <c r="BT19" s="132">
        <f t="shared" si="21"/>
        <v>137156.82962833333</v>
      </c>
      <c r="BV19" s="112">
        <f t="shared" si="22"/>
        <v>0</v>
      </c>
      <c r="BW19" s="112">
        <f t="shared" si="23"/>
        <v>0</v>
      </c>
      <c r="BX19" s="112">
        <f t="shared" si="24"/>
        <v>0</v>
      </c>
      <c r="BY19" s="112">
        <f t="shared" si="25"/>
        <v>0</v>
      </c>
      <c r="BZ19" s="112">
        <f t="shared" si="26"/>
        <v>0</v>
      </c>
      <c r="CA19" s="112">
        <f t="shared" si="27"/>
        <v>0</v>
      </c>
      <c r="CB19" s="112">
        <f t="shared" si="28"/>
        <v>0</v>
      </c>
      <c r="CC19" s="112">
        <f t="shared" si="29"/>
        <v>0</v>
      </c>
      <c r="CD19" s="112">
        <f t="shared" si="30"/>
        <v>0</v>
      </c>
      <c r="CE19" s="112">
        <f t="shared" si="31"/>
        <v>0</v>
      </c>
      <c r="CF19" s="112">
        <f t="shared" si="32"/>
        <v>0</v>
      </c>
      <c r="CG19" s="112">
        <f t="shared" si="33"/>
        <v>0</v>
      </c>
      <c r="CH19" s="112">
        <f t="shared" si="34"/>
        <v>0</v>
      </c>
      <c r="CI19" s="96"/>
      <c r="CJ19" s="112">
        <f>SUM($BV19:BV19)</f>
        <v>0</v>
      </c>
      <c r="CK19" s="112">
        <f>SUM($BV19:BW19)</f>
        <v>0</v>
      </c>
      <c r="CL19" s="112">
        <f>SUM($BV19:BX19)</f>
        <v>0</v>
      </c>
      <c r="CM19" s="112">
        <f>SUM($BV19:BY19)</f>
        <v>0</v>
      </c>
      <c r="CN19" s="112">
        <f>SUM($BV19:BZ19)</f>
        <v>0</v>
      </c>
      <c r="CO19" s="112">
        <f>SUM($BV19:CA19)</f>
        <v>0</v>
      </c>
      <c r="CP19" s="112">
        <f>SUM($BV19:CB19)</f>
        <v>0</v>
      </c>
      <c r="CQ19" s="112">
        <f>SUM($BV19:CC19)</f>
        <v>0</v>
      </c>
      <c r="CR19" s="112">
        <f>SUM($BV19:CD19)</f>
        <v>0</v>
      </c>
      <c r="CS19" s="112">
        <f>SUM($BV19:CE19)</f>
        <v>0</v>
      </c>
      <c r="CT19" s="112">
        <f>SUM($BV19:CF19)</f>
        <v>0</v>
      </c>
      <c r="CU19" s="112">
        <f>SUM($BV19:CG19)</f>
        <v>0</v>
      </c>
      <c r="CV19" s="132">
        <f t="shared" si="35"/>
        <v>0</v>
      </c>
    </row>
    <row r="20" spans="1:100" s="94" customFormat="1" ht="14.4">
      <c r="A20" s="154" t="s">
        <v>509</v>
      </c>
      <c r="B20" s="154" t="s">
        <v>267</v>
      </c>
      <c r="C20" s="154" t="s">
        <v>268</v>
      </c>
      <c r="D20" s="137" t="s">
        <v>583</v>
      </c>
      <c r="E20" s="105" t="s">
        <v>57</v>
      </c>
      <c r="F20" t="s">
        <v>271</v>
      </c>
      <c r="G20" t="s">
        <v>302</v>
      </c>
      <c r="H20" t="s">
        <v>303</v>
      </c>
      <c r="I20" t="s">
        <v>307</v>
      </c>
      <c r="J20" t="s">
        <v>610</v>
      </c>
      <c r="K20" s="154" t="s">
        <v>501</v>
      </c>
      <c r="L20" s="154" t="s">
        <v>504</v>
      </c>
      <c r="M20" s="119" t="str">
        <f t="shared" si="4"/>
        <v>ED.WA</v>
      </c>
      <c r="N20" s="118">
        <v>1</v>
      </c>
      <c r="O20" s="118">
        <v>0</v>
      </c>
      <c r="P20" s="117">
        <f t="shared" si="5"/>
        <v>183842</v>
      </c>
      <c r="Q20" s="117">
        <f t="shared" si="6"/>
        <v>0</v>
      </c>
      <c r="R20" s="112">
        <v>10251</v>
      </c>
      <c r="S20" s="112">
        <v>26760</v>
      </c>
      <c r="T20" s="112">
        <v>19266</v>
      </c>
      <c r="U20" s="112">
        <v>6877</v>
      </c>
      <c r="V20" s="112">
        <v>16490</v>
      </c>
      <c r="W20" s="112">
        <v>56234</v>
      </c>
      <c r="X20" s="112">
        <v>7994</v>
      </c>
      <c r="Y20" s="112">
        <v>7994</v>
      </c>
      <c r="Z20" s="112">
        <v>7994</v>
      </c>
      <c r="AA20" s="112">
        <v>7994</v>
      </c>
      <c r="AB20" s="112">
        <v>7994</v>
      </c>
      <c r="AC20" s="112">
        <v>7994</v>
      </c>
      <c r="AD20" s="112">
        <f t="shared" si="36"/>
        <v>183842</v>
      </c>
      <c r="AE20" s="96"/>
      <c r="AF20" s="112">
        <f>SUM($R20:R20)</f>
        <v>10251</v>
      </c>
      <c r="AG20" s="112">
        <f>SUM($R20:S20)</f>
        <v>37011</v>
      </c>
      <c r="AH20" s="112">
        <f>SUM($R20:T20)</f>
        <v>56277</v>
      </c>
      <c r="AI20" s="112">
        <f>SUM($R20:U20)</f>
        <v>63154</v>
      </c>
      <c r="AJ20" s="112">
        <f>SUM($R20:V20)</f>
        <v>79644</v>
      </c>
      <c r="AK20" s="112">
        <f>SUM($R20:W20)</f>
        <v>135878</v>
      </c>
      <c r="AL20" s="112">
        <f>SUM($R20:X20)</f>
        <v>143872</v>
      </c>
      <c r="AM20" s="112">
        <f>SUM($R20:Y20)</f>
        <v>151866</v>
      </c>
      <c r="AN20" s="112">
        <f>SUM($R20:Z20)</f>
        <v>159860</v>
      </c>
      <c r="AO20" s="112">
        <f>SUM($R20:AA20)</f>
        <v>167854</v>
      </c>
      <c r="AP20" s="112">
        <f>SUM($R20:AB20)</f>
        <v>175848</v>
      </c>
      <c r="AQ20" s="112">
        <f>SUM($R20:AC20)</f>
        <v>183842</v>
      </c>
      <c r="AR20" s="132">
        <f t="shared" si="7"/>
        <v>106119.66666666667</v>
      </c>
      <c r="AT20" s="112">
        <f t="shared" si="8"/>
        <v>10251</v>
      </c>
      <c r="AU20" s="112">
        <f t="shared" si="9"/>
        <v>26760</v>
      </c>
      <c r="AV20" s="112">
        <f t="shared" si="10"/>
        <v>19266</v>
      </c>
      <c r="AW20" s="112">
        <f t="shared" si="11"/>
        <v>6877</v>
      </c>
      <c r="AX20" s="112">
        <f t="shared" si="12"/>
        <v>16490</v>
      </c>
      <c r="AY20" s="112">
        <f t="shared" si="13"/>
        <v>56234</v>
      </c>
      <c r="AZ20" s="112">
        <f t="shared" si="14"/>
        <v>7994</v>
      </c>
      <c r="BA20" s="112">
        <f t="shared" si="15"/>
        <v>7994</v>
      </c>
      <c r="BB20" s="112">
        <f t="shared" si="16"/>
        <v>7994</v>
      </c>
      <c r="BC20" s="112">
        <f t="shared" si="17"/>
        <v>7994</v>
      </c>
      <c r="BD20" s="112">
        <f t="shared" si="18"/>
        <v>7994</v>
      </c>
      <c r="BE20" s="112">
        <f t="shared" si="19"/>
        <v>7994</v>
      </c>
      <c r="BF20" s="112">
        <f t="shared" si="20"/>
        <v>183842</v>
      </c>
      <c r="BG20" s="96"/>
      <c r="BH20" s="112">
        <f>SUM($AT20:AT20)</f>
        <v>10251</v>
      </c>
      <c r="BI20" s="112">
        <f>SUM($AT20:AU20)</f>
        <v>37011</v>
      </c>
      <c r="BJ20" s="112">
        <f>SUM($AT20:AV20)</f>
        <v>56277</v>
      </c>
      <c r="BK20" s="112">
        <f>SUM($AT20:AW20)</f>
        <v>63154</v>
      </c>
      <c r="BL20" s="112">
        <f>SUM($AT20:AX20)</f>
        <v>79644</v>
      </c>
      <c r="BM20" s="112">
        <f>SUM($AT20:AY20)</f>
        <v>135878</v>
      </c>
      <c r="BN20" s="112">
        <f>SUM($AT20:AZ20)</f>
        <v>143872</v>
      </c>
      <c r="BO20" s="112">
        <f>SUM($AT20:BA20)</f>
        <v>151866</v>
      </c>
      <c r="BP20" s="112">
        <f>SUM($AT20:BB20)</f>
        <v>159860</v>
      </c>
      <c r="BQ20" s="112">
        <f>SUM($AT20:BC20)</f>
        <v>167854</v>
      </c>
      <c r="BR20" s="112">
        <f>SUM($AT20:BD20)</f>
        <v>175848</v>
      </c>
      <c r="BS20" s="112">
        <f>SUM($AT20:BE20)</f>
        <v>183842</v>
      </c>
      <c r="BT20" s="132">
        <f t="shared" si="21"/>
        <v>106119.66666666667</v>
      </c>
      <c r="BV20" s="112">
        <f t="shared" si="22"/>
        <v>0</v>
      </c>
      <c r="BW20" s="112">
        <f t="shared" si="23"/>
        <v>0</v>
      </c>
      <c r="BX20" s="112">
        <f t="shared" si="24"/>
        <v>0</v>
      </c>
      <c r="BY20" s="112">
        <f t="shared" si="25"/>
        <v>0</v>
      </c>
      <c r="BZ20" s="112">
        <f t="shared" si="26"/>
        <v>0</v>
      </c>
      <c r="CA20" s="112">
        <f t="shared" si="27"/>
        <v>0</v>
      </c>
      <c r="CB20" s="112">
        <f t="shared" si="28"/>
        <v>0</v>
      </c>
      <c r="CC20" s="112">
        <f t="shared" si="29"/>
        <v>0</v>
      </c>
      <c r="CD20" s="112">
        <f t="shared" si="30"/>
        <v>0</v>
      </c>
      <c r="CE20" s="112">
        <f t="shared" si="31"/>
        <v>0</v>
      </c>
      <c r="CF20" s="112">
        <f t="shared" si="32"/>
        <v>0</v>
      </c>
      <c r="CG20" s="112">
        <f t="shared" si="33"/>
        <v>0</v>
      </c>
      <c r="CH20" s="112">
        <f t="shared" si="34"/>
        <v>0</v>
      </c>
      <c r="CI20" s="96"/>
      <c r="CJ20" s="112">
        <f>SUM($BV20:BV20)</f>
        <v>0</v>
      </c>
      <c r="CK20" s="112">
        <f>SUM($BV20:BW20)</f>
        <v>0</v>
      </c>
      <c r="CL20" s="112">
        <f>SUM($BV20:BX20)</f>
        <v>0</v>
      </c>
      <c r="CM20" s="112">
        <f>SUM($BV20:BY20)</f>
        <v>0</v>
      </c>
      <c r="CN20" s="112">
        <f>SUM($BV20:BZ20)</f>
        <v>0</v>
      </c>
      <c r="CO20" s="112">
        <f>SUM($BV20:CA20)</f>
        <v>0</v>
      </c>
      <c r="CP20" s="112">
        <f>SUM($BV20:CB20)</f>
        <v>0</v>
      </c>
      <c r="CQ20" s="112">
        <f>SUM($BV20:CC20)</f>
        <v>0</v>
      </c>
      <c r="CR20" s="112">
        <f>SUM($BV20:CD20)</f>
        <v>0</v>
      </c>
      <c r="CS20" s="112">
        <f>SUM($BV20:CE20)</f>
        <v>0</v>
      </c>
      <c r="CT20" s="112">
        <f>SUM($BV20:CF20)</f>
        <v>0</v>
      </c>
      <c r="CU20" s="112">
        <f>SUM($BV20:CG20)</f>
        <v>0</v>
      </c>
      <c r="CV20" s="132">
        <f t="shared" si="35"/>
        <v>0</v>
      </c>
    </row>
    <row r="21" spans="1:100" s="94" customFormat="1" ht="14.4">
      <c r="A21" s="154" t="s">
        <v>509</v>
      </c>
      <c r="B21" s="154" t="s">
        <v>267</v>
      </c>
      <c r="C21" s="154" t="s">
        <v>268</v>
      </c>
      <c r="D21" s="137" t="s">
        <v>583</v>
      </c>
      <c r="E21" s="105" t="s">
        <v>57</v>
      </c>
      <c r="F21" t="s">
        <v>271</v>
      </c>
      <c r="G21" t="s">
        <v>302</v>
      </c>
      <c r="H21" t="s">
        <v>303</v>
      </c>
      <c r="I21" t="s">
        <v>305</v>
      </c>
      <c r="J21" t="s">
        <v>611</v>
      </c>
      <c r="K21" s="154" t="s">
        <v>501</v>
      </c>
      <c r="L21" s="154" t="s">
        <v>504</v>
      </c>
      <c r="M21" s="119" t="str">
        <f t="shared" si="4"/>
        <v>ED.WA</v>
      </c>
      <c r="N21" s="118">
        <v>1</v>
      </c>
      <c r="O21" s="118">
        <v>0</v>
      </c>
      <c r="P21" s="117">
        <f t="shared" si="5"/>
        <v>220665</v>
      </c>
      <c r="Q21" s="117">
        <f t="shared" si="6"/>
        <v>0</v>
      </c>
      <c r="R21" s="112">
        <v>9919</v>
      </c>
      <c r="S21" s="112">
        <v>24642</v>
      </c>
      <c r="T21" s="112">
        <v>26831</v>
      </c>
      <c r="U21" s="112">
        <v>12549</v>
      </c>
      <c r="V21" s="112">
        <v>47639</v>
      </c>
      <c r="W21" s="112">
        <v>51121</v>
      </c>
      <c r="X21" s="112">
        <v>7994</v>
      </c>
      <c r="Y21" s="112">
        <v>7994</v>
      </c>
      <c r="Z21" s="112">
        <v>7994</v>
      </c>
      <c r="AA21" s="112">
        <v>7994</v>
      </c>
      <c r="AB21" s="112">
        <v>7994</v>
      </c>
      <c r="AC21" s="112">
        <v>7994</v>
      </c>
      <c r="AD21" s="112">
        <f t="shared" si="36"/>
        <v>220665</v>
      </c>
      <c r="AE21" s="96"/>
      <c r="AF21" s="112">
        <f>SUM($R21:R21)</f>
        <v>9919</v>
      </c>
      <c r="AG21" s="112">
        <f>SUM($R21:S21)</f>
        <v>34561</v>
      </c>
      <c r="AH21" s="112">
        <f>SUM($R21:T21)</f>
        <v>61392</v>
      </c>
      <c r="AI21" s="112">
        <f>SUM($R21:U21)</f>
        <v>73941</v>
      </c>
      <c r="AJ21" s="112">
        <f>SUM($R21:V21)</f>
        <v>121580</v>
      </c>
      <c r="AK21" s="112">
        <f>SUM($R21:W21)</f>
        <v>172701</v>
      </c>
      <c r="AL21" s="112">
        <f>SUM($R21:X21)</f>
        <v>180695</v>
      </c>
      <c r="AM21" s="112">
        <f>SUM($R21:Y21)</f>
        <v>188689</v>
      </c>
      <c r="AN21" s="112">
        <f>SUM($R21:Z21)</f>
        <v>196683</v>
      </c>
      <c r="AO21" s="112">
        <f>SUM($R21:AA21)</f>
        <v>204677</v>
      </c>
      <c r="AP21" s="112">
        <f>SUM($R21:AB21)</f>
        <v>212671</v>
      </c>
      <c r="AQ21" s="112">
        <f>SUM($R21:AC21)</f>
        <v>220665</v>
      </c>
      <c r="AR21" s="132">
        <f t="shared" si="7"/>
        <v>130653.45833333333</v>
      </c>
      <c r="AT21" s="112">
        <f t="shared" si="8"/>
        <v>9919</v>
      </c>
      <c r="AU21" s="112">
        <f t="shared" si="9"/>
        <v>24642</v>
      </c>
      <c r="AV21" s="112">
        <f t="shared" si="10"/>
        <v>26831</v>
      </c>
      <c r="AW21" s="112">
        <f t="shared" si="11"/>
        <v>12549</v>
      </c>
      <c r="AX21" s="112">
        <f t="shared" si="12"/>
        <v>47639</v>
      </c>
      <c r="AY21" s="112">
        <f t="shared" si="13"/>
        <v>51121</v>
      </c>
      <c r="AZ21" s="112">
        <f t="shared" si="14"/>
        <v>7994</v>
      </c>
      <c r="BA21" s="112">
        <f t="shared" si="15"/>
        <v>7994</v>
      </c>
      <c r="BB21" s="112">
        <f t="shared" si="16"/>
        <v>7994</v>
      </c>
      <c r="BC21" s="112">
        <f t="shared" si="17"/>
        <v>7994</v>
      </c>
      <c r="BD21" s="112">
        <f t="shared" si="18"/>
        <v>7994</v>
      </c>
      <c r="BE21" s="112">
        <f t="shared" si="19"/>
        <v>7994</v>
      </c>
      <c r="BF21" s="112">
        <f t="shared" si="20"/>
        <v>220665</v>
      </c>
      <c r="BG21" s="96"/>
      <c r="BH21" s="112">
        <f>SUM($AT21:AT21)</f>
        <v>9919</v>
      </c>
      <c r="BI21" s="112">
        <f>SUM($AT21:AU21)</f>
        <v>34561</v>
      </c>
      <c r="BJ21" s="112">
        <f>SUM($AT21:AV21)</f>
        <v>61392</v>
      </c>
      <c r="BK21" s="112">
        <f>SUM($AT21:AW21)</f>
        <v>73941</v>
      </c>
      <c r="BL21" s="112">
        <f>SUM($AT21:AX21)</f>
        <v>121580</v>
      </c>
      <c r="BM21" s="112">
        <f>SUM($AT21:AY21)</f>
        <v>172701</v>
      </c>
      <c r="BN21" s="112">
        <f>SUM($AT21:AZ21)</f>
        <v>180695</v>
      </c>
      <c r="BO21" s="112">
        <f>SUM($AT21:BA21)</f>
        <v>188689</v>
      </c>
      <c r="BP21" s="112">
        <f>SUM($AT21:BB21)</f>
        <v>196683</v>
      </c>
      <c r="BQ21" s="112">
        <f>SUM($AT21:BC21)</f>
        <v>204677</v>
      </c>
      <c r="BR21" s="112">
        <f>SUM($AT21:BD21)</f>
        <v>212671</v>
      </c>
      <c r="BS21" s="112">
        <f>SUM($AT21:BE21)</f>
        <v>220665</v>
      </c>
      <c r="BT21" s="132">
        <f t="shared" si="21"/>
        <v>130653.45833333333</v>
      </c>
      <c r="BV21" s="112">
        <f t="shared" si="22"/>
        <v>0</v>
      </c>
      <c r="BW21" s="112">
        <f t="shared" si="23"/>
        <v>0</v>
      </c>
      <c r="BX21" s="112">
        <f t="shared" si="24"/>
        <v>0</v>
      </c>
      <c r="BY21" s="112">
        <f t="shared" si="25"/>
        <v>0</v>
      </c>
      <c r="BZ21" s="112">
        <f t="shared" si="26"/>
        <v>0</v>
      </c>
      <c r="CA21" s="112">
        <f t="shared" si="27"/>
        <v>0</v>
      </c>
      <c r="CB21" s="112">
        <f t="shared" si="28"/>
        <v>0</v>
      </c>
      <c r="CC21" s="112">
        <f t="shared" si="29"/>
        <v>0</v>
      </c>
      <c r="CD21" s="112">
        <f t="shared" si="30"/>
        <v>0</v>
      </c>
      <c r="CE21" s="112">
        <f t="shared" si="31"/>
        <v>0</v>
      </c>
      <c r="CF21" s="112">
        <f t="shared" si="32"/>
        <v>0</v>
      </c>
      <c r="CG21" s="112">
        <f t="shared" si="33"/>
        <v>0</v>
      </c>
      <c r="CH21" s="112">
        <f t="shared" si="34"/>
        <v>0</v>
      </c>
      <c r="CI21" s="96"/>
      <c r="CJ21" s="112">
        <f>SUM($BV21:BV21)</f>
        <v>0</v>
      </c>
      <c r="CK21" s="112">
        <f>SUM($BV21:BW21)</f>
        <v>0</v>
      </c>
      <c r="CL21" s="112">
        <f>SUM($BV21:BX21)</f>
        <v>0</v>
      </c>
      <c r="CM21" s="112">
        <f>SUM($BV21:BY21)</f>
        <v>0</v>
      </c>
      <c r="CN21" s="112">
        <f>SUM($BV21:BZ21)</f>
        <v>0</v>
      </c>
      <c r="CO21" s="112">
        <f>SUM($BV21:CA21)</f>
        <v>0</v>
      </c>
      <c r="CP21" s="112">
        <f>SUM($BV21:CB21)</f>
        <v>0</v>
      </c>
      <c r="CQ21" s="112">
        <f>SUM($BV21:CC21)</f>
        <v>0</v>
      </c>
      <c r="CR21" s="112">
        <f>SUM($BV21:CD21)</f>
        <v>0</v>
      </c>
      <c r="CS21" s="112">
        <f>SUM($BV21:CE21)</f>
        <v>0</v>
      </c>
      <c r="CT21" s="112">
        <f>SUM($BV21:CF21)</f>
        <v>0</v>
      </c>
      <c r="CU21" s="112">
        <f>SUM($BV21:CG21)</f>
        <v>0</v>
      </c>
      <c r="CV21" s="132">
        <f t="shared" si="35"/>
        <v>0</v>
      </c>
    </row>
    <row r="22" spans="1:100" s="94" customFormat="1" ht="14.4">
      <c r="A22" s="154" t="s">
        <v>509</v>
      </c>
      <c r="B22" s="154" t="s">
        <v>267</v>
      </c>
      <c r="C22" s="154" t="s">
        <v>268</v>
      </c>
      <c r="D22" s="137" t="s">
        <v>583</v>
      </c>
      <c r="E22" s="105" t="s">
        <v>57</v>
      </c>
      <c r="F22" t="s">
        <v>271</v>
      </c>
      <c r="G22" t="s">
        <v>302</v>
      </c>
      <c r="H22" t="s">
        <v>303</v>
      </c>
      <c r="I22" t="s">
        <v>612</v>
      </c>
      <c r="J22" t="s">
        <v>613</v>
      </c>
      <c r="K22" s="154" t="s">
        <v>501</v>
      </c>
      <c r="L22" s="154" t="s">
        <v>504</v>
      </c>
      <c r="M22" s="119" t="str">
        <f t="shared" si="4"/>
        <v>ED.WA</v>
      </c>
      <c r="N22" s="118">
        <v>1</v>
      </c>
      <c r="O22" s="118">
        <v>0</v>
      </c>
      <c r="P22" s="117">
        <f t="shared" si="5"/>
        <v>355076</v>
      </c>
      <c r="Q22" s="117">
        <f t="shared" si="6"/>
        <v>0</v>
      </c>
      <c r="R22" s="112">
        <v>94017</v>
      </c>
      <c r="S22" s="112">
        <v>48643</v>
      </c>
      <c r="T22" s="112">
        <v>40200</v>
      </c>
      <c r="U22" s="112">
        <v>37518</v>
      </c>
      <c r="V22" s="112">
        <v>70923</v>
      </c>
      <c r="W22" s="112">
        <v>63775</v>
      </c>
      <c r="X22" s="112">
        <v>0</v>
      </c>
      <c r="Y22" s="112">
        <v>0</v>
      </c>
      <c r="Z22" s="112">
        <v>0</v>
      </c>
      <c r="AA22" s="112">
        <v>0</v>
      </c>
      <c r="AB22" s="112">
        <v>0</v>
      </c>
      <c r="AC22" s="112">
        <v>0</v>
      </c>
      <c r="AD22" s="112">
        <f t="shared" si="36"/>
        <v>355076</v>
      </c>
      <c r="AE22" s="96"/>
      <c r="AF22" s="112">
        <f>SUM($R22:R22)</f>
        <v>94017</v>
      </c>
      <c r="AG22" s="112">
        <f>SUM($R22:S22)</f>
        <v>142660</v>
      </c>
      <c r="AH22" s="112">
        <f>SUM($R22:T22)</f>
        <v>182860</v>
      </c>
      <c r="AI22" s="112">
        <f>SUM($R22:U22)</f>
        <v>220378</v>
      </c>
      <c r="AJ22" s="112">
        <f>SUM($R22:V22)</f>
        <v>291301</v>
      </c>
      <c r="AK22" s="112">
        <f>SUM($R22:W22)</f>
        <v>355076</v>
      </c>
      <c r="AL22" s="112">
        <f>SUM($R22:X22)</f>
        <v>355076</v>
      </c>
      <c r="AM22" s="112">
        <f>SUM($R22:Y22)</f>
        <v>355076</v>
      </c>
      <c r="AN22" s="112">
        <f>SUM($R22:Z22)</f>
        <v>355076</v>
      </c>
      <c r="AO22" s="112">
        <f>SUM($R22:AA22)</f>
        <v>355076</v>
      </c>
      <c r="AP22" s="112">
        <f>SUM($R22:AB22)</f>
        <v>355076</v>
      </c>
      <c r="AQ22" s="112">
        <f>SUM($R22:AC22)</f>
        <v>355076</v>
      </c>
      <c r="AR22" s="132">
        <f t="shared" si="7"/>
        <v>269934.16666666669</v>
      </c>
      <c r="AT22" s="112">
        <f t="shared" si="8"/>
        <v>94017</v>
      </c>
      <c r="AU22" s="112">
        <f t="shared" si="9"/>
        <v>48643</v>
      </c>
      <c r="AV22" s="112">
        <f t="shared" si="10"/>
        <v>40200</v>
      </c>
      <c r="AW22" s="112">
        <f t="shared" si="11"/>
        <v>37518</v>
      </c>
      <c r="AX22" s="112">
        <f t="shared" si="12"/>
        <v>70923</v>
      </c>
      <c r="AY22" s="112">
        <f t="shared" si="13"/>
        <v>63775</v>
      </c>
      <c r="AZ22" s="112">
        <f t="shared" si="14"/>
        <v>0</v>
      </c>
      <c r="BA22" s="112">
        <f t="shared" si="15"/>
        <v>0</v>
      </c>
      <c r="BB22" s="112">
        <f t="shared" si="16"/>
        <v>0</v>
      </c>
      <c r="BC22" s="112">
        <f t="shared" si="17"/>
        <v>0</v>
      </c>
      <c r="BD22" s="112">
        <f t="shared" si="18"/>
        <v>0</v>
      </c>
      <c r="BE22" s="112">
        <f t="shared" si="19"/>
        <v>0</v>
      </c>
      <c r="BF22" s="112">
        <f t="shared" si="20"/>
        <v>355076</v>
      </c>
      <c r="BG22" s="96"/>
      <c r="BH22" s="112">
        <f>SUM($AT22:AT22)</f>
        <v>94017</v>
      </c>
      <c r="BI22" s="112">
        <f>SUM($AT22:AU22)</f>
        <v>142660</v>
      </c>
      <c r="BJ22" s="112">
        <f>SUM($AT22:AV22)</f>
        <v>182860</v>
      </c>
      <c r="BK22" s="112">
        <f>SUM($AT22:AW22)</f>
        <v>220378</v>
      </c>
      <c r="BL22" s="112">
        <f>SUM($AT22:AX22)</f>
        <v>291301</v>
      </c>
      <c r="BM22" s="112">
        <f>SUM($AT22:AY22)</f>
        <v>355076</v>
      </c>
      <c r="BN22" s="112">
        <f>SUM($AT22:AZ22)</f>
        <v>355076</v>
      </c>
      <c r="BO22" s="112">
        <f>SUM($AT22:BA22)</f>
        <v>355076</v>
      </c>
      <c r="BP22" s="112">
        <f>SUM($AT22:BB22)</f>
        <v>355076</v>
      </c>
      <c r="BQ22" s="112">
        <f>SUM($AT22:BC22)</f>
        <v>355076</v>
      </c>
      <c r="BR22" s="112">
        <f>SUM($AT22:BD22)</f>
        <v>355076</v>
      </c>
      <c r="BS22" s="112">
        <f>SUM($AT22:BE22)</f>
        <v>355076</v>
      </c>
      <c r="BT22" s="132">
        <f t="shared" si="21"/>
        <v>269934.16666666669</v>
      </c>
      <c r="BV22" s="112">
        <f t="shared" si="22"/>
        <v>0</v>
      </c>
      <c r="BW22" s="112">
        <f t="shared" si="23"/>
        <v>0</v>
      </c>
      <c r="BX22" s="112">
        <f t="shared" si="24"/>
        <v>0</v>
      </c>
      <c r="BY22" s="112">
        <f t="shared" si="25"/>
        <v>0</v>
      </c>
      <c r="BZ22" s="112">
        <f t="shared" si="26"/>
        <v>0</v>
      </c>
      <c r="CA22" s="112">
        <f t="shared" si="27"/>
        <v>0</v>
      </c>
      <c r="CB22" s="112">
        <f t="shared" si="28"/>
        <v>0</v>
      </c>
      <c r="CC22" s="112">
        <f t="shared" si="29"/>
        <v>0</v>
      </c>
      <c r="CD22" s="112">
        <f t="shared" si="30"/>
        <v>0</v>
      </c>
      <c r="CE22" s="112">
        <f t="shared" si="31"/>
        <v>0</v>
      </c>
      <c r="CF22" s="112">
        <f t="shared" si="32"/>
        <v>0</v>
      </c>
      <c r="CG22" s="112">
        <f t="shared" si="33"/>
        <v>0</v>
      </c>
      <c r="CH22" s="112">
        <f t="shared" si="34"/>
        <v>0</v>
      </c>
      <c r="CI22" s="96"/>
      <c r="CJ22" s="112">
        <f>SUM($BV22:BV22)</f>
        <v>0</v>
      </c>
      <c r="CK22" s="112">
        <f>SUM($BV22:BW22)</f>
        <v>0</v>
      </c>
      <c r="CL22" s="112">
        <f>SUM($BV22:BX22)</f>
        <v>0</v>
      </c>
      <c r="CM22" s="112">
        <f>SUM($BV22:BY22)</f>
        <v>0</v>
      </c>
      <c r="CN22" s="112">
        <f>SUM($BV22:BZ22)</f>
        <v>0</v>
      </c>
      <c r="CO22" s="112">
        <f>SUM($BV22:CA22)</f>
        <v>0</v>
      </c>
      <c r="CP22" s="112">
        <f>SUM($BV22:CB22)</f>
        <v>0</v>
      </c>
      <c r="CQ22" s="112">
        <f>SUM($BV22:CC22)</f>
        <v>0</v>
      </c>
      <c r="CR22" s="112">
        <f>SUM($BV22:CD22)</f>
        <v>0</v>
      </c>
      <c r="CS22" s="112">
        <f>SUM($BV22:CE22)</f>
        <v>0</v>
      </c>
      <c r="CT22" s="112">
        <f>SUM($BV22:CF22)</f>
        <v>0</v>
      </c>
      <c r="CU22" s="112">
        <f>SUM($BV22:CG22)</f>
        <v>0</v>
      </c>
      <c r="CV22" s="132">
        <f t="shared" si="35"/>
        <v>0</v>
      </c>
    </row>
    <row r="23" spans="1:100" s="94" customFormat="1" ht="14.4">
      <c r="A23" s="154" t="s">
        <v>509</v>
      </c>
      <c r="B23" s="154" t="s">
        <v>267</v>
      </c>
      <c r="C23" s="154" t="s">
        <v>268</v>
      </c>
      <c r="D23" s="137" t="s">
        <v>583</v>
      </c>
      <c r="E23" s="105" t="s">
        <v>57</v>
      </c>
      <c r="F23" t="s">
        <v>271</v>
      </c>
      <c r="G23" t="s">
        <v>302</v>
      </c>
      <c r="H23" t="s">
        <v>303</v>
      </c>
      <c r="I23" t="s">
        <v>614</v>
      </c>
      <c r="J23" t="s">
        <v>615</v>
      </c>
      <c r="K23" s="154" t="s">
        <v>501</v>
      </c>
      <c r="L23" s="154" t="s">
        <v>504</v>
      </c>
      <c r="M23" s="119" t="str">
        <f t="shared" si="4"/>
        <v>ED.WA</v>
      </c>
      <c r="N23" s="118">
        <v>1</v>
      </c>
      <c r="O23" s="118">
        <v>0</v>
      </c>
      <c r="P23" s="117">
        <f t="shared" si="5"/>
        <v>401258</v>
      </c>
      <c r="Q23" s="117">
        <f t="shared" si="6"/>
        <v>0</v>
      </c>
      <c r="R23" s="112">
        <v>75985</v>
      </c>
      <c r="S23" s="112">
        <v>34467</v>
      </c>
      <c r="T23" s="112">
        <v>86726</v>
      </c>
      <c r="U23" s="112">
        <v>62224</v>
      </c>
      <c r="V23" s="112">
        <v>93046</v>
      </c>
      <c r="W23" s="112">
        <v>48810</v>
      </c>
      <c r="X23" s="112">
        <v>0</v>
      </c>
      <c r="Y23" s="112">
        <v>0</v>
      </c>
      <c r="Z23" s="112">
        <v>0</v>
      </c>
      <c r="AA23" s="112">
        <v>0</v>
      </c>
      <c r="AB23" s="112">
        <v>0</v>
      </c>
      <c r="AC23" s="112">
        <v>0</v>
      </c>
      <c r="AD23" s="112">
        <f t="shared" si="36"/>
        <v>401258</v>
      </c>
      <c r="AE23" s="96"/>
      <c r="AF23" s="112">
        <f>SUM($R23:R23)</f>
        <v>75985</v>
      </c>
      <c r="AG23" s="112">
        <f>SUM($R23:S23)</f>
        <v>110452</v>
      </c>
      <c r="AH23" s="112">
        <f>SUM($R23:T23)</f>
        <v>197178</v>
      </c>
      <c r="AI23" s="112">
        <f>SUM($R23:U23)</f>
        <v>259402</v>
      </c>
      <c r="AJ23" s="112">
        <f>SUM($R23:V23)</f>
        <v>352448</v>
      </c>
      <c r="AK23" s="112">
        <f>SUM($R23:W23)</f>
        <v>401258</v>
      </c>
      <c r="AL23" s="112">
        <f>SUM($R23:X23)</f>
        <v>401258</v>
      </c>
      <c r="AM23" s="112">
        <f>SUM($R23:Y23)</f>
        <v>401258</v>
      </c>
      <c r="AN23" s="112">
        <f>SUM($R23:Z23)</f>
        <v>401258</v>
      </c>
      <c r="AO23" s="112">
        <f>SUM($R23:AA23)</f>
        <v>401258</v>
      </c>
      <c r="AP23" s="112">
        <f>SUM($R23:AB23)</f>
        <v>401258</v>
      </c>
      <c r="AQ23" s="112">
        <f>SUM($R23:AC23)</f>
        <v>401258</v>
      </c>
      <c r="AR23" s="132">
        <f t="shared" si="7"/>
        <v>300303.5</v>
      </c>
      <c r="AT23" s="112">
        <f t="shared" si="8"/>
        <v>75985</v>
      </c>
      <c r="AU23" s="112">
        <f t="shared" si="9"/>
        <v>34467</v>
      </c>
      <c r="AV23" s="112">
        <f t="shared" si="10"/>
        <v>86726</v>
      </c>
      <c r="AW23" s="112">
        <f t="shared" si="11"/>
        <v>62224</v>
      </c>
      <c r="AX23" s="112">
        <f t="shared" si="12"/>
        <v>93046</v>
      </c>
      <c r="AY23" s="112">
        <f t="shared" si="13"/>
        <v>48810</v>
      </c>
      <c r="AZ23" s="112">
        <f t="shared" si="14"/>
        <v>0</v>
      </c>
      <c r="BA23" s="112">
        <f t="shared" si="15"/>
        <v>0</v>
      </c>
      <c r="BB23" s="112">
        <f t="shared" si="16"/>
        <v>0</v>
      </c>
      <c r="BC23" s="112">
        <f t="shared" si="17"/>
        <v>0</v>
      </c>
      <c r="BD23" s="112">
        <f t="shared" si="18"/>
        <v>0</v>
      </c>
      <c r="BE23" s="112">
        <f t="shared" si="19"/>
        <v>0</v>
      </c>
      <c r="BF23" s="112">
        <f t="shared" si="20"/>
        <v>401258</v>
      </c>
      <c r="BG23" s="96"/>
      <c r="BH23" s="112">
        <f>SUM($AT23:AT23)</f>
        <v>75985</v>
      </c>
      <c r="BI23" s="112">
        <f>SUM($AT23:AU23)</f>
        <v>110452</v>
      </c>
      <c r="BJ23" s="112">
        <f>SUM($AT23:AV23)</f>
        <v>197178</v>
      </c>
      <c r="BK23" s="112">
        <f>SUM($AT23:AW23)</f>
        <v>259402</v>
      </c>
      <c r="BL23" s="112">
        <f>SUM($AT23:AX23)</f>
        <v>352448</v>
      </c>
      <c r="BM23" s="112">
        <f>SUM($AT23:AY23)</f>
        <v>401258</v>
      </c>
      <c r="BN23" s="112">
        <f>SUM($AT23:AZ23)</f>
        <v>401258</v>
      </c>
      <c r="BO23" s="112">
        <f>SUM($AT23:BA23)</f>
        <v>401258</v>
      </c>
      <c r="BP23" s="112">
        <f>SUM($AT23:BB23)</f>
        <v>401258</v>
      </c>
      <c r="BQ23" s="112">
        <f>SUM($AT23:BC23)</f>
        <v>401258</v>
      </c>
      <c r="BR23" s="112">
        <f>SUM($AT23:BD23)</f>
        <v>401258</v>
      </c>
      <c r="BS23" s="112">
        <f>SUM($AT23:BE23)</f>
        <v>401258</v>
      </c>
      <c r="BT23" s="132">
        <f t="shared" si="21"/>
        <v>300303.5</v>
      </c>
      <c r="BV23" s="112">
        <f t="shared" si="22"/>
        <v>0</v>
      </c>
      <c r="BW23" s="112">
        <f t="shared" si="23"/>
        <v>0</v>
      </c>
      <c r="BX23" s="112">
        <f t="shared" si="24"/>
        <v>0</v>
      </c>
      <c r="BY23" s="112">
        <f t="shared" si="25"/>
        <v>0</v>
      </c>
      <c r="BZ23" s="112">
        <f t="shared" si="26"/>
        <v>0</v>
      </c>
      <c r="CA23" s="112">
        <f t="shared" si="27"/>
        <v>0</v>
      </c>
      <c r="CB23" s="112">
        <f t="shared" si="28"/>
        <v>0</v>
      </c>
      <c r="CC23" s="112">
        <f t="shared" si="29"/>
        <v>0</v>
      </c>
      <c r="CD23" s="112">
        <f t="shared" si="30"/>
        <v>0</v>
      </c>
      <c r="CE23" s="112">
        <f t="shared" si="31"/>
        <v>0</v>
      </c>
      <c r="CF23" s="112">
        <f t="shared" si="32"/>
        <v>0</v>
      </c>
      <c r="CG23" s="112">
        <f t="shared" si="33"/>
        <v>0</v>
      </c>
      <c r="CH23" s="112">
        <f t="shared" si="34"/>
        <v>0</v>
      </c>
      <c r="CI23" s="96"/>
      <c r="CJ23" s="112">
        <f>SUM($BV23:BV23)</f>
        <v>0</v>
      </c>
      <c r="CK23" s="112">
        <f>SUM($BV23:BW23)</f>
        <v>0</v>
      </c>
      <c r="CL23" s="112">
        <f>SUM($BV23:BX23)</f>
        <v>0</v>
      </c>
      <c r="CM23" s="112">
        <f>SUM($BV23:BY23)</f>
        <v>0</v>
      </c>
      <c r="CN23" s="112">
        <f>SUM($BV23:BZ23)</f>
        <v>0</v>
      </c>
      <c r="CO23" s="112">
        <f>SUM($BV23:CA23)</f>
        <v>0</v>
      </c>
      <c r="CP23" s="112">
        <f>SUM($BV23:CB23)</f>
        <v>0</v>
      </c>
      <c r="CQ23" s="112">
        <f>SUM($BV23:CC23)</f>
        <v>0</v>
      </c>
      <c r="CR23" s="112">
        <f>SUM($BV23:CD23)</f>
        <v>0</v>
      </c>
      <c r="CS23" s="112">
        <f>SUM($BV23:CE23)</f>
        <v>0</v>
      </c>
      <c r="CT23" s="112">
        <f>SUM($BV23:CF23)</f>
        <v>0</v>
      </c>
      <c r="CU23" s="112">
        <f>SUM($BV23:CG23)</f>
        <v>0</v>
      </c>
      <c r="CV23" s="132">
        <f t="shared" si="35"/>
        <v>0</v>
      </c>
    </row>
    <row r="24" spans="1:100" s="94" customFormat="1" ht="14.4">
      <c r="A24" s="154" t="s">
        <v>509</v>
      </c>
      <c r="B24" s="154" t="s">
        <v>267</v>
      </c>
      <c r="C24" s="154" t="s">
        <v>268</v>
      </c>
      <c r="D24" s="137" t="s">
        <v>583</v>
      </c>
      <c r="E24" s="105" t="s">
        <v>57</v>
      </c>
      <c r="F24" t="s">
        <v>271</v>
      </c>
      <c r="G24" t="s">
        <v>302</v>
      </c>
      <c r="H24" t="s">
        <v>303</v>
      </c>
      <c r="I24" t="s">
        <v>616</v>
      </c>
      <c r="J24" t="s">
        <v>617</v>
      </c>
      <c r="K24" s="154" t="s">
        <v>501</v>
      </c>
      <c r="L24" s="154" t="s">
        <v>504</v>
      </c>
      <c r="M24" s="119" t="str">
        <f t="shared" si="4"/>
        <v>ED.WA</v>
      </c>
      <c r="N24" s="118">
        <v>1</v>
      </c>
      <c r="O24" s="118">
        <v>0</v>
      </c>
      <c r="P24" s="117">
        <f t="shared" si="5"/>
        <v>416298</v>
      </c>
      <c r="Q24" s="117">
        <f t="shared" si="6"/>
        <v>0</v>
      </c>
      <c r="R24" s="112">
        <v>96576</v>
      </c>
      <c r="S24" s="112">
        <v>86400</v>
      </c>
      <c r="T24" s="112">
        <v>57898</v>
      </c>
      <c r="U24" s="112">
        <v>21046</v>
      </c>
      <c r="V24" s="112">
        <v>91440</v>
      </c>
      <c r="W24" s="112">
        <v>62938</v>
      </c>
      <c r="X24" s="112">
        <v>0</v>
      </c>
      <c r="Y24" s="112">
        <v>0</v>
      </c>
      <c r="Z24" s="112">
        <v>0</v>
      </c>
      <c r="AA24" s="112">
        <v>0</v>
      </c>
      <c r="AB24" s="112">
        <v>0</v>
      </c>
      <c r="AC24" s="112">
        <v>0</v>
      </c>
      <c r="AD24" s="112">
        <f t="shared" si="36"/>
        <v>416298</v>
      </c>
      <c r="AE24" s="96"/>
      <c r="AF24" s="112">
        <f>SUM($R24:R24)</f>
        <v>96576</v>
      </c>
      <c r="AG24" s="112">
        <f>SUM($R24:S24)</f>
        <v>182976</v>
      </c>
      <c r="AH24" s="112">
        <f>SUM($R24:T24)</f>
        <v>240874</v>
      </c>
      <c r="AI24" s="112">
        <f>SUM($R24:U24)</f>
        <v>261920</v>
      </c>
      <c r="AJ24" s="112">
        <f>SUM($R24:V24)</f>
        <v>353360</v>
      </c>
      <c r="AK24" s="112">
        <f>SUM($R24:W24)</f>
        <v>416298</v>
      </c>
      <c r="AL24" s="112">
        <f>SUM($R24:X24)</f>
        <v>416298</v>
      </c>
      <c r="AM24" s="112">
        <f>SUM($R24:Y24)</f>
        <v>416298</v>
      </c>
      <c r="AN24" s="112">
        <f>SUM($R24:Z24)</f>
        <v>416298</v>
      </c>
      <c r="AO24" s="112">
        <f>SUM($R24:AA24)</f>
        <v>416298</v>
      </c>
      <c r="AP24" s="112">
        <f>SUM($R24:AB24)</f>
        <v>416298</v>
      </c>
      <c r="AQ24" s="112">
        <f>SUM($R24:AC24)</f>
        <v>416298</v>
      </c>
      <c r="AR24" s="132">
        <f t="shared" si="7"/>
        <v>320136.91666666669</v>
      </c>
      <c r="AT24" s="112">
        <f t="shared" si="8"/>
        <v>96576</v>
      </c>
      <c r="AU24" s="112">
        <f t="shared" si="9"/>
        <v>86400</v>
      </c>
      <c r="AV24" s="112">
        <f t="shared" si="10"/>
        <v>57898</v>
      </c>
      <c r="AW24" s="112">
        <f t="shared" si="11"/>
        <v>21046</v>
      </c>
      <c r="AX24" s="112">
        <f t="shared" si="12"/>
        <v>91440</v>
      </c>
      <c r="AY24" s="112">
        <f t="shared" si="13"/>
        <v>62938</v>
      </c>
      <c r="AZ24" s="112">
        <f t="shared" si="14"/>
        <v>0</v>
      </c>
      <c r="BA24" s="112">
        <f t="shared" si="15"/>
        <v>0</v>
      </c>
      <c r="BB24" s="112">
        <f t="shared" si="16"/>
        <v>0</v>
      </c>
      <c r="BC24" s="112">
        <f t="shared" si="17"/>
        <v>0</v>
      </c>
      <c r="BD24" s="112">
        <f t="shared" si="18"/>
        <v>0</v>
      </c>
      <c r="BE24" s="112">
        <f t="shared" si="19"/>
        <v>0</v>
      </c>
      <c r="BF24" s="112">
        <f t="shared" si="20"/>
        <v>416298</v>
      </c>
      <c r="BG24" s="96"/>
      <c r="BH24" s="112">
        <f>SUM($AT24:AT24)</f>
        <v>96576</v>
      </c>
      <c r="BI24" s="112">
        <f>SUM($AT24:AU24)</f>
        <v>182976</v>
      </c>
      <c r="BJ24" s="112">
        <f>SUM($AT24:AV24)</f>
        <v>240874</v>
      </c>
      <c r="BK24" s="112">
        <f>SUM($AT24:AW24)</f>
        <v>261920</v>
      </c>
      <c r="BL24" s="112">
        <f>SUM($AT24:AX24)</f>
        <v>353360</v>
      </c>
      <c r="BM24" s="112">
        <f>SUM($AT24:AY24)</f>
        <v>416298</v>
      </c>
      <c r="BN24" s="112">
        <f>SUM($AT24:AZ24)</f>
        <v>416298</v>
      </c>
      <c r="BO24" s="112">
        <f>SUM($AT24:BA24)</f>
        <v>416298</v>
      </c>
      <c r="BP24" s="112">
        <f>SUM($AT24:BB24)</f>
        <v>416298</v>
      </c>
      <c r="BQ24" s="112">
        <f>SUM($AT24:BC24)</f>
        <v>416298</v>
      </c>
      <c r="BR24" s="112">
        <f>SUM($AT24:BD24)</f>
        <v>416298</v>
      </c>
      <c r="BS24" s="112">
        <f>SUM($AT24:BE24)</f>
        <v>416298</v>
      </c>
      <c r="BT24" s="132">
        <f t="shared" si="21"/>
        <v>320136.91666666669</v>
      </c>
      <c r="BV24" s="112">
        <f t="shared" si="22"/>
        <v>0</v>
      </c>
      <c r="BW24" s="112">
        <f t="shared" si="23"/>
        <v>0</v>
      </c>
      <c r="BX24" s="112">
        <f t="shared" si="24"/>
        <v>0</v>
      </c>
      <c r="BY24" s="112">
        <f t="shared" si="25"/>
        <v>0</v>
      </c>
      <c r="BZ24" s="112">
        <f t="shared" si="26"/>
        <v>0</v>
      </c>
      <c r="CA24" s="112">
        <f t="shared" si="27"/>
        <v>0</v>
      </c>
      <c r="CB24" s="112">
        <f t="shared" si="28"/>
        <v>0</v>
      </c>
      <c r="CC24" s="112">
        <f t="shared" si="29"/>
        <v>0</v>
      </c>
      <c r="CD24" s="112">
        <f t="shared" si="30"/>
        <v>0</v>
      </c>
      <c r="CE24" s="112">
        <f t="shared" si="31"/>
        <v>0</v>
      </c>
      <c r="CF24" s="112">
        <f t="shared" si="32"/>
        <v>0</v>
      </c>
      <c r="CG24" s="112">
        <f t="shared" si="33"/>
        <v>0</v>
      </c>
      <c r="CH24" s="112">
        <f t="shared" si="34"/>
        <v>0</v>
      </c>
      <c r="CI24" s="96"/>
      <c r="CJ24" s="112">
        <f>SUM($BV24:BV24)</f>
        <v>0</v>
      </c>
      <c r="CK24" s="112">
        <f>SUM($BV24:BW24)</f>
        <v>0</v>
      </c>
      <c r="CL24" s="112">
        <f>SUM($BV24:BX24)</f>
        <v>0</v>
      </c>
      <c r="CM24" s="112">
        <f>SUM($BV24:BY24)</f>
        <v>0</v>
      </c>
      <c r="CN24" s="112">
        <f>SUM($BV24:BZ24)</f>
        <v>0</v>
      </c>
      <c r="CO24" s="112">
        <f>SUM($BV24:CA24)</f>
        <v>0</v>
      </c>
      <c r="CP24" s="112">
        <f>SUM($BV24:CB24)</f>
        <v>0</v>
      </c>
      <c r="CQ24" s="112">
        <f>SUM($BV24:CC24)</f>
        <v>0</v>
      </c>
      <c r="CR24" s="112">
        <f>SUM($BV24:CD24)</f>
        <v>0</v>
      </c>
      <c r="CS24" s="112">
        <f>SUM($BV24:CE24)</f>
        <v>0</v>
      </c>
      <c r="CT24" s="112">
        <f>SUM($BV24:CF24)</f>
        <v>0</v>
      </c>
      <c r="CU24" s="112">
        <f>SUM($BV24:CG24)</f>
        <v>0</v>
      </c>
      <c r="CV24" s="132">
        <f t="shared" si="35"/>
        <v>0</v>
      </c>
    </row>
    <row r="25" spans="1:100" s="94" customFormat="1" ht="14.4">
      <c r="A25" s="154" t="s">
        <v>509</v>
      </c>
      <c r="B25" s="154" t="s">
        <v>267</v>
      </c>
      <c r="C25" s="154" t="s">
        <v>21</v>
      </c>
      <c r="D25" s="137" t="s">
        <v>583</v>
      </c>
      <c r="E25" s="105" t="s">
        <v>57</v>
      </c>
      <c r="F25" t="s">
        <v>271</v>
      </c>
      <c r="G25" t="s">
        <v>302</v>
      </c>
      <c r="H25" t="s">
        <v>303</v>
      </c>
      <c r="I25" t="s">
        <v>618</v>
      </c>
      <c r="J25" t="s">
        <v>619</v>
      </c>
      <c r="K25" s="154" t="s">
        <v>501</v>
      </c>
      <c r="L25" s="154" t="s">
        <v>504</v>
      </c>
      <c r="M25" s="119" t="str">
        <f t="shared" si="4"/>
        <v>ED.AN</v>
      </c>
      <c r="N25" s="118">
        <v>0.69094</v>
      </c>
      <c r="O25" s="118">
        <v>0</v>
      </c>
      <c r="P25" s="117">
        <f t="shared" si="5"/>
        <v>417808.65424</v>
      </c>
      <c r="Q25" s="117">
        <f t="shared" si="6"/>
        <v>0</v>
      </c>
      <c r="R25" s="112">
        <v>103543</v>
      </c>
      <c r="S25" s="112">
        <v>113884</v>
      </c>
      <c r="T25" s="112">
        <v>75542</v>
      </c>
      <c r="U25" s="112">
        <v>98430</v>
      </c>
      <c r="V25" s="112">
        <v>80837</v>
      </c>
      <c r="W25" s="112">
        <v>97421</v>
      </c>
      <c r="X25" s="112">
        <v>35039</v>
      </c>
      <c r="Y25" s="112">
        <v>0</v>
      </c>
      <c r="Z25" s="112">
        <v>0</v>
      </c>
      <c r="AA25" s="112">
        <v>0</v>
      </c>
      <c r="AB25" s="112">
        <v>0</v>
      </c>
      <c r="AC25" s="112">
        <v>0</v>
      </c>
      <c r="AD25" s="112">
        <f t="shared" si="36"/>
        <v>604696</v>
      </c>
      <c r="AE25" s="96"/>
      <c r="AF25" s="112">
        <f>SUM($R25:R25)</f>
        <v>103543</v>
      </c>
      <c r="AG25" s="112">
        <f>SUM($R25:S25)</f>
        <v>217427</v>
      </c>
      <c r="AH25" s="112">
        <f>SUM($R25:T25)</f>
        <v>292969</v>
      </c>
      <c r="AI25" s="112">
        <f>SUM($R25:U25)</f>
        <v>391399</v>
      </c>
      <c r="AJ25" s="112">
        <f>SUM($R25:V25)</f>
        <v>472236</v>
      </c>
      <c r="AK25" s="112">
        <f>SUM($R25:W25)</f>
        <v>569657</v>
      </c>
      <c r="AL25" s="112">
        <f>SUM($R25:X25)</f>
        <v>604696</v>
      </c>
      <c r="AM25" s="112">
        <f>SUM($R25:Y25)</f>
        <v>604696</v>
      </c>
      <c r="AN25" s="112">
        <f>SUM($R25:Z25)</f>
        <v>604696</v>
      </c>
      <c r="AO25" s="112">
        <f>SUM($R25:AA25)</f>
        <v>604696</v>
      </c>
      <c r="AP25" s="112">
        <f>SUM($R25:AB25)</f>
        <v>604696</v>
      </c>
      <c r="AQ25" s="112">
        <f>SUM($R25:AC25)</f>
        <v>604696</v>
      </c>
      <c r="AR25" s="132">
        <f t="shared" si="7"/>
        <v>447754.91666666669</v>
      </c>
      <c r="AT25" s="112">
        <f t="shared" si="8"/>
        <v>71542.000419999997</v>
      </c>
      <c r="AU25" s="112">
        <f t="shared" si="9"/>
        <v>78687.01096</v>
      </c>
      <c r="AV25" s="112">
        <f t="shared" si="10"/>
        <v>52194.989479999997</v>
      </c>
      <c r="AW25" s="112">
        <f t="shared" si="11"/>
        <v>68009.224199999997</v>
      </c>
      <c r="AX25" s="112">
        <f t="shared" si="12"/>
        <v>55853.516779999998</v>
      </c>
      <c r="AY25" s="112">
        <f t="shared" si="13"/>
        <v>67312.065740000005</v>
      </c>
      <c r="AZ25" s="112">
        <f t="shared" si="14"/>
        <v>24209.846659999999</v>
      </c>
      <c r="BA25" s="112">
        <f t="shared" si="15"/>
        <v>0</v>
      </c>
      <c r="BB25" s="112">
        <f t="shared" si="16"/>
        <v>0</v>
      </c>
      <c r="BC25" s="112">
        <f t="shared" si="17"/>
        <v>0</v>
      </c>
      <c r="BD25" s="112">
        <f t="shared" si="18"/>
        <v>0</v>
      </c>
      <c r="BE25" s="112">
        <f t="shared" si="19"/>
        <v>0</v>
      </c>
      <c r="BF25" s="112">
        <f t="shared" si="20"/>
        <v>417808.65423999995</v>
      </c>
      <c r="BG25" s="96"/>
      <c r="BH25" s="112">
        <f>SUM($AT25:AT25)</f>
        <v>71542.000419999997</v>
      </c>
      <c r="BI25" s="112">
        <f>SUM($AT25:AU25)</f>
        <v>150229.01137999998</v>
      </c>
      <c r="BJ25" s="112">
        <f>SUM($AT25:AV25)</f>
        <v>202424.00085999997</v>
      </c>
      <c r="BK25" s="112">
        <f>SUM($AT25:AW25)</f>
        <v>270433.22505999997</v>
      </c>
      <c r="BL25" s="112">
        <f>SUM($AT25:AX25)</f>
        <v>326286.74183999997</v>
      </c>
      <c r="BM25" s="112">
        <f>SUM($AT25:AY25)</f>
        <v>393598.80757999996</v>
      </c>
      <c r="BN25" s="112">
        <f>SUM($AT25:AZ25)</f>
        <v>417808.65423999995</v>
      </c>
      <c r="BO25" s="112">
        <f>SUM($AT25:BA25)</f>
        <v>417808.65423999995</v>
      </c>
      <c r="BP25" s="112">
        <f>SUM($AT25:BB25)</f>
        <v>417808.65423999995</v>
      </c>
      <c r="BQ25" s="112">
        <f>SUM($AT25:BC25)</f>
        <v>417808.65423999995</v>
      </c>
      <c r="BR25" s="112">
        <f>SUM($AT25:BD25)</f>
        <v>417808.65423999995</v>
      </c>
      <c r="BS25" s="112">
        <f>SUM($AT25:BE25)</f>
        <v>417808.65423999995</v>
      </c>
      <c r="BT25" s="132">
        <f t="shared" si="21"/>
        <v>309371.78212166665</v>
      </c>
      <c r="BV25" s="112">
        <f t="shared" si="22"/>
        <v>0</v>
      </c>
      <c r="BW25" s="112">
        <f t="shared" si="23"/>
        <v>0</v>
      </c>
      <c r="BX25" s="112">
        <f t="shared" si="24"/>
        <v>0</v>
      </c>
      <c r="BY25" s="112">
        <f t="shared" si="25"/>
        <v>0</v>
      </c>
      <c r="BZ25" s="112">
        <f t="shared" si="26"/>
        <v>0</v>
      </c>
      <c r="CA25" s="112">
        <f t="shared" si="27"/>
        <v>0</v>
      </c>
      <c r="CB25" s="112">
        <f t="shared" si="28"/>
        <v>0</v>
      </c>
      <c r="CC25" s="112">
        <f t="shared" si="29"/>
        <v>0</v>
      </c>
      <c r="CD25" s="112">
        <f t="shared" si="30"/>
        <v>0</v>
      </c>
      <c r="CE25" s="112">
        <f t="shared" si="31"/>
        <v>0</v>
      </c>
      <c r="CF25" s="112">
        <f t="shared" si="32"/>
        <v>0</v>
      </c>
      <c r="CG25" s="112">
        <f t="shared" si="33"/>
        <v>0</v>
      </c>
      <c r="CH25" s="112">
        <f t="shared" si="34"/>
        <v>0</v>
      </c>
      <c r="CI25" s="96"/>
      <c r="CJ25" s="112">
        <f>SUM($BV25:BV25)</f>
        <v>0</v>
      </c>
      <c r="CK25" s="112">
        <f>SUM($BV25:BW25)</f>
        <v>0</v>
      </c>
      <c r="CL25" s="112">
        <f>SUM($BV25:BX25)</f>
        <v>0</v>
      </c>
      <c r="CM25" s="112">
        <f>SUM($BV25:BY25)</f>
        <v>0</v>
      </c>
      <c r="CN25" s="112">
        <f>SUM($BV25:BZ25)</f>
        <v>0</v>
      </c>
      <c r="CO25" s="112">
        <f>SUM($BV25:CA25)</f>
        <v>0</v>
      </c>
      <c r="CP25" s="112">
        <f>SUM($BV25:CB25)</f>
        <v>0</v>
      </c>
      <c r="CQ25" s="112">
        <f>SUM($BV25:CC25)</f>
        <v>0</v>
      </c>
      <c r="CR25" s="112">
        <f>SUM($BV25:CD25)</f>
        <v>0</v>
      </c>
      <c r="CS25" s="112">
        <f>SUM($BV25:CE25)</f>
        <v>0</v>
      </c>
      <c r="CT25" s="112">
        <f>SUM($BV25:CF25)</f>
        <v>0</v>
      </c>
      <c r="CU25" s="112">
        <f>SUM($BV25:CG25)</f>
        <v>0</v>
      </c>
      <c r="CV25" s="132">
        <f t="shared" si="35"/>
        <v>0</v>
      </c>
    </row>
    <row r="26" spans="1:100" s="94" customFormat="1" ht="14.4">
      <c r="A26" s="154" t="s">
        <v>509</v>
      </c>
      <c r="B26" s="154" t="s">
        <v>267</v>
      </c>
      <c r="C26" s="154" t="s">
        <v>268</v>
      </c>
      <c r="D26" s="137" t="s">
        <v>583</v>
      </c>
      <c r="E26" s="105" t="s">
        <v>57</v>
      </c>
      <c r="F26" t="s">
        <v>271</v>
      </c>
      <c r="G26" t="s">
        <v>302</v>
      </c>
      <c r="H26" t="s">
        <v>303</v>
      </c>
      <c r="I26" t="s">
        <v>308</v>
      </c>
      <c r="J26" t="s">
        <v>620</v>
      </c>
      <c r="K26" s="154" t="s">
        <v>501</v>
      </c>
      <c r="L26" s="154" t="s">
        <v>504</v>
      </c>
      <c r="M26" s="119" t="str">
        <f t="shared" si="4"/>
        <v>ED.WA</v>
      </c>
      <c r="N26" s="118">
        <v>1</v>
      </c>
      <c r="O26" s="118">
        <v>0</v>
      </c>
      <c r="P26" s="117">
        <f t="shared" si="5"/>
        <v>541711</v>
      </c>
      <c r="Q26" s="117">
        <f t="shared" si="6"/>
        <v>0</v>
      </c>
      <c r="R26" s="112">
        <v>298</v>
      </c>
      <c r="S26" s="112">
        <v>3023</v>
      </c>
      <c r="T26" s="112">
        <v>6185</v>
      </c>
      <c r="U26" s="112">
        <v>0</v>
      </c>
      <c r="V26" s="112">
        <v>1195</v>
      </c>
      <c r="W26" s="112">
        <v>-13135</v>
      </c>
      <c r="X26" s="112">
        <v>90690</v>
      </c>
      <c r="Y26" s="112">
        <v>90690</v>
      </c>
      <c r="Z26" s="112">
        <v>90690</v>
      </c>
      <c r="AA26" s="112">
        <v>90690</v>
      </c>
      <c r="AB26" s="112">
        <v>90690</v>
      </c>
      <c r="AC26" s="112">
        <v>90695</v>
      </c>
      <c r="AD26" s="112">
        <f t="shared" si="36"/>
        <v>541711</v>
      </c>
      <c r="AE26" s="96"/>
      <c r="AF26" s="112">
        <f>SUM($R26:R26)</f>
        <v>298</v>
      </c>
      <c r="AG26" s="112">
        <f>SUM($R26:S26)</f>
        <v>3321</v>
      </c>
      <c r="AH26" s="112">
        <f>SUM($R26:T26)</f>
        <v>9506</v>
      </c>
      <c r="AI26" s="112">
        <f>SUM($R26:U26)</f>
        <v>9506</v>
      </c>
      <c r="AJ26" s="112">
        <f>SUM($R26:V26)</f>
        <v>10701</v>
      </c>
      <c r="AK26" s="112">
        <f>SUM($R26:W26)</f>
        <v>-2434</v>
      </c>
      <c r="AL26" s="112">
        <f>SUM($R26:X26)</f>
        <v>88256</v>
      </c>
      <c r="AM26" s="112">
        <f>SUM($R26:Y26)</f>
        <v>178946</v>
      </c>
      <c r="AN26" s="112">
        <f>SUM($R26:Z26)</f>
        <v>269636</v>
      </c>
      <c r="AO26" s="112">
        <f>SUM($R26:AA26)</f>
        <v>360326</v>
      </c>
      <c r="AP26" s="112">
        <f>SUM($R26:AB26)</f>
        <v>451016</v>
      </c>
      <c r="AQ26" s="112">
        <f>SUM($R26:AC26)</f>
        <v>541711</v>
      </c>
      <c r="AR26" s="132">
        <f t="shared" si="7"/>
        <v>137494.45833333334</v>
      </c>
      <c r="AT26" s="112">
        <f t="shared" si="8"/>
        <v>298</v>
      </c>
      <c r="AU26" s="112">
        <f t="shared" si="9"/>
        <v>3023</v>
      </c>
      <c r="AV26" s="112">
        <f t="shared" si="10"/>
        <v>6185</v>
      </c>
      <c r="AW26" s="112">
        <f t="shared" si="11"/>
        <v>0</v>
      </c>
      <c r="AX26" s="112">
        <f t="shared" si="12"/>
        <v>1195</v>
      </c>
      <c r="AY26" s="112">
        <f t="shared" si="13"/>
        <v>-13135</v>
      </c>
      <c r="AZ26" s="112">
        <f t="shared" si="14"/>
        <v>90690</v>
      </c>
      <c r="BA26" s="112">
        <f t="shared" si="15"/>
        <v>90690</v>
      </c>
      <c r="BB26" s="112">
        <f t="shared" si="16"/>
        <v>90690</v>
      </c>
      <c r="BC26" s="112">
        <f t="shared" si="17"/>
        <v>90690</v>
      </c>
      <c r="BD26" s="112">
        <f t="shared" si="18"/>
        <v>90690</v>
      </c>
      <c r="BE26" s="112">
        <f t="shared" si="19"/>
        <v>90695</v>
      </c>
      <c r="BF26" s="112">
        <f t="shared" si="20"/>
        <v>541711</v>
      </c>
      <c r="BG26" s="96"/>
      <c r="BH26" s="112">
        <f>SUM($AT26:AT26)</f>
        <v>298</v>
      </c>
      <c r="BI26" s="112">
        <f>SUM($AT26:AU26)</f>
        <v>3321</v>
      </c>
      <c r="BJ26" s="112">
        <f>SUM($AT26:AV26)</f>
        <v>9506</v>
      </c>
      <c r="BK26" s="112">
        <f>SUM($AT26:AW26)</f>
        <v>9506</v>
      </c>
      <c r="BL26" s="112">
        <f>SUM($AT26:AX26)</f>
        <v>10701</v>
      </c>
      <c r="BM26" s="112">
        <f>SUM($AT26:AY26)</f>
        <v>-2434</v>
      </c>
      <c r="BN26" s="112">
        <f>SUM($AT26:AZ26)</f>
        <v>88256</v>
      </c>
      <c r="BO26" s="112">
        <f>SUM($AT26:BA26)</f>
        <v>178946</v>
      </c>
      <c r="BP26" s="112">
        <f>SUM($AT26:BB26)</f>
        <v>269636</v>
      </c>
      <c r="BQ26" s="112">
        <f>SUM($AT26:BC26)</f>
        <v>360326</v>
      </c>
      <c r="BR26" s="112">
        <f>SUM($AT26:BD26)</f>
        <v>451016</v>
      </c>
      <c r="BS26" s="112">
        <f>SUM($AT26:BE26)</f>
        <v>541711</v>
      </c>
      <c r="BT26" s="132">
        <f t="shared" si="21"/>
        <v>137494.45833333334</v>
      </c>
      <c r="BV26" s="112">
        <f t="shared" si="22"/>
        <v>0</v>
      </c>
      <c r="BW26" s="112">
        <f t="shared" si="23"/>
        <v>0</v>
      </c>
      <c r="BX26" s="112">
        <f t="shared" si="24"/>
        <v>0</v>
      </c>
      <c r="BY26" s="112">
        <f t="shared" si="25"/>
        <v>0</v>
      </c>
      <c r="BZ26" s="112">
        <f t="shared" si="26"/>
        <v>0</v>
      </c>
      <c r="CA26" s="112">
        <f t="shared" si="27"/>
        <v>0</v>
      </c>
      <c r="CB26" s="112">
        <f t="shared" si="28"/>
        <v>0</v>
      </c>
      <c r="CC26" s="112">
        <f t="shared" si="29"/>
        <v>0</v>
      </c>
      <c r="CD26" s="112">
        <f t="shared" si="30"/>
        <v>0</v>
      </c>
      <c r="CE26" s="112">
        <f t="shared" si="31"/>
        <v>0</v>
      </c>
      <c r="CF26" s="112">
        <f t="shared" si="32"/>
        <v>0</v>
      </c>
      <c r="CG26" s="112">
        <f t="shared" si="33"/>
        <v>0</v>
      </c>
      <c r="CH26" s="112">
        <f t="shared" si="34"/>
        <v>0</v>
      </c>
      <c r="CI26" s="96"/>
      <c r="CJ26" s="112">
        <f>SUM($BV26:BV26)</f>
        <v>0</v>
      </c>
      <c r="CK26" s="112">
        <f>SUM($BV26:BW26)</f>
        <v>0</v>
      </c>
      <c r="CL26" s="112">
        <f>SUM($BV26:BX26)</f>
        <v>0</v>
      </c>
      <c r="CM26" s="112">
        <f>SUM($BV26:BY26)</f>
        <v>0</v>
      </c>
      <c r="CN26" s="112">
        <f>SUM($BV26:BZ26)</f>
        <v>0</v>
      </c>
      <c r="CO26" s="112">
        <f>SUM($BV26:CA26)</f>
        <v>0</v>
      </c>
      <c r="CP26" s="112">
        <f>SUM($BV26:CB26)</f>
        <v>0</v>
      </c>
      <c r="CQ26" s="112">
        <f>SUM($BV26:CC26)</f>
        <v>0</v>
      </c>
      <c r="CR26" s="112">
        <f>SUM($BV26:CD26)</f>
        <v>0</v>
      </c>
      <c r="CS26" s="112">
        <f>SUM($BV26:CE26)</f>
        <v>0</v>
      </c>
      <c r="CT26" s="112">
        <f>SUM($BV26:CF26)</f>
        <v>0</v>
      </c>
      <c r="CU26" s="112">
        <f>SUM($BV26:CG26)</f>
        <v>0</v>
      </c>
      <c r="CV26" s="132">
        <f t="shared" si="35"/>
        <v>0</v>
      </c>
    </row>
    <row r="27" spans="1:100" s="94" customFormat="1" ht="14.4">
      <c r="A27" s="154" t="s">
        <v>509</v>
      </c>
      <c r="B27" s="154" t="s">
        <v>267</v>
      </c>
      <c r="C27" s="154" t="s">
        <v>268</v>
      </c>
      <c r="D27" s="137" t="s">
        <v>583</v>
      </c>
      <c r="E27" s="105" t="s">
        <v>57</v>
      </c>
      <c r="F27" t="s">
        <v>271</v>
      </c>
      <c r="G27" t="s">
        <v>302</v>
      </c>
      <c r="H27" t="s">
        <v>303</v>
      </c>
      <c r="I27" t="s">
        <v>306</v>
      </c>
      <c r="J27" t="s">
        <v>621</v>
      </c>
      <c r="K27" s="154" t="s">
        <v>501</v>
      </c>
      <c r="L27" s="154" t="s">
        <v>504</v>
      </c>
      <c r="M27" s="119" t="str">
        <f t="shared" si="4"/>
        <v>ED.WA</v>
      </c>
      <c r="N27" s="118">
        <v>1</v>
      </c>
      <c r="O27" s="118">
        <v>0</v>
      </c>
      <c r="P27" s="117">
        <f t="shared" si="5"/>
        <v>888035</v>
      </c>
      <c r="Q27" s="117">
        <f t="shared" si="6"/>
        <v>0</v>
      </c>
      <c r="R27" s="112">
        <v>5270</v>
      </c>
      <c r="S27" s="112">
        <v>50278</v>
      </c>
      <c r="T27" s="112">
        <v>36940</v>
      </c>
      <c r="U27" s="112">
        <v>142950</v>
      </c>
      <c r="V27" s="112">
        <v>92803</v>
      </c>
      <c r="W27" s="112">
        <v>140272</v>
      </c>
      <c r="X27" s="112">
        <v>107444</v>
      </c>
      <c r="Y27" s="112">
        <v>74675</v>
      </c>
      <c r="Z27" s="112">
        <v>74675</v>
      </c>
      <c r="AA27" s="112">
        <v>70844</v>
      </c>
      <c r="AB27" s="112">
        <v>45942</v>
      </c>
      <c r="AC27" s="112">
        <v>45942</v>
      </c>
      <c r="AD27" s="112">
        <f t="shared" si="36"/>
        <v>888035</v>
      </c>
      <c r="AE27" s="96"/>
      <c r="AF27" s="112">
        <f>SUM($R27:R27)</f>
        <v>5270</v>
      </c>
      <c r="AG27" s="112">
        <f>SUM($R27:S27)</f>
        <v>55548</v>
      </c>
      <c r="AH27" s="112">
        <f>SUM($R27:T27)</f>
        <v>92488</v>
      </c>
      <c r="AI27" s="112">
        <f>SUM($R27:U27)</f>
        <v>235438</v>
      </c>
      <c r="AJ27" s="112">
        <f>SUM($R27:V27)</f>
        <v>328241</v>
      </c>
      <c r="AK27" s="112">
        <f>SUM($R27:W27)</f>
        <v>468513</v>
      </c>
      <c r="AL27" s="112">
        <f>SUM($R27:X27)</f>
        <v>575957</v>
      </c>
      <c r="AM27" s="112">
        <f>SUM($R27:Y27)</f>
        <v>650632</v>
      </c>
      <c r="AN27" s="112">
        <f>SUM($R27:Z27)</f>
        <v>725307</v>
      </c>
      <c r="AO27" s="112">
        <f>SUM($R27:AA27)</f>
        <v>796151</v>
      </c>
      <c r="AP27" s="112">
        <f>SUM($R27:AB27)</f>
        <v>842093</v>
      </c>
      <c r="AQ27" s="112">
        <f>SUM($R27:AC27)</f>
        <v>888035</v>
      </c>
      <c r="AR27" s="132">
        <f t="shared" si="7"/>
        <v>434971.29166666669</v>
      </c>
      <c r="AT27" s="112">
        <f t="shared" si="8"/>
        <v>5270</v>
      </c>
      <c r="AU27" s="112">
        <f t="shared" si="9"/>
        <v>50278</v>
      </c>
      <c r="AV27" s="112">
        <f t="shared" si="10"/>
        <v>36940</v>
      </c>
      <c r="AW27" s="112">
        <f t="shared" si="11"/>
        <v>142950</v>
      </c>
      <c r="AX27" s="112">
        <f t="shared" si="12"/>
        <v>92803</v>
      </c>
      <c r="AY27" s="112">
        <f t="shared" si="13"/>
        <v>140272</v>
      </c>
      <c r="AZ27" s="112">
        <f t="shared" si="14"/>
        <v>107444</v>
      </c>
      <c r="BA27" s="112">
        <f t="shared" si="15"/>
        <v>74675</v>
      </c>
      <c r="BB27" s="112">
        <f t="shared" si="16"/>
        <v>74675</v>
      </c>
      <c r="BC27" s="112">
        <f t="shared" si="17"/>
        <v>70844</v>
      </c>
      <c r="BD27" s="112">
        <f t="shared" si="18"/>
        <v>45942</v>
      </c>
      <c r="BE27" s="112">
        <f t="shared" si="19"/>
        <v>45942</v>
      </c>
      <c r="BF27" s="112">
        <f t="shared" si="20"/>
        <v>888035</v>
      </c>
      <c r="BG27" s="96"/>
      <c r="BH27" s="112">
        <f>SUM($AT27:AT27)</f>
        <v>5270</v>
      </c>
      <c r="BI27" s="112">
        <f>SUM($AT27:AU27)</f>
        <v>55548</v>
      </c>
      <c r="BJ27" s="112">
        <f>SUM($AT27:AV27)</f>
        <v>92488</v>
      </c>
      <c r="BK27" s="112">
        <f>SUM($AT27:AW27)</f>
        <v>235438</v>
      </c>
      <c r="BL27" s="112">
        <f>SUM($AT27:AX27)</f>
        <v>328241</v>
      </c>
      <c r="BM27" s="112">
        <f>SUM($AT27:AY27)</f>
        <v>468513</v>
      </c>
      <c r="BN27" s="112">
        <f>SUM($AT27:AZ27)</f>
        <v>575957</v>
      </c>
      <c r="BO27" s="112">
        <f>SUM($AT27:BA27)</f>
        <v>650632</v>
      </c>
      <c r="BP27" s="112">
        <f>SUM($AT27:BB27)</f>
        <v>725307</v>
      </c>
      <c r="BQ27" s="112">
        <f>SUM($AT27:BC27)</f>
        <v>796151</v>
      </c>
      <c r="BR27" s="112">
        <f>SUM($AT27:BD27)</f>
        <v>842093</v>
      </c>
      <c r="BS27" s="112">
        <f>SUM($AT27:BE27)</f>
        <v>888035</v>
      </c>
      <c r="BT27" s="132">
        <f t="shared" si="21"/>
        <v>434971.29166666669</v>
      </c>
      <c r="BV27" s="112">
        <f t="shared" si="22"/>
        <v>0</v>
      </c>
      <c r="BW27" s="112">
        <f t="shared" si="23"/>
        <v>0</v>
      </c>
      <c r="BX27" s="112">
        <f t="shared" si="24"/>
        <v>0</v>
      </c>
      <c r="BY27" s="112">
        <f t="shared" si="25"/>
        <v>0</v>
      </c>
      <c r="BZ27" s="112">
        <f t="shared" si="26"/>
        <v>0</v>
      </c>
      <c r="CA27" s="112">
        <f t="shared" si="27"/>
        <v>0</v>
      </c>
      <c r="CB27" s="112">
        <f t="shared" si="28"/>
        <v>0</v>
      </c>
      <c r="CC27" s="112">
        <f t="shared" si="29"/>
        <v>0</v>
      </c>
      <c r="CD27" s="112">
        <f t="shared" si="30"/>
        <v>0</v>
      </c>
      <c r="CE27" s="112">
        <f t="shared" si="31"/>
        <v>0</v>
      </c>
      <c r="CF27" s="112">
        <f t="shared" si="32"/>
        <v>0</v>
      </c>
      <c r="CG27" s="112">
        <f t="shared" si="33"/>
        <v>0</v>
      </c>
      <c r="CH27" s="112">
        <f t="shared" si="34"/>
        <v>0</v>
      </c>
      <c r="CI27" s="96"/>
      <c r="CJ27" s="112">
        <f>SUM($BV27:BV27)</f>
        <v>0</v>
      </c>
      <c r="CK27" s="112">
        <f>SUM($BV27:BW27)</f>
        <v>0</v>
      </c>
      <c r="CL27" s="112">
        <f>SUM($BV27:BX27)</f>
        <v>0</v>
      </c>
      <c r="CM27" s="112">
        <f>SUM($BV27:BY27)</f>
        <v>0</v>
      </c>
      <c r="CN27" s="112">
        <f>SUM($BV27:BZ27)</f>
        <v>0</v>
      </c>
      <c r="CO27" s="112">
        <f>SUM($BV27:CA27)</f>
        <v>0</v>
      </c>
      <c r="CP27" s="112">
        <f>SUM($BV27:CB27)</f>
        <v>0</v>
      </c>
      <c r="CQ27" s="112">
        <f>SUM($BV27:CC27)</f>
        <v>0</v>
      </c>
      <c r="CR27" s="112">
        <f>SUM($BV27:CD27)</f>
        <v>0</v>
      </c>
      <c r="CS27" s="112">
        <f>SUM($BV27:CE27)</f>
        <v>0</v>
      </c>
      <c r="CT27" s="112">
        <f>SUM($BV27:CF27)</f>
        <v>0</v>
      </c>
      <c r="CU27" s="112">
        <f>SUM($BV27:CG27)</f>
        <v>0</v>
      </c>
      <c r="CV27" s="132">
        <f t="shared" si="35"/>
        <v>0</v>
      </c>
    </row>
    <row r="28" spans="1:100" s="94" customFormat="1" ht="14.4">
      <c r="A28" s="154" t="s">
        <v>509</v>
      </c>
      <c r="B28" s="154" t="s">
        <v>267</v>
      </c>
      <c r="C28" s="154" t="s">
        <v>268</v>
      </c>
      <c r="D28" s="137" t="s">
        <v>583</v>
      </c>
      <c r="E28" s="105" t="s">
        <v>57</v>
      </c>
      <c r="F28" t="s">
        <v>271</v>
      </c>
      <c r="G28" t="s">
        <v>302</v>
      </c>
      <c r="H28" t="s">
        <v>303</v>
      </c>
      <c r="I28" t="s">
        <v>622</v>
      </c>
      <c r="J28" t="s">
        <v>623</v>
      </c>
      <c r="K28" s="154" t="s">
        <v>501</v>
      </c>
      <c r="L28" s="154" t="s">
        <v>504</v>
      </c>
      <c r="M28" s="119" t="str">
        <f t="shared" si="4"/>
        <v>ED.WA</v>
      </c>
      <c r="N28" s="118">
        <v>1</v>
      </c>
      <c r="O28" s="118">
        <v>0</v>
      </c>
      <c r="P28" s="117">
        <f t="shared" si="5"/>
        <v>1770578</v>
      </c>
      <c r="Q28" s="117">
        <f t="shared" si="6"/>
        <v>0</v>
      </c>
      <c r="R28" s="112">
        <v>601529</v>
      </c>
      <c r="S28" s="112">
        <v>-236162</v>
      </c>
      <c r="T28" s="112">
        <v>543629</v>
      </c>
      <c r="U28" s="112">
        <v>309254</v>
      </c>
      <c r="V28" s="112">
        <v>182464</v>
      </c>
      <c r="W28" s="112">
        <v>369722</v>
      </c>
      <c r="X28" s="112">
        <v>142</v>
      </c>
      <c r="Y28" s="112">
        <v>0</v>
      </c>
      <c r="Z28" s="112">
        <v>0</v>
      </c>
      <c r="AA28" s="112">
        <v>0</v>
      </c>
      <c r="AB28" s="112">
        <v>0</v>
      </c>
      <c r="AC28" s="112">
        <v>0</v>
      </c>
      <c r="AD28" s="112">
        <f t="shared" si="36"/>
        <v>1770578</v>
      </c>
      <c r="AE28" s="96"/>
      <c r="AF28" s="112">
        <f>SUM($R28:R28)</f>
        <v>601529</v>
      </c>
      <c r="AG28" s="112">
        <f>SUM($R28:S28)</f>
        <v>365367</v>
      </c>
      <c r="AH28" s="112">
        <f>SUM($R28:T28)</f>
        <v>908996</v>
      </c>
      <c r="AI28" s="112">
        <f>SUM($R28:U28)</f>
        <v>1218250</v>
      </c>
      <c r="AJ28" s="112">
        <f>SUM($R28:V28)</f>
        <v>1400714</v>
      </c>
      <c r="AK28" s="112">
        <f>SUM($R28:W28)</f>
        <v>1770436</v>
      </c>
      <c r="AL28" s="112">
        <f>SUM($R28:X28)</f>
        <v>1770578</v>
      </c>
      <c r="AM28" s="112">
        <f>SUM($R28:Y28)</f>
        <v>1770578</v>
      </c>
      <c r="AN28" s="112">
        <f>SUM($R28:Z28)</f>
        <v>1770578</v>
      </c>
      <c r="AO28" s="112">
        <f>SUM($R28:AA28)</f>
        <v>1770578</v>
      </c>
      <c r="AP28" s="112">
        <f>SUM($R28:AB28)</f>
        <v>1770578</v>
      </c>
      <c r="AQ28" s="112">
        <f>SUM($R28:AC28)</f>
        <v>1770578</v>
      </c>
      <c r="AR28" s="132">
        <f t="shared" si="7"/>
        <v>1333622.5833333333</v>
      </c>
      <c r="AT28" s="112">
        <f t="shared" si="8"/>
        <v>601529</v>
      </c>
      <c r="AU28" s="112">
        <f t="shared" si="9"/>
        <v>-236162</v>
      </c>
      <c r="AV28" s="112">
        <f t="shared" si="10"/>
        <v>543629</v>
      </c>
      <c r="AW28" s="112">
        <f t="shared" si="11"/>
        <v>309254</v>
      </c>
      <c r="AX28" s="112">
        <f t="shared" si="12"/>
        <v>182464</v>
      </c>
      <c r="AY28" s="112">
        <f t="shared" si="13"/>
        <v>369722</v>
      </c>
      <c r="AZ28" s="112">
        <f t="shared" si="14"/>
        <v>142</v>
      </c>
      <c r="BA28" s="112">
        <f t="shared" si="15"/>
        <v>0</v>
      </c>
      <c r="BB28" s="112">
        <f t="shared" si="16"/>
        <v>0</v>
      </c>
      <c r="BC28" s="112">
        <f t="shared" si="17"/>
        <v>0</v>
      </c>
      <c r="BD28" s="112">
        <f t="shared" si="18"/>
        <v>0</v>
      </c>
      <c r="BE28" s="112">
        <f t="shared" si="19"/>
        <v>0</v>
      </c>
      <c r="BF28" s="112">
        <f t="shared" si="20"/>
        <v>1770578</v>
      </c>
      <c r="BG28" s="96"/>
      <c r="BH28" s="112">
        <f>SUM($AT28:AT28)</f>
        <v>601529</v>
      </c>
      <c r="BI28" s="112">
        <f>SUM($AT28:AU28)</f>
        <v>365367</v>
      </c>
      <c r="BJ28" s="112">
        <f>SUM($AT28:AV28)</f>
        <v>908996</v>
      </c>
      <c r="BK28" s="112">
        <f>SUM($AT28:AW28)</f>
        <v>1218250</v>
      </c>
      <c r="BL28" s="112">
        <f>SUM($AT28:AX28)</f>
        <v>1400714</v>
      </c>
      <c r="BM28" s="112">
        <f>SUM($AT28:AY28)</f>
        <v>1770436</v>
      </c>
      <c r="BN28" s="112">
        <f>SUM($AT28:AZ28)</f>
        <v>1770578</v>
      </c>
      <c r="BO28" s="112">
        <f>SUM($AT28:BA28)</f>
        <v>1770578</v>
      </c>
      <c r="BP28" s="112">
        <f>SUM($AT28:BB28)</f>
        <v>1770578</v>
      </c>
      <c r="BQ28" s="112">
        <f>SUM($AT28:BC28)</f>
        <v>1770578</v>
      </c>
      <c r="BR28" s="112">
        <f>SUM($AT28:BD28)</f>
        <v>1770578</v>
      </c>
      <c r="BS28" s="112">
        <f>SUM($AT28:BE28)</f>
        <v>1770578</v>
      </c>
      <c r="BT28" s="132">
        <f t="shared" si="21"/>
        <v>1333622.5833333333</v>
      </c>
      <c r="BV28" s="112">
        <f t="shared" si="22"/>
        <v>0</v>
      </c>
      <c r="BW28" s="112">
        <f t="shared" si="23"/>
        <v>0</v>
      </c>
      <c r="BX28" s="112">
        <f t="shared" si="24"/>
        <v>0</v>
      </c>
      <c r="BY28" s="112">
        <f t="shared" si="25"/>
        <v>0</v>
      </c>
      <c r="BZ28" s="112">
        <f t="shared" si="26"/>
        <v>0</v>
      </c>
      <c r="CA28" s="112">
        <f t="shared" si="27"/>
        <v>0</v>
      </c>
      <c r="CB28" s="112">
        <f t="shared" si="28"/>
        <v>0</v>
      </c>
      <c r="CC28" s="112">
        <f t="shared" si="29"/>
        <v>0</v>
      </c>
      <c r="CD28" s="112">
        <f t="shared" si="30"/>
        <v>0</v>
      </c>
      <c r="CE28" s="112">
        <f t="shared" si="31"/>
        <v>0</v>
      </c>
      <c r="CF28" s="112">
        <f t="shared" si="32"/>
        <v>0</v>
      </c>
      <c r="CG28" s="112">
        <f t="shared" si="33"/>
        <v>0</v>
      </c>
      <c r="CH28" s="112">
        <f t="shared" si="34"/>
        <v>0</v>
      </c>
      <c r="CI28" s="96"/>
      <c r="CJ28" s="112">
        <f>SUM($BV28:BV28)</f>
        <v>0</v>
      </c>
      <c r="CK28" s="112">
        <f>SUM($BV28:BW28)</f>
        <v>0</v>
      </c>
      <c r="CL28" s="112">
        <f>SUM($BV28:BX28)</f>
        <v>0</v>
      </c>
      <c r="CM28" s="112">
        <f>SUM($BV28:BY28)</f>
        <v>0</v>
      </c>
      <c r="CN28" s="112">
        <f>SUM($BV28:BZ28)</f>
        <v>0</v>
      </c>
      <c r="CO28" s="112">
        <f>SUM($BV28:CA28)</f>
        <v>0</v>
      </c>
      <c r="CP28" s="112">
        <f>SUM($BV28:CB28)</f>
        <v>0</v>
      </c>
      <c r="CQ28" s="112">
        <f>SUM($BV28:CC28)</f>
        <v>0</v>
      </c>
      <c r="CR28" s="112">
        <f>SUM($BV28:CD28)</f>
        <v>0</v>
      </c>
      <c r="CS28" s="112">
        <f>SUM($BV28:CE28)</f>
        <v>0</v>
      </c>
      <c r="CT28" s="112">
        <f>SUM($BV28:CF28)</f>
        <v>0</v>
      </c>
      <c r="CU28" s="112">
        <f>SUM($BV28:CG28)</f>
        <v>0</v>
      </c>
      <c r="CV28" s="132">
        <f t="shared" si="35"/>
        <v>0</v>
      </c>
    </row>
    <row r="29" spans="1:100" s="94" customFormat="1" ht="14.4">
      <c r="A29" s="154" t="s">
        <v>864</v>
      </c>
      <c r="B29" s="154" t="s">
        <v>267</v>
      </c>
      <c r="C29" s="154" t="s">
        <v>21</v>
      </c>
      <c r="D29" s="137" t="s">
        <v>53</v>
      </c>
      <c r="E29" s="105" t="s">
        <v>53</v>
      </c>
      <c r="F29" t="s">
        <v>272</v>
      </c>
      <c r="G29" t="s">
        <v>309</v>
      </c>
      <c r="H29" t="s">
        <v>310</v>
      </c>
      <c r="I29" t="s">
        <v>311</v>
      </c>
      <c r="J29" t="s">
        <v>624</v>
      </c>
      <c r="K29" s="154" t="s">
        <v>501</v>
      </c>
      <c r="L29" s="154" t="s">
        <v>504</v>
      </c>
      <c r="M29" s="119" t="str">
        <f t="shared" si="4"/>
        <v>ED.AN</v>
      </c>
      <c r="N29" s="118">
        <v>0.69094</v>
      </c>
      <c r="O29" s="118">
        <v>0</v>
      </c>
      <c r="P29" s="117">
        <f t="shared" si="5"/>
        <v>21466.123919999998</v>
      </c>
      <c r="Q29" s="117">
        <f t="shared" si="6"/>
        <v>0</v>
      </c>
      <c r="R29" s="112">
        <v>0</v>
      </c>
      <c r="S29" s="112">
        <v>0</v>
      </c>
      <c r="T29" s="112">
        <v>0</v>
      </c>
      <c r="U29" s="112">
        <v>0</v>
      </c>
      <c r="V29" s="112">
        <v>0</v>
      </c>
      <c r="W29" s="112">
        <v>0</v>
      </c>
      <c r="X29" s="112">
        <v>5178</v>
      </c>
      <c r="Y29" s="112">
        <v>5178</v>
      </c>
      <c r="Z29" s="112">
        <v>5178</v>
      </c>
      <c r="AA29" s="112">
        <v>5178</v>
      </c>
      <c r="AB29" s="112">
        <v>5178</v>
      </c>
      <c r="AC29" s="112">
        <v>5178</v>
      </c>
      <c r="AD29" s="112">
        <f t="shared" si="36"/>
        <v>31068</v>
      </c>
      <c r="AE29" s="96"/>
      <c r="AF29" s="112">
        <f>SUM($R29:R29)</f>
        <v>0</v>
      </c>
      <c r="AG29" s="112">
        <f>SUM($R29:S29)</f>
        <v>0</v>
      </c>
      <c r="AH29" s="112">
        <f>SUM($R29:T29)</f>
        <v>0</v>
      </c>
      <c r="AI29" s="112">
        <f>SUM($R29:U29)</f>
        <v>0</v>
      </c>
      <c r="AJ29" s="112">
        <f>SUM($R29:V29)</f>
        <v>0</v>
      </c>
      <c r="AK29" s="112">
        <f>SUM($R29:W29)</f>
        <v>0</v>
      </c>
      <c r="AL29" s="112">
        <f>SUM($R29:X29)</f>
        <v>5178</v>
      </c>
      <c r="AM29" s="112">
        <f>SUM($R29:Y29)</f>
        <v>10356</v>
      </c>
      <c r="AN29" s="112">
        <f>SUM($R29:Z29)</f>
        <v>15534</v>
      </c>
      <c r="AO29" s="112">
        <f>SUM($R29:AA29)</f>
        <v>20712</v>
      </c>
      <c r="AP29" s="112">
        <f>SUM($R29:AB29)</f>
        <v>25890</v>
      </c>
      <c r="AQ29" s="112">
        <f>SUM($R29:AC29)</f>
        <v>31068</v>
      </c>
      <c r="AR29" s="132">
        <f t="shared" si="7"/>
        <v>7767</v>
      </c>
      <c r="AT29" s="112">
        <f t="shared" si="8"/>
        <v>0</v>
      </c>
      <c r="AU29" s="112">
        <f t="shared" si="9"/>
        <v>0</v>
      </c>
      <c r="AV29" s="112">
        <f t="shared" si="10"/>
        <v>0</v>
      </c>
      <c r="AW29" s="112">
        <f t="shared" si="11"/>
        <v>0</v>
      </c>
      <c r="AX29" s="112">
        <f t="shared" si="12"/>
        <v>0</v>
      </c>
      <c r="AY29" s="112">
        <f t="shared" si="13"/>
        <v>0</v>
      </c>
      <c r="AZ29" s="112">
        <f t="shared" si="14"/>
        <v>3577.68732</v>
      </c>
      <c r="BA29" s="112">
        <f t="shared" si="15"/>
        <v>3577.68732</v>
      </c>
      <c r="BB29" s="112">
        <f t="shared" si="16"/>
        <v>3577.68732</v>
      </c>
      <c r="BC29" s="112">
        <f t="shared" si="17"/>
        <v>3577.68732</v>
      </c>
      <c r="BD29" s="112">
        <f t="shared" si="18"/>
        <v>3577.68732</v>
      </c>
      <c r="BE29" s="112">
        <f t="shared" si="19"/>
        <v>3577.68732</v>
      </c>
      <c r="BF29" s="112">
        <f t="shared" si="20"/>
        <v>21466.123920000002</v>
      </c>
      <c r="BG29" s="96"/>
      <c r="BH29" s="112">
        <f>SUM($AT29:AT29)</f>
        <v>0</v>
      </c>
      <c r="BI29" s="112">
        <f>SUM($AT29:AU29)</f>
        <v>0</v>
      </c>
      <c r="BJ29" s="112">
        <f>SUM($AT29:AV29)</f>
        <v>0</v>
      </c>
      <c r="BK29" s="112">
        <f>SUM($AT29:AW29)</f>
        <v>0</v>
      </c>
      <c r="BL29" s="112">
        <f>SUM($AT29:AX29)</f>
        <v>0</v>
      </c>
      <c r="BM29" s="112">
        <f>SUM($AT29:AY29)</f>
        <v>0</v>
      </c>
      <c r="BN29" s="112">
        <f>SUM($AT29:AZ29)</f>
        <v>3577.68732</v>
      </c>
      <c r="BO29" s="112">
        <f>SUM($AT29:BA29)</f>
        <v>7155.37464</v>
      </c>
      <c r="BP29" s="112">
        <f>SUM($AT29:BB29)</f>
        <v>10733.061959999999</v>
      </c>
      <c r="BQ29" s="112">
        <f>SUM($AT29:BC29)</f>
        <v>14310.74928</v>
      </c>
      <c r="BR29" s="112">
        <f>SUM($AT29:BD29)</f>
        <v>17888.436600000001</v>
      </c>
      <c r="BS29" s="112">
        <f>SUM($AT29:BE29)</f>
        <v>21466.123920000002</v>
      </c>
      <c r="BT29" s="132">
        <f t="shared" si="21"/>
        <v>5366.5309800000005</v>
      </c>
      <c r="BV29" s="112">
        <f t="shared" si="22"/>
        <v>0</v>
      </c>
      <c r="BW29" s="112">
        <f t="shared" si="23"/>
        <v>0</v>
      </c>
      <c r="BX29" s="112">
        <f t="shared" si="24"/>
        <v>0</v>
      </c>
      <c r="BY29" s="112">
        <f t="shared" si="25"/>
        <v>0</v>
      </c>
      <c r="BZ29" s="112">
        <f t="shared" si="26"/>
        <v>0</v>
      </c>
      <c r="CA29" s="112">
        <f t="shared" si="27"/>
        <v>0</v>
      </c>
      <c r="CB29" s="112">
        <f t="shared" si="28"/>
        <v>0</v>
      </c>
      <c r="CC29" s="112">
        <f t="shared" si="29"/>
        <v>0</v>
      </c>
      <c r="CD29" s="112">
        <f t="shared" si="30"/>
        <v>0</v>
      </c>
      <c r="CE29" s="112">
        <f t="shared" si="31"/>
        <v>0</v>
      </c>
      <c r="CF29" s="112">
        <f t="shared" si="32"/>
        <v>0</v>
      </c>
      <c r="CG29" s="112">
        <f t="shared" si="33"/>
        <v>0</v>
      </c>
      <c r="CH29" s="112">
        <f t="shared" si="34"/>
        <v>0</v>
      </c>
      <c r="CI29" s="96"/>
      <c r="CJ29" s="112">
        <f>SUM($BV29:BV29)</f>
        <v>0</v>
      </c>
      <c r="CK29" s="112">
        <f>SUM($BV29:BW29)</f>
        <v>0</v>
      </c>
      <c r="CL29" s="112">
        <f>SUM($BV29:BX29)</f>
        <v>0</v>
      </c>
      <c r="CM29" s="112">
        <f>SUM($BV29:BY29)</f>
        <v>0</v>
      </c>
      <c r="CN29" s="112">
        <f>SUM($BV29:BZ29)</f>
        <v>0</v>
      </c>
      <c r="CO29" s="112">
        <f>SUM($BV29:CA29)</f>
        <v>0</v>
      </c>
      <c r="CP29" s="112">
        <f>SUM($BV29:CB29)</f>
        <v>0</v>
      </c>
      <c r="CQ29" s="112">
        <f>SUM($BV29:CC29)</f>
        <v>0</v>
      </c>
      <c r="CR29" s="112">
        <f>SUM($BV29:CD29)</f>
        <v>0</v>
      </c>
      <c r="CS29" s="112">
        <f>SUM($BV29:CE29)</f>
        <v>0</v>
      </c>
      <c r="CT29" s="112">
        <f>SUM($BV29:CF29)</f>
        <v>0</v>
      </c>
      <c r="CU29" s="112">
        <f>SUM($BV29:CG29)</f>
        <v>0</v>
      </c>
      <c r="CV29" s="132">
        <f t="shared" si="35"/>
        <v>0</v>
      </c>
    </row>
    <row r="30" spans="1:100" s="94" customFormat="1" ht="14.4">
      <c r="A30" s="154" t="s">
        <v>864</v>
      </c>
      <c r="B30" s="154" t="s">
        <v>267</v>
      </c>
      <c r="C30" s="154" t="s">
        <v>268</v>
      </c>
      <c r="D30" s="137" t="s">
        <v>53</v>
      </c>
      <c r="E30" s="105" t="s">
        <v>53</v>
      </c>
      <c r="F30" t="s">
        <v>272</v>
      </c>
      <c r="G30" t="s">
        <v>309</v>
      </c>
      <c r="H30" t="s">
        <v>310</v>
      </c>
      <c r="I30" t="s">
        <v>315</v>
      </c>
      <c r="J30" t="s">
        <v>625</v>
      </c>
      <c r="K30" s="154" t="s">
        <v>501</v>
      </c>
      <c r="L30" s="154" t="s">
        <v>504</v>
      </c>
      <c r="M30" s="119" t="str">
        <f t="shared" si="4"/>
        <v>ED.WA</v>
      </c>
      <c r="N30" s="118">
        <v>1</v>
      </c>
      <c r="O30" s="118">
        <v>0</v>
      </c>
      <c r="P30" s="117">
        <f t="shared" si="5"/>
        <v>41069</v>
      </c>
      <c r="Q30" s="117">
        <f t="shared" si="6"/>
        <v>0</v>
      </c>
      <c r="R30" s="112">
        <v>39289</v>
      </c>
      <c r="S30" s="112">
        <v>1780</v>
      </c>
      <c r="T30" s="112">
        <v>0</v>
      </c>
      <c r="U30" s="112">
        <v>0</v>
      </c>
      <c r="V30" s="112">
        <v>0</v>
      </c>
      <c r="W30" s="112">
        <v>0</v>
      </c>
      <c r="X30" s="112">
        <v>0</v>
      </c>
      <c r="Y30" s="112">
        <v>0</v>
      </c>
      <c r="Z30" s="112">
        <v>0</v>
      </c>
      <c r="AA30" s="112">
        <v>0</v>
      </c>
      <c r="AB30" s="112">
        <v>0</v>
      </c>
      <c r="AC30" s="112">
        <v>0</v>
      </c>
      <c r="AD30" s="112">
        <f t="shared" si="36"/>
        <v>41069</v>
      </c>
      <c r="AE30" s="96"/>
      <c r="AF30" s="112">
        <f>SUM($R30:R30)</f>
        <v>39289</v>
      </c>
      <c r="AG30" s="112">
        <f>SUM($R30:S30)</f>
        <v>41069</v>
      </c>
      <c r="AH30" s="112">
        <f>SUM($R30:T30)</f>
        <v>41069</v>
      </c>
      <c r="AI30" s="112">
        <f>SUM($R30:U30)</f>
        <v>41069</v>
      </c>
      <c r="AJ30" s="112">
        <f>SUM($R30:V30)</f>
        <v>41069</v>
      </c>
      <c r="AK30" s="112">
        <f>SUM($R30:W30)</f>
        <v>41069</v>
      </c>
      <c r="AL30" s="112">
        <f>SUM($R30:X30)</f>
        <v>41069</v>
      </c>
      <c r="AM30" s="112">
        <f>SUM($R30:Y30)</f>
        <v>41069</v>
      </c>
      <c r="AN30" s="112">
        <f>SUM($R30:Z30)</f>
        <v>41069</v>
      </c>
      <c r="AO30" s="112">
        <f>SUM($R30:AA30)</f>
        <v>41069</v>
      </c>
      <c r="AP30" s="112">
        <f>SUM($R30:AB30)</f>
        <v>41069</v>
      </c>
      <c r="AQ30" s="112">
        <f>SUM($R30:AC30)</f>
        <v>41069</v>
      </c>
      <c r="AR30" s="132">
        <f t="shared" si="7"/>
        <v>39209.458333333336</v>
      </c>
      <c r="AT30" s="112">
        <f t="shared" si="8"/>
        <v>39289</v>
      </c>
      <c r="AU30" s="112">
        <f t="shared" si="9"/>
        <v>1780</v>
      </c>
      <c r="AV30" s="112">
        <f t="shared" si="10"/>
        <v>0</v>
      </c>
      <c r="AW30" s="112">
        <f t="shared" si="11"/>
        <v>0</v>
      </c>
      <c r="AX30" s="112">
        <f t="shared" si="12"/>
        <v>0</v>
      </c>
      <c r="AY30" s="112">
        <f t="shared" si="13"/>
        <v>0</v>
      </c>
      <c r="AZ30" s="112">
        <f t="shared" si="14"/>
        <v>0</v>
      </c>
      <c r="BA30" s="112">
        <f t="shared" si="15"/>
        <v>0</v>
      </c>
      <c r="BB30" s="112">
        <f t="shared" si="16"/>
        <v>0</v>
      </c>
      <c r="BC30" s="112">
        <f t="shared" si="17"/>
        <v>0</v>
      </c>
      <c r="BD30" s="112">
        <f t="shared" si="18"/>
        <v>0</v>
      </c>
      <c r="BE30" s="112">
        <f t="shared" si="19"/>
        <v>0</v>
      </c>
      <c r="BF30" s="112">
        <f t="shared" si="20"/>
        <v>41069</v>
      </c>
      <c r="BG30" s="96"/>
      <c r="BH30" s="112">
        <f>SUM($AT30:AT30)</f>
        <v>39289</v>
      </c>
      <c r="BI30" s="112">
        <f>SUM($AT30:AU30)</f>
        <v>41069</v>
      </c>
      <c r="BJ30" s="112">
        <f>SUM($AT30:AV30)</f>
        <v>41069</v>
      </c>
      <c r="BK30" s="112">
        <f>SUM($AT30:AW30)</f>
        <v>41069</v>
      </c>
      <c r="BL30" s="112">
        <f>SUM($AT30:AX30)</f>
        <v>41069</v>
      </c>
      <c r="BM30" s="112">
        <f>SUM($AT30:AY30)</f>
        <v>41069</v>
      </c>
      <c r="BN30" s="112">
        <f>SUM($AT30:AZ30)</f>
        <v>41069</v>
      </c>
      <c r="BO30" s="112">
        <f>SUM($AT30:BA30)</f>
        <v>41069</v>
      </c>
      <c r="BP30" s="112">
        <f>SUM($AT30:BB30)</f>
        <v>41069</v>
      </c>
      <c r="BQ30" s="112">
        <f>SUM($AT30:BC30)</f>
        <v>41069</v>
      </c>
      <c r="BR30" s="112">
        <f>SUM($AT30:BD30)</f>
        <v>41069</v>
      </c>
      <c r="BS30" s="112">
        <f>SUM($AT30:BE30)</f>
        <v>41069</v>
      </c>
      <c r="BT30" s="132">
        <f t="shared" si="21"/>
        <v>39209.458333333336</v>
      </c>
      <c r="BV30" s="112">
        <f t="shared" si="22"/>
        <v>0</v>
      </c>
      <c r="BW30" s="112">
        <f t="shared" si="23"/>
        <v>0</v>
      </c>
      <c r="BX30" s="112">
        <f t="shared" si="24"/>
        <v>0</v>
      </c>
      <c r="BY30" s="112">
        <f t="shared" si="25"/>
        <v>0</v>
      </c>
      <c r="BZ30" s="112">
        <f t="shared" si="26"/>
        <v>0</v>
      </c>
      <c r="CA30" s="112">
        <f t="shared" si="27"/>
        <v>0</v>
      </c>
      <c r="CB30" s="112">
        <f t="shared" si="28"/>
        <v>0</v>
      </c>
      <c r="CC30" s="112">
        <f t="shared" si="29"/>
        <v>0</v>
      </c>
      <c r="CD30" s="112">
        <f t="shared" si="30"/>
        <v>0</v>
      </c>
      <c r="CE30" s="112">
        <f t="shared" si="31"/>
        <v>0</v>
      </c>
      <c r="CF30" s="112">
        <f t="shared" si="32"/>
        <v>0</v>
      </c>
      <c r="CG30" s="112">
        <f t="shared" si="33"/>
        <v>0</v>
      </c>
      <c r="CH30" s="112">
        <f t="shared" si="34"/>
        <v>0</v>
      </c>
      <c r="CI30" s="96"/>
      <c r="CJ30" s="112">
        <f>SUM($BV30:BV30)</f>
        <v>0</v>
      </c>
      <c r="CK30" s="112">
        <f>SUM($BV30:BW30)</f>
        <v>0</v>
      </c>
      <c r="CL30" s="112">
        <f>SUM($BV30:BX30)</f>
        <v>0</v>
      </c>
      <c r="CM30" s="112">
        <f>SUM($BV30:BY30)</f>
        <v>0</v>
      </c>
      <c r="CN30" s="112">
        <f>SUM($BV30:BZ30)</f>
        <v>0</v>
      </c>
      <c r="CO30" s="112">
        <f>SUM($BV30:CA30)</f>
        <v>0</v>
      </c>
      <c r="CP30" s="112">
        <f>SUM($BV30:CB30)</f>
        <v>0</v>
      </c>
      <c r="CQ30" s="112">
        <f>SUM($BV30:CC30)</f>
        <v>0</v>
      </c>
      <c r="CR30" s="112">
        <f>SUM($BV30:CD30)</f>
        <v>0</v>
      </c>
      <c r="CS30" s="112">
        <f>SUM($BV30:CE30)</f>
        <v>0</v>
      </c>
      <c r="CT30" s="112">
        <f>SUM($BV30:CF30)</f>
        <v>0</v>
      </c>
      <c r="CU30" s="112">
        <f>SUM($BV30:CG30)</f>
        <v>0</v>
      </c>
      <c r="CV30" s="132">
        <f t="shared" si="35"/>
        <v>0</v>
      </c>
    </row>
    <row r="31" spans="1:100" s="94" customFormat="1" ht="14.4">
      <c r="A31" s="154" t="s">
        <v>864</v>
      </c>
      <c r="B31" s="154" t="s">
        <v>267</v>
      </c>
      <c r="C31" s="154" t="s">
        <v>268</v>
      </c>
      <c r="D31" s="137" t="s">
        <v>53</v>
      </c>
      <c r="E31" s="105" t="s">
        <v>53</v>
      </c>
      <c r="F31" t="s">
        <v>272</v>
      </c>
      <c r="G31" t="s">
        <v>309</v>
      </c>
      <c r="H31" t="s">
        <v>310</v>
      </c>
      <c r="I31" t="s">
        <v>317</v>
      </c>
      <c r="J31" t="s">
        <v>626</v>
      </c>
      <c r="K31" s="154" t="s">
        <v>501</v>
      </c>
      <c r="L31" s="154" t="s">
        <v>504</v>
      </c>
      <c r="M31" s="119" t="str">
        <f t="shared" si="4"/>
        <v>ED.WA</v>
      </c>
      <c r="N31" s="118">
        <v>1</v>
      </c>
      <c r="O31" s="118">
        <v>0</v>
      </c>
      <c r="P31" s="117">
        <f t="shared" si="5"/>
        <v>41588</v>
      </c>
      <c r="Q31" s="117">
        <f t="shared" si="6"/>
        <v>0</v>
      </c>
      <c r="R31" s="112">
        <v>0</v>
      </c>
      <c r="S31" s="112">
        <v>0</v>
      </c>
      <c r="T31" s="112">
        <v>1843</v>
      </c>
      <c r="U31" s="112">
        <v>11416</v>
      </c>
      <c r="V31" s="112">
        <v>19900</v>
      </c>
      <c r="W31" s="112">
        <v>8429</v>
      </c>
      <c r="X31" s="112">
        <v>0</v>
      </c>
      <c r="Y31" s="112">
        <v>0</v>
      </c>
      <c r="Z31" s="112">
        <v>0</v>
      </c>
      <c r="AA31" s="112">
        <v>0</v>
      </c>
      <c r="AB31" s="112">
        <v>0</v>
      </c>
      <c r="AC31" s="112">
        <v>0</v>
      </c>
      <c r="AD31" s="112">
        <f t="shared" si="36"/>
        <v>41588</v>
      </c>
      <c r="AE31" s="96"/>
      <c r="AF31" s="112">
        <f>SUM($R31:R31)</f>
        <v>0</v>
      </c>
      <c r="AG31" s="112">
        <f>SUM($R31:S31)</f>
        <v>0</v>
      </c>
      <c r="AH31" s="112">
        <f>SUM($R31:T31)</f>
        <v>1843</v>
      </c>
      <c r="AI31" s="112">
        <f>SUM($R31:U31)</f>
        <v>13259</v>
      </c>
      <c r="AJ31" s="112">
        <f>SUM($R31:V31)</f>
        <v>33159</v>
      </c>
      <c r="AK31" s="112">
        <f>SUM($R31:W31)</f>
        <v>41588</v>
      </c>
      <c r="AL31" s="112">
        <f>SUM($R31:X31)</f>
        <v>41588</v>
      </c>
      <c r="AM31" s="112">
        <f>SUM($R31:Y31)</f>
        <v>41588</v>
      </c>
      <c r="AN31" s="112">
        <f>SUM($R31:Z31)</f>
        <v>41588</v>
      </c>
      <c r="AO31" s="112">
        <f>SUM($R31:AA31)</f>
        <v>41588</v>
      </c>
      <c r="AP31" s="112">
        <f>SUM($R31:AB31)</f>
        <v>41588</v>
      </c>
      <c r="AQ31" s="112">
        <f>SUM($R31:AC31)</f>
        <v>41588</v>
      </c>
      <c r="AR31" s="132">
        <f t="shared" si="7"/>
        <v>26548.583333333332</v>
      </c>
      <c r="AT31" s="112">
        <f t="shared" si="8"/>
        <v>0</v>
      </c>
      <c r="AU31" s="112">
        <f t="shared" si="9"/>
        <v>0</v>
      </c>
      <c r="AV31" s="112">
        <f t="shared" si="10"/>
        <v>1843</v>
      </c>
      <c r="AW31" s="112">
        <f t="shared" si="11"/>
        <v>11416</v>
      </c>
      <c r="AX31" s="112">
        <f t="shared" si="12"/>
        <v>19900</v>
      </c>
      <c r="AY31" s="112">
        <f t="shared" si="13"/>
        <v>8429</v>
      </c>
      <c r="AZ31" s="112">
        <f t="shared" si="14"/>
        <v>0</v>
      </c>
      <c r="BA31" s="112">
        <f t="shared" si="15"/>
        <v>0</v>
      </c>
      <c r="BB31" s="112">
        <f t="shared" si="16"/>
        <v>0</v>
      </c>
      <c r="BC31" s="112">
        <f t="shared" si="17"/>
        <v>0</v>
      </c>
      <c r="BD31" s="112">
        <f t="shared" si="18"/>
        <v>0</v>
      </c>
      <c r="BE31" s="112">
        <f t="shared" si="19"/>
        <v>0</v>
      </c>
      <c r="BF31" s="112">
        <f t="shared" si="20"/>
        <v>41588</v>
      </c>
      <c r="BG31" s="96"/>
      <c r="BH31" s="112">
        <f>SUM($AT31:AT31)</f>
        <v>0</v>
      </c>
      <c r="BI31" s="112">
        <f>SUM($AT31:AU31)</f>
        <v>0</v>
      </c>
      <c r="BJ31" s="112">
        <f>SUM($AT31:AV31)</f>
        <v>1843</v>
      </c>
      <c r="BK31" s="112">
        <f>SUM($AT31:AW31)</f>
        <v>13259</v>
      </c>
      <c r="BL31" s="112">
        <f>SUM($AT31:AX31)</f>
        <v>33159</v>
      </c>
      <c r="BM31" s="112">
        <f>SUM($AT31:AY31)</f>
        <v>41588</v>
      </c>
      <c r="BN31" s="112">
        <f>SUM($AT31:AZ31)</f>
        <v>41588</v>
      </c>
      <c r="BO31" s="112">
        <f>SUM($AT31:BA31)</f>
        <v>41588</v>
      </c>
      <c r="BP31" s="112">
        <f>SUM($AT31:BB31)</f>
        <v>41588</v>
      </c>
      <c r="BQ31" s="112">
        <f>SUM($AT31:BC31)</f>
        <v>41588</v>
      </c>
      <c r="BR31" s="112">
        <f>SUM($AT31:BD31)</f>
        <v>41588</v>
      </c>
      <c r="BS31" s="112">
        <f>SUM($AT31:BE31)</f>
        <v>41588</v>
      </c>
      <c r="BT31" s="132">
        <f t="shared" si="21"/>
        <v>26548.583333333332</v>
      </c>
      <c r="BV31" s="112">
        <f t="shared" si="22"/>
        <v>0</v>
      </c>
      <c r="BW31" s="112">
        <f t="shared" si="23"/>
        <v>0</v>
      </c>
      <c r="BX31" s="112">
        <f t="shared" si="24"/>
        <v>0</v>
      </c>
      <c r="BY31" s="112">
        <f t="shared" si="25"/>
        <v>0</v>
      </c>
      <c r="BZ31" s="112">
        <f t="shared" si="26"/>
        <v>0</v>
      </c>
      <c r="CA31" s="112">
        <f t="shared" si="27"/>
        <v>0</v>
      </c>
      <c r="CB31" s="112">
        <f t="shared" si="28"/>
        <v>0</v>
      </c>
      <c r="CC31" s="112">
        <f t="shared" si="29"/>
        <v>0</v>
      </c>
      <c r="CD31" s="112">
        <f t="shared" si="30"/>
        <v>0</v>
      </c>
      <c r="CE31" s="112">
        <f t="shared" si="31"/>
        <v>0</v>
      </c>
      <c r="CF31" s="112">
        <f t="shared" si="32"/>
        <v>0</v>
      </c>
      <c r="CG31" s="112">
        <f t="shared" si="33"/>
        <v>0</v>
      </c>
      <c r="CH31" s="112">
        <f t="shared" si="34"/>
        <v>0</v>
      </c>
      <c r="CI31" s="96"/>
      <c r="CJ31" s="112">
        <f>SUM($BV31:BV31)</f>
        <v>0</v>
      </c>
      <c r="CK31" s="112">
        <f>SUM($BV31:BW31)</f>
        <v>0</v>
      </c>
      <c r="CL31" s="112">
        <f>SUM($BV31:BX31)</f>
        <v>0</v>
      </c>
      <c r="CM31" s="112">
        <f>SUM($BV31:BY31)</f>
        <v>0</v>
      </c>
      <c r="CN31" s="112">
        <f>SUM($BV31:BZ31)</f>
        <v>0</v>
      </c>
      <c r="CO31" s="112">
        <f>SUM($BV31:CA31)</f>
        <v>0</v>
      </c>
      <c r="CP31" s="112">
        <f>SUM($BV31:CB31)</f>
        <v>0</v>
      </c>
      <c r="CQ31" s="112">
        <f>SUM($BV31:CC31)</f>
        <v>0</v>
      </c>
      <c r="CR31" s="112">
        <f>SUM($BV31:CD31)</f>
        <v>0</v>
      </c>
      <c r="CS31" s="112">
        <f>SUM($BV31:CE31)</f>
        <v>0</v>
      </c>
      <c r="CT31" s="112">
        <f>SUM($BV31:CF31)</f>
        <v>0</v>
      </c>
      <c r="CU31" s="112">
        <f>SUM($BV31:CG31)</f>
        <v>0</v>
      </c>
      <c r="CV31" s="132">
        <f t="shared" si="35"/>
        <v>0</v>
      </c>
    </row>
    <row r="32" spans="1:100" s="94" customFormat="1" ht="14.4">
      <c r="A32" s="154" t="s">
        <v>864</v>
      </c>
      <c r="B32" s="154" t="s">
        <v>267</v>
      </c>
      <c r="C32" s="154" t="s">
        <v>21</v>
      </c>
      <c r="D32" s="137" t="s">
        <v>53</v>
      </c>
      <c r="E32" s="105" t="s">
        <v>53</v>
      </c>
      <c r="F32" t="s">
        <v>272</v>
      </c>
      <c r="G32" t="s">
        <v>309</v>
      </c>
      <c r="H32" t="s">
        <v>310</v>
      </c>
      <c r="I32" t="s">
        <v>312</v>
      </c>
      <c r="J32" t="s">
        <v>627</v>
      </c>
      <c r="K32" s="154" t="s">
        <v>501</v>
      </c>
      <c r="L32" s="154" t="s">
        <v>504</v>
      </c>
      <c r="M32" s="119" t="str">
        <f t="shared" si="4"/>
        <v>ED.AN</v>
      </c>
      <c r="N32" s="118">
        <v>0.69094</v>
      </c>
      <c r="O32" s="118">
        <v>0</v>
      </c>
      <c r="P32" s="117">
        <f t="shared" si="5"/>
        <v>43865.016839999997</v>
      </c>
      <c r="Q32" s="117">
        <f t="shared" si="6"/>
        <v>0</v>
      </c>
      <c r="R32" s="112">
        <v>126</v>
      </c>
      <c r="S32" s="112">
        <v>2715</v>
      </c>
      <c r="T32" s="112">
        <v>7424</v>
      </c>
      <c r="U32" s="112">
        <v>4140</v>
      </c>
      <c r="V32" s="112">
        <v>7059</v>
      </c>
      <c r="W32" s="112">
        <v>4863</v>
      </c>
      <c r="X32" s="112">
        <v>37159</v>
      </c>
      <c r="Y32" s="112">
        <v>0</v>
      </c>
      <c r="Z32" s="112">
        <v>0</v>
      </c>
      <c r="AA32" s="112">
        <v>0</v>
      </c>
      <c r="AB32" s="112">
        <v>0</v>
      </c>
      <c r="AC32" s="112">
        <v>0</v>
      </c>
      <c r="AD32" s="112">
        <f t="shared" si="36"/>
        <v>63486</v>
      </c>
      <c r="AE32" s="96"/>
      <c r="AF32" s="112">
        <f>SUM($R32:R32)</f>
        <v>126</v>
      </c>
      <c r="AG32" s="112">
        <f>SUM($R32:S32)</f>
        <v>2841</v>
      </c>
      <c r="AH32" s="112">
        <f>SUM($R32:T32)</f>
        <v>10265</v>
      </c>
      <c r="AI32" s="112">
        <f>SUM($R32:U32)</f>
        <v>14405</v>
      </c>
      <c r="AJ32" s="112">
        <f>SUM($R32:V32)</f>
        <v>21464</v>
      </c>
      <c r="AK32" s="112">
        <f>SUM($R32:W32)</f>
        <v>26327</v>
      </c>
      <c r="AL32" s="112">
        <f>SUM($R32:X32)</f>
        <v>63486</v>
      </c>
      <c r="AM32" s="112">
        <f>SUM($R32:Y32)</f>
        <v>63486</v>
      </c>
      <c r="AN32" s="112">
        <f>SUM($R32:Z32)</f>
        <v>63486</v>
      </c>
      <c r="AO32" s="112">
        <f>SUM($R32:AA32)</f>
        <v>63486</v>
      </c>
      <c r="AP32" s="112">
        <f>SUM($R32:AB32)</f>
        <v>63486</v>
      </c>
      <c r="AQ32" s="112">
        <f>SUM($R32:AC32)</f>
        <v>63486</v>
      </c>
      <c r="AR32" s="132">
        <f t="shared" si="7"/>
        <v>35383.416666666664</v>
      </c>
      <c r="AT32" s="112">
        <f t="shared" si="8"/>
        <v>87.058440000000004</v>
      </c>
      <c r="AU32" s="112">
        <f t="shared" si="9"/>
        <v>1875.9021</v>
      </c>
      <c r="AV32" s="112">
        <f t="shared" si="10"/>
        <v>5129.53856</v>
      </c>
      <c r="AW32" s="112">
        <f t="shared" si="11"/>
        <v>2860.4915999999998</v>
      </c>
      <c r="AX32" s="112">
        <f t="shared" si="12"/>
        <v>4877.3454599999995</v>
      </c>
      <c r="AY32" s="112">
        <f t="shared" si="13"/>
        <v>3360.0412200000001</v>
      </c>
      <c r="AZ32" s="112">
        <f t="shared" si="14"/>
        <v>25674.639459999999</v>
      </c>
      <c r="BA32" s="112">
        <f t="shared" si="15"/>
        <v>0</v>
      </c>
      <c r="BB32" s="112">
        <f t="shared" si="16"/>
        <v>0</v>
      </c>
      <c r="BC32" s="112">
        <f t="shared" si="17"/>
        <v>0</v>
      </c>
      <c r="BD32" s="112">
        <f t="shared" si="18"/>
        <v>0</v>
      </c>
      <c r="BE32" s="112">
        <f t="shared" si="19"/>
        <v>0</v>
      </c>
      <c r="BF32" s="112">
        <f t="shared" si="20"/>
        <v>43865.016839999997</v>
      </c>
      <c r="BG32" s="96"/>
      <c r="BH32" s="112">
        <f>SUM($AT32:AT32)</f>
        <v>87.058440000000004</v>
      </c>
      <c r="BI32" s="112">
        <f>SUM($AT32:AU32)</f>
        <v>1962.96054</v>
      </c>
      <c r="BJ32" s="112">
        <f>SUM($AT32:AV32)</f>
        <v>7092.4991</v>
      </c>
      <c r="BK32" s="112">
        <f>SUM($AT32:AW32)</f>
        <v>9952.9907000000003</v>
      </c>
      <c r="BL32" s="112">
        <f>SUM($AT32:AX32)</f>
        <v>14830.336159999999</v>
      </c>
      <c r="BM32" s="112">
        <f>SUM($AT32:AY32)</f>
        <v>18190.377379999998</v>
      </c>
      <c r="BN32" s="112">
        <f>SUM($AT32:AZ32)</f>
        <v>43865.016839999997</v>
      </c>
      <c r="BO32" s="112">
        <f>SUM($AT32:BA32)</f>
        <v>43865.016839999997</v>
      </c>
      <c r="BP32" s="112">
        <f>SUM($AT32:BB32)</f>
        <v>43865.016839999997</v>
      </c>
      <c r="BQ32" s="112">
        <f>SUM($AT32:BC32)</f>
        <v>43865.016839999997</v>
      </c>
      <c r="BR32" s="112">
        <f>SUM($AT32:BD32)</f>
        <v>43865.016839999997</v>
      </c>
      <c r="BS32" s="112">
        <f>SUM($AT32:BE32)</f>
        <v>43865.016839999997</v>
      </c>
      <c r="BT32" s="132">
        <f t="shared" si="21"/>
        <v>24447.817911666662</v>
      </c>
      <c r="BV32" s="112">
        <f t="shared" si="22"/>
        <v>0</v>
      </c>
      <c r="BW32" s="112">
        <f t="shared" si="23"/>
        <v>0</v>
      </c>
      <c r="BX32" s="112">
        <f t="shared" si="24"/>
        <v>0</v>
      </c>
      <c r="BY32" s="112">
        <f t="shared" si="25"/>
        <v>0</v>
      </c>
      <c r="BZ32" s="112">
        <f t="shared" si="26"/>
        <v>0</v>
      </c>
      <c r="CA32" s="112">
        <f t="shared" si="27"/>
        <v>0</v>
      </c>
      <c r="CB32" s="112">
        <f t="shared" si="28"/>
        <v>0</v>
      </c>
      <c r="CC32" s="112">
        <f t="shared" si="29"/>
        <v>0</v>
      </c>
      <c r="CD32" s="112">
        <f t="shared" si="30"/>
        <v>0</v>
      </c>
      <c r="CE32" s="112">
        <f t="shared" si="31"/>
        <v>0</v>
      </c>
      <c r="CF32" s="112">
        <f t="shared" si="32"/>
        <v>0</v>
      </c>
      <c r="CG32" s="112">
        <f t="shared" si="33"/>
        <v>0</v>
      </c>
      <c r="CH32" s="112">
        <f t="shared" si="34"/>
        <v>0</v>
      </c>
      <c r="CI32" s="96"/>
      <c r="CJ32" s="112">
        <f>SUM($BV32:BV32)</f>
        <v>0</v>
      </c>
      <c r="CK32" s="112">
        <f>SUM($BV32:BW32)</f>
        <v>0</v>
      </c>
      <c r="CL32" s="112">
        <f>SUM($BV32:BX32)</f>
        <v>0</v>
      </c>
      <c r="CM32" s="112">
        <f>SUM($BV32:BY32)</f>
        <v>0</v>
      </c>
      <c r="CN32" s="112">
        <f>SUM($BV32:BZ32)</f>
        <v>0</v>
      </c>
      <c r="CO32" s="112">
        <f>SUM($BV32:CA32)</f>
        <v>0</v>
      </c>
      <c r="CP32" s="112">
        <f>SUM($BV32:CB32)</f>
        <v>0</v>
      </c>
      <c r="CQ32" s="112">
        <f>SUM($BV32:CC32)</f>
        <v>0</v>
      </c>
      <c r="CR32" s="112">
        <f>SUM($BV32:CD32)</f>
        <v>0</v>
      </c>
      <c r="CS32" s="112">
        <f>SUM($BV32:CE32)</f>
        <v>0</v>
      </c>
      <c r="CT32" s="112">
        <f>SUM($BV32:CF32)</f>
        <v>0</v>
      </c>
      <c r="CU32" s="112">
        <f>SUM($BV32:CG32)</f>
        <v>0</v>
      </c>
      <c r="CV32" s="132">
        <f t="shared" si="35"/>
        <v>0</v>
      </c>
    </row>
    <row r="33" spans="1:100" s="94" customFormat="1" ht="14.4">
      <c r="A33" s="154" t="s">
        <v>864</v>
      </c>
      <c r="B33" s="154" t="s">
        <v>267</v>
      </c>
      <c r="C33" s="154" t="s">
        <v>268</v>
      </c>
      <c r="D33" s="137" t="s">
        <v>53</v>
      </c>
      <c r="E33" s="105" t="s">
        <v>53</v>
      </c>
      <c r="F33" t="s">
        <v>272</v>
      </c>
      <c r="G33" t="s">
        <v>309</v>
      </c>
      <c r="H33" t="s">
        <v>310</v>
      </c>
      <c r="I33" t="s">
        <v>316</v>
      </c>
      <c r="J33" t="s">
        <v>628</v>
      </c>
      <c r="K33" s="154" t="s">
        <v>501</v>
      </c>
      <c r="L33" s="154" t="s">
        <v>504</v>
      </c>
      <c r="M33" s="119" t="str">
        <f t="shared" si="4"/>
        <v>ED.WA</v>
      </c>
      <c r="N33" s="118">
        <v>1</v>
      </c>
      <c r="O33" s="118">
        <v>0</v>
      </c>
      <c r="P33" s="117">
        <f t="shared" si="5"/>
        <v>147297</v>
      </c>
      <c r="Q33" s="117">
        <f t="shared" si="6"/>
        <v>0</v>
      </c>
      <c r="R33" s="112">
        <v>9804</v>
      </c>
      <c r="S33" s="112">
        <v>7991</v>
      </c>
      <c r="T33" s="112">
        <v>10899</v>
      </c>
      <c r="U33" s="112">
        <v>10552</v>
      </c>
      <c r="V33" s="112">
        <v>30205</v>
      </c>
      <c r="W33" s="112">
        <v>55706</v>
      </c>
      <c r="X33" s="112">
        <v>4428</v>
      </c>
      <c r="Y33" s="112">
        <v>4428</v>
      </c>
      <c r="Z33" s="112">
        <v>4428</v>
      </c>
      <c r="AA33" s="112">
        <v>4428</v>
      </c>
      <c r="AB33" s="112">
        <v>4428</v>
      </c>
      <c r="AC33" s="112">
        <v>0</v>
      </c>
      <c r="AD33" s="112">
        <f t="shared" si="36"/>
        <v>147297</v>
      </c>
      <c r="AE33" s="96"/>
      <c r="AF33" s="112">
        <f>SUM($R33:R33)</f>
        <v>9804</v>
      </c>
      <c r="AG33" s="112">
        <f>SUM($R33:S33)</f>
        <v>17795</v>
      </c>
      <c r="AH33" s="112">
        <f>SUM($R33:T33)</f>
        <v>28694</v>
      </c>
      <c r="AI33" s="112">
        <f>SUM($R33:U33)</f>
        <v>39246</v>
      </c>
      <c r="AJ33" s="112">
        <f>SUM($R33:V33)</f>
        <v>69451</v>
      </c>
      <c r="AK33" s="112">
        <f>SUM($R33:W33)</f>
        <v>125157</v>
      </c>
      <c r="AL33" s="112">
        <f>SUM($R33:X33)</f>
        <v>129585</v>
      </c>
      <c r="AM33" s="112">
        <f>SUM($R33:Y33)</f>
        <v>134013</v>
      </c>
      <c r="AN33" s="112">
        <f>SUM($R33:Z33)</f>
        <v>138441</v>
      </c>
      <c r="AO33" s="112">
        <f>SUM($R33:AA33)</f>
        <v>142869</v>
      </c>
      <c r="AP33" s="112">
        <f>SUM($R33:AB33)</f>
        <v>147297</v>
      </c>
      <c r="AQ33" s="112">
        <f>SUM($R33:AC33)</f>
        <v>147297</v>
      </c>
      <c r="AR33" s="132">
        <f t="shared" si="7"/>
        <v>88000.041666666672</v>
      </c>
      <c r="AT33" s="112">
        <f t="shared" si="8"/>
        <v>9804</v>
      </c>
      <c r="AU33" s="112">
        <f t="shared" si="9"/>
        <v>7991</v>
      </c>
      <c r="AV33" s="112">
        <f t="shared" si="10"/>
        <v>10899</v>
      </c>
      <c r="AW33" s="112">
        <f t="shared" si="11"/>
        <v>10552</v>
      </c>
      <c r="AX33" s="112">
        <f t="shared" si="12"/>
        <v>30205</v>
      </c>
      <c r="AY33" s="112">
        <f t="shared" si="13"/>
        <v>55706</v>
      </c>
      <c r="AZ33" s="112">
        <f t="shared" si="14"/>
        <v>4428</v>
      </c>
      <c r="BA33" s="112">
        <f t="shared" si="15"/>
        <v>4428</v>
      </c>
      <c r="BB33" s="112">
        <f t="shared" si="16"/>
        <v>4428</v>
      </c>
      <c r="BC33" s="112">
        <f t="shared" si="17"/>
        <v>4428</v>
      </c>
      <c r="BD33" s="112">
        <f t="shared" si="18"/>
        <v>4428</v>
      </c>
      <c r="BE33" s="112">
        <f t="shared" si="19"/>
        <v>0</v>
      </c>
      <c r="BF33" s="112">
        <f t="shared" si="20"/>
        <v>147297</v>
      </c>
      <c r="BG33" s="96"/>
      <c r="BH33" s="112">
        <f>SUM($AT33:AT33)</f>
        <v>9804</v>
      </c>
      <c r="BI33" s="112">
        <f>SUM($AT33:AU33)</f>
        <v>17795</v>
      </c>
      <c r="BJ33" s="112">
        <f>SUM($AT33:AV33)</f>
        <v>28694</v>
      </c>
      <c r="BK33" s="112">
        <f>SUM($AT33:AW33)</f>
        <v>39246</v>
      </c>
      <c r="BL33" s="112">
        <f>SUM($AT33:AX33)</f>
        <v>69451</v>
      </c>
      <c r="BM33" s="112">
        <f>SUM($AT33:AY33)</f>
        <v>125157</v>
      </c>
      <c r="BN33" s="112">
        <f>SUM($AT33:AZ33)</f>
        <v>129585</v>
      </c>
      <c r="BO33" s="112">
        <f>SUM($AT33:BA33)</f>
        <v>134013</v>
      </c>
      <c r="BP33" s="112">
        <f>SUM($AT33:BB33)</f>
        <v>138441</v>
      </c>
      <c r="BQ33" s="112">
        <f>SUM($AT33:BC33)</f>
        <v>142869</v>
      </c>
      <c r="BR33" s="112">
        <f>SUM($AT33:BD33)</f>
        <v>147297</v>
      </c>
      <c r="BS33" s="112">
        <f>SUM($AT33:BE33)</f>
        <v>147297</v>
      </c>
      <c r="BT33" s="132">
        <f t="shared" si="21"/>
        <v>88000.041666666672</v>
      </c>
      <c r="BV33" s="112">
        <f t="shared" si="22"/>
        <v>0</v>
      </c>
      <c r="BW33" s="112">
        <f t="shared" si="23"/>
        <v>0</v>
      </c>
      <c r="BX33" s="112">
        <f t="shared" si="24"/>
        <v>0</v>
      </c>
      <c r="BY33" s="112">
        <f t="shared" si="25"/>
        <v>0</v>
      </c>
      <c r="BZ33" s="112">
        <f t="shared" si="26"/>
        <v>0</v>
      </c>
      <c r="CA33" s="112">
        <f t="shared" si="27"/>
        <v>0</v>
      </c>
      <c r="CB33" s="112">
        <f t="shared" si="28"/>
        <v>0</v>
      </c>
      <c r="CC33" s="112">
        <f t="shared" si="29"/>
        <v>0</v>
      </c>
      <c r="CD33" s="112">
        <f t="shared" si="30"/>
        <v>0</v>
      </c>
      <c r="CE33" s="112">
        <f t="shared" si="31"/>
        <v>0</v>
      </c>
      <c r="CF33" s="112">
        <f t="shared" si="32"/>
        <v>0</v>
      </c>
      <c r="CG33" s="112">
        <f t="shared" si="33"/>
        <v>0</v>
      </c>
      <c r="CH33" s="112">
        <f t="shared" si="34"/>
        <v>0</v>
      </c>
      <c r="CI33" s="96"/>
      <c r="CJ33" s="112">
        <f>SUM($BV33:BV33)</f>
        <v>0</v>
      </c>
      <c r="CK33" s="112">
        <f>SUM($BV33:BW33)</f>
        <v>0</v>
      </c>
      <c r="CL33" s="112">
        <f>SUM($BV33:BX33)</f>
        <v>0</v>
      </c>
      <c r="CM33" s="112">
        <f>SUM($BV33:BY33)</f>
        <v>0</v>
      </c>
      <c r="CN33" s="112">
        <f>SUM($BV33:BZ33)</f>
        <v>0</v>
      </c>
      <c r="CO33" s="112">
        <f>SUM($BV33:CA33)</f>
        <v>0</v>
      </c>
      <c r="CP33" s="112">
        <f>SUM($BV33:CB33)</f>
        <v>0</v>
      </c>
      <c r="CQ33" s="112">
        <f>SUM($BV33:CC33)</f>
        <v>0</v>
      </c>
      <c r="CR33" s="112">
        <f>SUM($BV33:CD33)</f>
        <v>0</v>
      </c>
      <c r="CS33" s="112">
        <f>SUM($BV33:CE33)</f>
        <v>0</v>
      </c>
      <c r="CT33" s="112">
        <f>SUM($BV33:CF33)</f>
        <v>0</v>
      </c>
      <c r="CU33" s="112">
        <f>SUM($BV33:CG33)</f>
        <v>0</v>
      </c>
      <c r="CV33" s="132">
        <f t="shared" si="35"/>
        <v>0</v>
      </c>
    </row>
    <row r="34" spans="1:100" s="94" customFormat="1" ht="14.4">
      <c r="A34" s="154" t="s">
        <v>864</v>
      </c>
      <c r="B34" s="154" t="s">
        <v>267</v>
      </c>
      <c r="C34" s="154" t="s">
        <v>21</v>
      </c>
      <c r="D34" s="137" t="s">
        <v>53</v>
      </c>
      <c r="E34" s="105" t="s">
        <v>53</v>
      </c>
      <c r="F34" t="s">
        <v>272</v>
      </c>
      <c r="G34" t="s">
        <v>309</v>
      </c>
      <c r="H34" t="s">
        <v>310</v>
      </c>
      <c r="I34" t="s">
        <v>313</v>
      </c>
      <c r="J34" t="s">
        <v>629</v>
      </c>
      <c r="K34" s="154" t="s">
        <v>501</v>
      </c>
      <c r="L34" s="154" t="s">
        <v>504</v>
      </c>
      <c r="M34" s="119" t="str">
        <f t="shared" si="4"/>
        <v>ED.AN</v>
      </c>
      <c r="N34" s="118">
        <v>0.69094</v>
      </c>
      <c r="O34" s="118">
        <v>0</v>
      </c>
      <c r="P34" s="117">
        <f t="shared" si="5"/>
        <v>160648.38657999999</v>
      </c>
      <c r="Q34" s="117">
        <f t="shared" si="6"/>
        <v>0</v>
      </c>
      <c r="R34" s="112">
        <v>-36909</v>
      </c>
      <c r="S34" s="112">
        <v>21377</v>
      </c>
      <c r="T34" s="112">
        <v>965</v>
      </c>
      <c r="U34" s="112">
        <v>145579</v>
      </c>
      <c r="V34" s="112">
        <v>40126</v>
      </c>
      <c r="W34" s="112">
        <v>15583</v>
      </c>
      <c r="X34" s="112">
        <v>45786</v>
      </c>
      <c r="Y34" s="112">
        <v>0</v>
      </c>
      <c r="Z34" s="112">
        <v>0</v>
      </c>
      <c r="AA34" s="112">
        <v>0</v>
      </c>
      <c r="AB34" s="112">
        <v>0</v>
      </c>
      <c r="AC34" s="112">
        <v>0</v>
      </c>
      <c r="AD34" s="112">
        <f t="shared" si="36"/>
        <v>232507</v>
      </c>
      <c r="AE34" s="96"/>
      <c r="AF34" s="112">
        <f>SUM($R34:R34)</f>
        <v>-36909</v>
      </c>
      <c r="AG34" s="112">
        <f>SUM($R34:S34)</f>
        <v>-15532</v>
      </c>
      <c r="AH34" s="112">
        <f>SUM($R34:T34)</f>
        <v>-14567</v>
      </c>
      <c r="AI34" s="112">
        <f>SUM($R34:U34)</f>
        <v>131012</v>
      </c>
      <c r="AJ34" s="112">
        <f>SUM($R34:V34)</f>
        <v>171138</v>
      </c>
      <c r="AK34" s="112">
        <f>SUM($R34:W34)</f>
        <v>186721</v>
      </c>
      <c r="AL34" s="112">
        <f>SUM($R34:X34)</f>
        <v>232507</v>
      </c>
      <c r="AM34" s="112">
        <f>SUM($R34:Y34)</f>
        <v>232507</v>
      </c>
      <c r="AN34" s="112">
        <f>SUM($R34:Z34)</f>
        <v>232507</v>
      </c>
      <c r="AO34" s="112">
        <f>SUM($R34:AA34)</f>
        <v>232507</v>
      </c>
      <c r="AP34" s="112">
        <f>SUM($R34:AB34)</f>
        <v>232507</v>
      </c>
      <c r="AQ34" s="112">
        <f>SUM($R34:AC34)</f>
        <v>232507</v>
      </c>
      <c r="AR34" s="132">
        <f t="shared" si="7"/>
        <v>141720.95833333334</v>
      </c>
      <c r="AT34" s="112">
        <f t="shared" si="8"/>
        <v>-25501.904460000002</v>
      </c>
      <c r="AU34" s="112">
        <f t="shared" si="9"/>
        <v>14770.22438</v>
      </c>
      <c r="AV34" s="112">
        <f t="shared" si="10"/>
        <v>666.75710000000004</v>
      </c>
      <c r="AW34" s="112">
        <f t="shared" si="11"/>
        <v>100586.35425999999</v>
      </c>
      <c r="AX34" s="112">
        <f t="shared" si="12"/>
        <v>27724.658439999999</v>
      </c>
      <c r="AY34" s="112">
        <f t="shared" si="13"/>
        <v>10766.918019999999</v>
      </c>
      <c r="AZ34" s="112">
        <f t="shared" si="14"/>
        <v>31635.378840000001</v>
      </c>
      <c r="BA34" s="112">
        <f t="shared" si="15"/>
        <v>0</v>
      </c>
      <c r="BB34" s="112">
        <f t="shared" si="16"/>
        <v>0</v>
      </c>
      <c r="BC34" s="112">
        <f t="shared" si="17"/>
        <v>0</v>
      </c>
      <c r="BD34" s="112">
        <f t="shared" si="18"/>
        <v>0</v>
      </c>
      <c r="BE34" s="112">
        <f t="shared" si="19"/>
        <v>0</v>
      </c>
      <c r="BF34" s="112">
        <f t="shared" si="20"/>
        <v>160648.38657999999</v>
      </c>
      <c r="BG34" s="96"/>
      <c r="BH34" s="112">
        <f>SUM($AT34:AT34)</f>
        <v>-25501.904460000002</v>
      </c>
      <c r="BI34" s="112">
        <f>SUM($AT34:AU34)</f>
        <v>-10731.680080000002</v>
      </c>
      <c r="BJ34" s="112">
        <f>SUM($AT34:AV34)</f>
        <v>-10064.922980000001</v>
      </c>
      <c r="BK34" s="112">
        <f>SUM($AT34:AW34)</f>
        <v>90521.43127999999</v>
      </c>
      <c r="BL34" s="112">
        <f>SUM($AT34:AX34)</f>
        <v>118246.08971999999</v>
      </c>
      <c r="BM34" s="112">
        <f>SUM($AT34:AY34)</f>
        <v>129013.00773999999</v>
      </c>
      <c r="BN34" s="112">
        <f>SUM($AT34:AZ34)</f>
        <v>160648.38657999999</v>
      </c>
      <c r="BO34" s="112">
        <f>SUM($AT34:BA34)</f>
        <v>160648.38657999999</v>
      </c>
      <c r="BP34" s="112">
        <f>SUM($AT34:BB34)</f>
        <v>160648.38657999999</v>
      </c>
      <c r="BQ34" s="112">
        <f>SUM($AT34:BC34)</f>
        <v>160648.38657999999</v>
      </c>
      <c r="BR34" s="112">
        <f>SUM($AT34:BD34)</f>
        <v>160648.38657999999</v>
      </c>
      <c r="BS34" s="112">
        <f>SUM($AT34:BE34)</f>
        <v>160648.38657999999</v>
      </c>
      <c r="BT34" s="132">
        <f t="shared" si="21"/>
        <v>97920.678950833317</v>
      </c>
      <c r="BV34" s="112">
        <f t="shared" si="22"/>
        <v>0</v>
      </c>
      <c r="BW34" s="112">
        <f t="shared" si="23"/>
        <v>0</v>
      </c>
      <c r="BX34" s="112">
        <f t="shared" si="24"/>
        <v>0</v>
      </c>
      <c r="BY34" s="112">
        <f t="shared" si="25"/>
        <v>0</v>
      </c>
      <c r="BZ34" s="112">
        <f t="shared" si="26"/>
        <v>0</v>
      </c>
      <c r="CA34" s="112">
        <f t="shared" si="27"/>
        <v>0</v>
      </c>
      <c r="CB34" s="112">
        <f t="shared" si="28"/>
        <v>0</v>
      </c>
      <c r="CC34" s="112">
        <f t="shared" si="29"/>
        <v>0</v>
      </c>
      <c r="CD34" s="112">
        <f t="shared" si="30"/>
        <v>0</v>
      </c>
      <c r="CE34" s="112">
        <f t="shared" si="31"/>
        <v>0</v>
      </c>
      <c r="CF34" s="112">
        <f t="shared" si="32"/>
        <v>0</v>
      </c>
      <c r="CG34" s="112">
        <f t="shared" si="33"/>
        <v>0</v>
      </c>
      <c r="CH34" s="112">
        <f t="shared" si="34"/>
        <v>0</v>
      </c>
      <c r="CI34" s="96"/>
      <c r="CJ34" s="112">
        <f>SUM($BV34:BV34)</f>
        <v>0</v>
      </c>
      <c r="CK34" s="112">
        <f>SUM($BV34:BW34)</f>
        <v>0</v>
      </c>
      <c r="CL34" s="112">
        <f>SUM($BV34:BX34)</f>
        <v>0</v>
      </c>
      <c r="CM34" s="112">
        <f>SUM($BV34:BY34)</f>
        <v>0</v>
      </c>
      <c r="CN34" s="112">
        <f>SUM($BV34:BZ34)</f>
        <v>0</v>
      </c>
      <c r="CO34" s="112">
        <f>SUM($BV34:CA34)</f>
        <v>0</v>
      </c>
      <c r="CP34" s="112">
        <f>SUM($BV34:CB34)</f>
        <v>0</v>
      </c>
      <c r="CQ34" s="112">
        <f>SUM($BV34:CC34)</f>
        <v>0</v>
      </c>
      <c r="CR34" s="112">
        <f>SUM($BV34:CD34)</f>
        <v>0</v>
      </c>
      <c r="CS34" s="112">
        <f>SUM($BV34:CE34)</f>
        <v>0</v>
      </c>
      <c r="CT34" s="112">
        <f>SUM($BV34:CF34)</f>
        <v>0</v>
      </c>
      <c r="CU34" s="112">
        <f>SUM($BV34:CG34)</f>
        <v>0</v>
      </c>
      <c r="CV34" s="132">
        <f t="shared" si="35"/>
        <v>0</v>
      </c>
    </row>
    <row r="35" spans="1:100" s="94" customFormat="1" ht="14.4">
      <c r="A35" s="154" t="s">
        <v>864</v>
      </c>
      <c r="B35" s="154" t="s">
        <v>267</v>
      </c>
      <c r="C35" s="154" t="s">
        <v>268</v>
      </c>
      <c r="D35" s="137" t="s">
        <v>53</v>
      </c>
      <c r="E35" s="105" t="s">
        <v>53</v>
      </c>
      <c r="F35" t="s">
        <v>272</v>
      </c>
      <c r="G35" t="s">
        <v>309</v>
      </c>
      <c r="H35" t="s">
        <v>310</v>
      </c>
      <c r="I35" t="s">
        <v>318</v>
      </c>
      <c r="J35" t="s">
        <v>630</v>
      </c>
      <c r="K35" s="154" t="s">
        <v>501</v>
      </c>
      <c r="L35" s="154" t="s">
        <v>504</v>
      </c>
      <c r="M35" s="119" t="str">
        <f t="shared" si="4"/>
        <v>ED.WA</v>
      </c>
      <c r="N35" s="118">
        <v>1</v>
      </c>
      <c r="O35" s="118">
        <v>0</v>
      </c>
      <c r="P35" s="117">
        <f t="shared" si="5"/>
        <v>462167</v>
      </c>
      <c r="Q35" s="117">
        <f t="shared" si="6"/>
        <v>0</v>
      </c>
      <c r="R35" s="112">
        <v>0</v>
      </c>
      <c r="S35" s="112">
        <v>0</v>
      </c>
      <c r="T35" s="112">
        <v>0</v>
      </c>
      <c r="U35" s="112">
        <v>0</v>
      </c>
      <c r="V35" s="112">
        <v>0</v>
      </c>
      <c r="W35" s="112">
        <v>0</v>
      </c>
      <c r="X35" s="112">
        <v>71053</v>
      </c>
      <c r="Y35" s="112">
        <v>74676</v>
      </c>
      <c r="Z35" s="112">
        <v>73624</v>
      </c>
      <c r="AA35" s="112">
        <v>76181</v>
      </c>
      <c r="AB35" s="112">
        <v>96061</v>
      </c>
      <c r="AC35" s="112">
        <v>70572</v>
      </c>
      <c r="AD35" s="112">
        <f t="shared" si="36"/>
        <v>462167</v>
      </c>
      <c r="AE35" s="96"/>
      <c r="AF35" s="112">
        <f>SUM($R35:R35)</f>
        <v>0</v>
      </c>
      <c r="AG35" s="112">
        <f>SUM($R35:S35)</f>
        <v>0</v>
      </c>
      <c r="AH35" s="112">
        <f>SUM($R35:T35)</f>
        <v>0</v>
      </c>
      <c r="AI35" s="112">
        <f>SUM($R35:U35)</f>
        <v>0</v>
      </c>
      <c r="AJ35" s="112">
        <f>SUM($R35:V35)</f>
        <v>0</v>
      </c>
      <c r="AK35" s="112">
        <f>SUM($R35:W35)</f>
        <v>0</v>
      </c>
      <c r="AL35" s="112">
        <f>SUM($R35:X35)</f>
        <v>71053</v>
      </c>
      <c r="AM35" s="112">
        <f>SUM($R35:Y35)</f>
        <v>145729</v>
      </c>
      <c r="AN35" s="112">
        <f>SUM($R35:Z35)</f>
        <v>219353</v>
      </c>
      <c r="AO35" s="112">
        <f>SUM($R35:AA35)</f>
        <v>295534</v>
      </c>
      <c r="AP35" s="112">
        <f>SUM($R35:AB35)</f>
        <v>391595</v>
      </c>
      <c r="AQ35" s="112">
        <f>SUM($R35:AC35)</f>
        <v>462167</v>
      </c>
      <c r="AR35" s="132">
        <f t="shared" si="7"/>
        <v>112862.29166666667</v>
      </c>
      <c r="AT35" s="112">
        <f t="shared" si="8"/>
        <v>0</v>
      </c>
      <c r="AU35" s="112">
        <f t="shared" si="9"/>
        <v>0</v>
      </c>
      <c r="AV35" s="112">
        <f t="shared" si="10"/>
        <v>0</v>
      </c>
      <c r="AW35" s="112">
        <f t="shared" si="11"/>
        <v>0</v>
      </c>
      <c r="AX35" s="112">
        <f t="shared" si="12"/>
        <v>0</v>
      </c>
      <c r="AY35" s="112">
        <f t="shared" si="13"/>
        <v>0</v>
      </c>
      <c r="AZ35" s="112">
        <f t="shared" si="14"/>
        <v>71053</v>
      </c>
      <c r="BA35" s="112">
        <f t="shared" si="15"/>
        <v>74676</v>
      </c>
      <c r="BB35" s="112">
        <f t="shared" si="16"/>
        <v>73624</v>
      </c>
      <c r="BC35" s="112">
        <f t="shared" si="17"/>
        <v>76181</v>
      </c>
      <c r="BD35" s="112">
        <f t="shared" si="18"/>
        <v>96061</v>
      </c>
      <c r="BE35" s="112">
        <f t="shared" si="19"/>
        <v>70572</v>
      </c>
      <c r="BF35" s="112">
        <f t="shared" si="20"/>
        <v>462167</v>
      </c>
      <c r="BG35" s="96"/>
      <c r="BH35" s="112">
        <f>SUM($AT35:AT35)</f>
        <v>0</v>
      </c>
      <c r="BI35" s="112">
        <f>SUM($AT35:AU35)</f>
        <v>0</v>
      </c>
      <c r="BJ35" s="112">
        <f>SUM($AT35:AV35)</f>
        <v>0</v>
      </c>
      <c r="BK35" s="112">
        <f>SUM($AT35:AW35)</f>
        <v>0</v>
      </c>
      <c r="BL35" s="112">
        <f>SUM($AT35:AX35)</f>
        <v>0</v>
      </c>
      <c r="BM35" s="112">
        <f>SUM($AT35:AY35)</f>
        <v>0</v>
      </c>
      <c r="BN35" s="112">
        <f>SUM($AT35:AZ35)</f>
        <v>71053</v>
      </c>
      <c r="BO35" s="112">
        <f>SUM($AT35:BA35)</f>
        <v>145729</v>
      </c>
      <c r="BP35" s="112">
        <f>SUM($AT35:BB35)</f>
        <v>219353</v>
      </c>
      <c r="BQ35" s="112">
        <f>SUM($AT35:BC35)</f>
        <v>295534</v>
      </c>
      <c r="BR35" s="112">
        <f>SUM($AT35:BD35)</f>
        <v>391595</v>
      </c>
      <c r="BS35" s="112">
        <f>SUM($AT35:BE35)</f>
        <v>462167</v>
      </c>
      <c r="BT35" s="132">
        <f t="shared" si="21"/>
        <v>112862.29166666667</v>
      </c>
      <c r="BV35" s="112">
        <f t="shared" si="22"/>
        <v>0</v>
      </c>
      <c r="BW35" s="112">
        <f t="shared" si="23"/>
        <v>0</v>
      </c>
      <c r="BX35" s="112">
        <f t="shared" si="24"/>
        <v>0</v>
      </c>
      <c r="BY35" s="112">
        <f t="shared" si="25"/>
        <v>0</v>
      </c>
      <c r="BZ35" s="112">
        <f t="shared" si="26"/>
        <v>0</v>
      </c>
      <c r="CA35" s="112">
        <f t="shared" si="27"/>
        <v>0</v>
      </c>
      <c r="CB35" s="112">
        <f t="shared" si="28"/>
        <v>0</v>
      </c>
      <c r="CC35" s="112">
        <f t="shared" si="29"/>
        <v>0</v>
      </c>
      <c r="CD35" s="112">
        <f t="shared" si="30"/>
        <v>0</v>
      </c>
      <c r="CE35" s="112">
        <f t="shared" si="31"/>
        <v>0</v>
      </c>
      <c r="CF35" s="112">
        <f t="shared" si="32"/>
        <v>0</v>
      </c>
      <c r="CG35" s="112">
        <f t="shared" si="33"/>
        <v>0</v>
      </c>
      <c r="CH35" s="112">
        <f t="shared" si="34"/>
        <v>0</v>
      </c>
      <c r="CI35" s="96"/>
      <c r="CJ35" s="112">
        <f>SUM($BV35:BV35)</f>
        <v>0</v>
      </c>
      <c r="CK35" s="112">
        <f>SUM($BV35:BW35)</f>
        <v>0</v>
      </c>
      <c r="CL35" s="112">
        <f>SUM($BV35:BX35)</f>
        <v>0</v>
      </c>
      <c r="CM35" s="112">
        <f>SUM($BV35:BY35)</f>
        <v>0</v>
      </c>
      <c r="CN35" s="112">
        <f>SUM($BV35:BZ35)</f>
        <v>0</v>
      </c>
      <c r="CO35" s="112">
        <f>SUM($BV35:CA35)</f>
        <v>0</v>
      </c>
      <c r="CP35" s="112">
        <f>SUM($BV35:CB35)</f>
        <v>0</v>
      </c>
      <c r="CQ35" s="112">
        <f>SUM($BV35:CC35)</f>
        <v>0</v>
      </c>
      <c r="CR35" s="112">
        <f>SUM($BV35:CD35)</f>
        <v>0</v>
      </c>
      <c r="CS35" s="112">
        <f>SUM($BV35:CE35)</f>
        <v>0</v>
      </c>
      <c r="CT35" s="112">
        <f>SUM($BV35:CF35)</f>
        <v>0</v>
      </c>
      <c r="CU35" s="112">
        <f>SUM($BV35:CG35)</f>
        <v>0</v>
      </c>
      <c r="CV35" s="132">
        <f t="shared" si="35"/>
        <v>0</v>
      </c>
    </row>
    <row r="36" spans="1:100" s="94" customFormat="1" ht="14.4">
      <c r="A36" s="154" t="s">
        <v>864</v>
      </c>
      <c r="B36" s="154" t="s">
        <v>267</v>
      </c>
      <c r="C36" s="154" t="s">
        <v>268</v>
      </c>
      <c r="D36" s="137" t="s">
        <v>53</v>
      </c>
      <c r="E36" s="105" t="s">
        <v>53</v>
      </c>
      <c r="F36" t="s">
        <v>272</v>
      </c>
      <c r="G36" t="s">
        <v>309</v>
      </c>
      <c r="H36" t="s">
        <v>310</v>
      </c>
      <c r="I36" t="s">
        <v>314</v>
      </c>
      <c r="J36" t="s">
        <v>631</v>
      </c>
      <c r="K36" s="154" t="s">
        <v>501</v>
      </c>
      <c r="L36" s="154" t="s">
        <v>504</v>
      </c>
      <c r="M36" s="119" t="str">
        <f t="shared" si="4"/>
        <v>ED.WA</v>
      </c>
      <c r="N36" s="118">
        <v>1</v>
      </c>
      <c r="O36" s="118">
        <v>0</v>
      </c>
      <c r="P36" s="117">
        <f t="shared" si="5"/>
        <v>952470</v>
      </c>
      <c r="Q36" s="117">
        <f t="shared" si="6"/>
        <v>0</v>
      </c>
      <c r="R36" s="112">
        <v>47056</v>
      </c>
      <c r="S36" s="112">
        <v>21472</v>
      </c>
      <c r="T36" s="112">
        <v>66539</v>
      </c>
      <c r="U36" s="112">
        <v>89764</v>
      </c>
      <c r="V36" s="112">
        <v>320863</v>
      </c>
      <c r="W36" s="112">
        <v>190175</v>
      </c>
      <c r="X36" s="112">
        <v>46655</v>
      </c>
      <c r="Y36" s="112">
        <v>34706</v>
      </c>
      <c r="Z36" s="112">
        <v>34706</v>
      </c>
      <c r="AA36" s="112">
        <v>34706</v>
      </c>
      <c r="AB36" s="112">
        <v>34706</v>
      </c>
      <c r="AC36" s="112">
        <v>31122</v>
      </c>
      <c r="AD36" s="112">
        <f t="shared" si="36"/>
        <v>952470</v>
      </c>
      <c r="AE36" s="96"/>
      <c r="AF36" s="112">
        <f>SUM($R36:R36)</f>
        <v>47056</v>
      </c>
      <c r="AG36" s="112">
        <f>SUM($R36:S36)</f>
        <v>68528</v>
      </c>
      <c r="AH36" s="112">
        <f>SUM($R36:T36)</f>
        <v>135067</v>
      </c>
      <c r="AI36" s="112">
        <f>SUM($R36:U36)</f>
        <v>224831</v>
      </c>
      <c r="AJ36" s="112">
        <f>SUM($R36:V36)</f>
        <v>545694</v>
      </c>
      <c r="AK36" s="112">
        <f>SUM($R36:W36)</f>
        <v>735869</v>
      </c>
      <c r="AL36" s="112">
        <f>SUM($R36:X36)</f>
        <v>782524</v>
      </c>
      <c r="AM36" s="112">
        <f>SUM($R36:Y36)</f>
        <v>817230</v>
      </c>
      <c r="AN36" s="112">
        <f>SUM($R36:Z36)</f>
        <v>851936</v>
      </c>
      <c r="AO36" s="112">
        <f>SUM($R36:AA36)</f>
        <v>886642</v>
      </c>
      <c r="AP36" s="112">
        <f>SUM($R36:AB36)</f>
        <v>921348</v>
      </c>
      <c r="AQ36" s="112">
        <f>SUM($R36:AC36)</f>
        <v>952470</v>
      </c>
      <c r="AR36" s="132">
        <f t="shared" si="7"/>
        <v>541080</v>
      </c>
      <c r="AT36" s="112">
        <f t="shared" si="8"/>
        <v>47056</v>
      </c>
      <c r="AU36" s="112">
        <f t="shared" si="9"/>
        <v>21472</v>
      </c>
      <c r="AV36" s="112">
        <f t="shared" si="10"/>
        <v>66539</v>
      </c>
      <c r="AW36" s="112">
        <f t="shared" si="11"/>
        <v>89764</v>
      </c>
      <c r="AX36" s="112">
        <f t="shared" si="12"/>
        <v>320863</v>
      </c>
      <c r="AY36" s="112">
        <f t="shared" si="13"/>
        <v>190175</v>
      </c>
      <c r="AZ36" s="112">
        <f t="shared" si="14"/>
        <v>46655</v>
      </c>
      <c r="BA36" s="112">
        <f t="shared" si="15"/>
        <v>34706</v>
      </c>
      <c r="BB36" s="112">
        <f t="shared" si="16"/>
        <v>34706</v>
      </c>
      <c r="BC36" s="112">
        <f t="shared" si="17"/>
        <v>34706</v>
      </c>
      <c r="BD36" s="112">
        <f t="shared" si="18"/>
        <v>34706</v>
      </c>
      <c r="BE36" s="112">
        <f t="shared" si="19"/>
        <v>31122</v>
      </c>
      <c r="BF36" s="112">
        <f t="shared" si="20"/>
        <v>952470</v>
      </c>
      <c r="BG36" s="96"/>
      <c r="BH36" s="112">
        <f>SUM($AT36:AT36)</f>
        <v>47056</v>
      </c>
      <c r="BI36" s="112">
        <f>SUM($AT36:AU36)</f>
        <v>68528</v>
      </c>
      <c r="BJ36" s="112">
        <f>SUM($AT36:AV36)</f>
        <v>135067</v>
      </c>
      <c r="BK36" s="112">
        <f>SUM($AT36:AW36)</f>
        <v>224831</v>
      </c>
      <c r="BL36" s="112">
        <f>SUM($AT36:AX36)</f>
        <v>545694</v>
      </c>
      <c r="BM36" s="112">
        <f>SUM($AT36:AY36)</f>
        <v>735869</v>
      </c>
      <c r="BN36" s="112">
        <f>SUM($AT36:AZ36)</f>
        <v>782524</v>
      </c>
      <c r="BO36" s="112">
        <f>SUM($AT36:BA36)</f>
        <v>817230</v>
      </c>
      <c r="BP36" s="112">
        <f>SUM($AT36:BB36)</f>
        <v>851936</v>
      </c>
      <c r="BQ36" s="112">
        <f>SUM($AT36:BC36)</f>
        <v>886642</v>
      </c>
      <c r="BR36" s="112">
        <f>SUM($AT36:BD36)</f>
        <v>921348</v>
      </c>
      <c r="BS36" s="112">
        <f>SUM($AT36:BE36)</f>
        <v>952470</v>
      </c>
      <c r="BT36" s="132">
        <f t="shared" si="21"/>
        <v>541080</v>
      </c>
      <c r="BV36" s="112">
        <f t="shared" si="22"/>
        <v>0</v>
      </c>
      <c r="BW36" s="112">
        <f t="shared" si="23"/>
        <v>0</v>
      </c>
      <c r="BX36" s="112">
        <f t="shared" si="24"/>
        <v>0</v>
      </c>
      <c r="BY36" s="112">
        <f t="shared" si="25"/>
        <v>0</v>
      </c>
      <c r="BZ36" s="112">
        <f t="shared" si="26"/>
        <v>0</v>
      </c>
      <c r="CA36" s="112">
        <f t="shared" si="27"/>
        <v>0</v>
      </c>
      <c r="CB36" s="112">
        <f t="shared" si="28"/>
        <v>0</v>
      </c>
      <c r="CC36" s="112">
        <f t="shared" si="29"/>
        <v>0</v>
      </c>
      <c r="CD36" s="112">
        <f t="shared" si="30"/>
        <v>0</v>
      </c>
      <c r="CE36" s="112">
        <f t="shared" si="31"/>
        <v>0</v>
      </c>
      <c r="CF36" s="112">
        <f t="shared" si="32"/>
        <v>0</v>
      </c>
      <c r="CG36" s="112">
        <f t="shared" si="33"/>
        <v>0</v>
      </c>
      <c r="CH36" s="112">
        <f t="shared" si="34"/>
        <v>0</v>
      </c>
      <c r="CI36" s="96"/>
      <c r="CJ36" s="112">
        <f>SUM($BV36:BV36)</f>
        <v>0</v>
      </c>
      <c r="CK36" s="112">
        <f>SUM($BV36:BW36)</f>
        <v>0</v>
      </c>
      <c r="CL36" s="112">
        <f>SUM($BV36:BX36)</f>
        <v>0</v>
      </c>
      <c r="CM36" s="112">
        <f>SUM($BV36:BY36)</f>
        <v>0</v>
      </c>
      <c r="CN36" s="112">
        <f>SUM($BV36:BZ36)</f>
        <v>0</v>
      </c>
      <c r="CO36" s="112">
        <f>SUM($BV36:CA36)</f>
        <v>0</v>
      </c>
      <c r="CP36" s="112">
        <f>SUM($BV36:CB36)</f>
        <v>0</v>
      </c>
      <c r="CQ36" s="112">
        <f>SUM($BV36:CC36)</f>
        <v>0</v>
      </c>
      <c r="CR36" s="112">
        <f>SUM($BV36:CD36)</f>
        <v>0</v>
      </c>
      <c r="CS36" s="112">
        <f>SUM($BV36:CE36)</f>
        <v>0</v>
      </c>
      <c r="CT36" s="112">
        <f>SUM($BV36:CF36)</f>
        <v>0</v>
      </c>
      <c r="CU36" s="112">
        <f>SUM($BV36:CG36)</f>
        <v>0</v>
      </c>
      <c r="CV36" s="132">
        <f t="shared" si="35"/>
        <v>0</v>
      </c>
    </row>
    <row r="37" spans="1:100" s="94" customFormat="1" ht="14.4">
      <c r="A37" s="154" t="s">
        <v>509</v>
      </c>
      <c r="B37" s="154" t="s">
        <v>267</v>
      </c>
      <c r="C37" s="154" t="s">
        <v>21</v>
      </c>
      <c r="D37" s="137" t="s">
        <v>583</v>
      </c>
      <c r="E37" s="105" t="s">
        <v>57</v>
      </c>
      <c r="F37" t="s">
        <v>273</v>
      </c>
      <c r="G37" t="s">
        <v>319</v>
      </c>
      <c r="H37" t="s">
        <v>320</v>
      </c>
      <c r="I37" t="s">
        <v>632</v>
      </c>
      <c r="J37" t="s">
        <v>633</v>
      </c>
      <c r="K37" s="154" t="s">
        <v>501</v>
      </c>
      <c r="L37" s="154" t="s">
        <v>505</v>
      </c>
      <c r="M37" s="119" t="str">
        <f t="shared" si="4"/>
        <v>ED.AN</v>
      </c>
      <c r="N37" s="118">
        <v>0.65639999999999998</v>
      </c>
      <c r="O37" s="118">
        <v>0</v>
      </c>
      <c r="P37" s="117">
        <f t="shared" ref="P37:P68" si="37">AD37*N37</f>
        <v>4430.0436</v>
      </c>
      <c r="Q37" s="117">
        <f t="shared" ref="Q37:Q68" si="38">AD37*O37</f>
        <v>0</v>
      </c>
      <c r="R37" s="112">
        <v>0</v>
      </c>
      <c r="S37" s="112">
        <v>0</v>
      </c>
      <c r="T37" s="112">
        <v>0</v>
      </c>
      <c r="U37" s="112">
        <v>0</v>
      </c>
      <c r="V37" s="112">
        <v>6749</v>
      </c>
      <c r="W37" s="112">
        <v>0</v>
      </c>
      <c r="X37" s="112">
        <v>0</v>
      </c>
      <c r="Y37" s="112">
        <v>0</v>
      </c>
      <c r="Z37" s="112">
        <v>0</v>
      </c>
      <c r="AA37" s="112">
        <v>0</v>
      </c>
      <c r="AB37" s="112">
        <v>0</v>
      </c>
      <c r="AC37" s="112">
        <v>0</v>
      </c>
      <c r="AD37" s="112">
        <f t="shared" si="36"/>
        <v>6749</v>
      </c>
      <c r="AE37" s="96"/>
      <c r="AF37" s="112">
        <f>SUM($R37:R37)</f>
        <v>0</v>
      </c>
      <c r="AG37" s="112">
        <f>SUM($R37:S37)</f>
        <v>0</v>
      </c>
      <c r="AH37" s="112">
        <f>SUM($R37:T37)</f>
        <v>0</v>
      </c>
      <c r="AI37" s="112">
        <f>SUM($R37:U37)</f>
        <v>0</v>
      </c>
      <c r="AJ37" s="112">
        <f>SUM($R37:V37)</f>
        <v>6749</v>
      </c>
      <c r="AK37" s="112">
        <f>SUM($R37:W37)</f>
        <v>6749</v>
      </c>
      <c r="AL37" s="112">
        <f>SUM($R37:X37)</f>
        <v>6749</v>
      </c>
      <c r="AM37" s="112">
        <f>SUM($R37:Y37)</f>
        <v>6749</v>
      </c>
      <c r="AN37" s="112">
        <f>SUM($R37:Z37)</f>
        <v>6749</v>
      </c>
      <c r="AO37" s="112">
        <f>SUM($R37:AA37)</f>
        <v>6749</v>
      </c>
      <c r="AP37" s="112">
        <f>SUM($R37:AB37)</f>
        <v>6749</v>
      </c>
      <c r="AQ37" s="112">
        <f>SUM($R37:AC37)</f>
        <v>6749</v>
      </c>
      <c r="AR37" s="132">
        <f t="shared" ref="AR37:AR68" si="39">(((0+AQ37)/2)+SUM(AF37:AP37))/12</f>
        <v>4218.125</v>
      </c>
      <c r="AT37" s="112">
        <f t="shared" ref="AT37:AT68" si="40">R37*$N37</f>
        <v>0</v>
      </c>
      <c r="AU37" s="112">
        <f t="shared" ref="AU37:AU68" si="41">S37*$N37</f>
        <v>0</v>
      </c>
      <c r="AV37" s="112">
        <f t="shared" ref="AV37:AV68" si="42">T37*$N37</f>
        <v>0</v>
      </c>
      <c r="AW37" s="112">
        <f t="shared" ref="AW37:AW68" si="43">U37*$N37</f>
        <v>0</v>
      </c>
      <c r="AX37" s="112">
        <f t="shared" ref="AX37:AX68" si="44">V37*$N37</f>
        <v>4430.0436</v>
      </c>
      <c r="AY37" s="112">
        <f t="shared" ref="AY37:AY68" si="45">W37*$N37</f>
        <v>0</v>
      </c>
      <c r="AZ37" s="112">
        <f t="shared" ref="AZ37:AZ68" si="46">X37*$N37</f>
        <v>0</v>
      </c>
      <c r="BA37" s="112">
        <f t="shared" ref="BA37:BA68" si="47">Y37*$N37</f>
        <v>0</v>
      </c>
      <c r="BB37" s="112">
        <f t="shared" ref="BB37:BB68" si="48">Z37*$N37</f>
        <v>0</v>
      </c>
      <c r="BC37" s="112">
        <f t="shared" ref="BC37:BC68" si="49">AA37*$N37</f>
        <v>0</v>
      </c>
      <c r="BD37" s="112">
        <f t="shared" ref="BD37:BD68" si="50">AB37*$N37</f>
        <v>0</v>
      </c>
      <c r="BE37" s="112">
        <f t="shared" ref="BE37:BE68" si="51">AC37*$N37</f>
        <v>0</v>
      </c>
      <c r="BF37" s="112">
        <f t="shared" ref="BF37:BF68" si="52">SUM(AT37:BE37)</f>
        <v>4430.0436</v>
      </c>
      <c r="BG37" s="96"/>
      <c r="BH37" s="112">
        <f>SUM($AT37:AT37)</f>
        <v>0</v>
      </c>
      <c r="BI37" s="112">
        <f>SUM($AT37:AU37)</f>
        <v>0</v>
      </c>
      <c r="BJ37" s="112">
        <f>SUM($AT37:AV37)</f>
        <v>0</v>
      </c>
      <c r="BK37" s="112">
        <f>SUM($AT37:AW37)</f>
        <v>0</v>
      </c>
      <c r="BL37" s="112">
        <f>SUM($AT37:AX37)</f>
        <v>4430.0436</v>
      </c>
      <c r="BM37" s="112">
        <f>SUM($AT37:AY37)</f>
        <v>4430.0436</v>
      </c>
      <c r="BN37" s="112">
        <f>SUM($AT37:AZ37)</f>
        <v>4430.0436</v>
      </c>
      <c r="BO37" s="112">
        <f>SUM($AT37:BA37)</f>
        <v>4430.0436</v>
      </c>
      <c r="BP37" s="112">
        <f>SUM($AT37:BB37)</f>
        <v>4430.0436</v>
      </c>
      <c r="BQ37" s="112">
        <f>SUM($AT37:BC37)</f>
        <v>4430.0436</v>
      </c>
      <c r="BR37" s="112">
        <f>SUM($AT37:BD37)</f>
        <v>4430.0436</v>
      </c>
      <c r="BS37" s="112">
        <f>SUM($AT37:BE37)</f>
        <v>4430.0436</v>
      </c>
      <c r="BT37" s="132">
        <f t="shared" ref="BT37:BT68" si="53">(((0+BS37)/2)+SUM(BH37:BR37))/12</f>
        <v>2768.7772500000005</v>
      </c>
      <c r="BV37" s="112">
        <f t="shared" ref="BV37:BV68" si="54">$O37*R37</f>
        <v>0</v>
      </c>
      <c r="BW37" s="112">
        <f t="shared" ref="BW37:BW68" si="55">$O37*S37</f>
        <v>0</v>
      </c>
      <c r="BX37" s="112">
        <f t="shared" ref="BX37:BX68" si="56">$O37*T37</f>
        <v>0</v>
      </c>
      <c r="BY37" s="112">
        <f t="shared" ref="BY37:BY68" si="57">$O37*U37</f>
        <v>0</v>
      </c>
      <c r="BZ37" s="112">
        <f t="shared" ref="BZ37:BZ68" si="58">$O37*V37</f>
        <v>0</v>
      </c>
      <c r="CA37" s="112">
        <f t="shared" ref="CA37:CA68" si="59">$O37*W37</f>
        <v>0</v>
      </c>
      <c r="CB37" s="112">
        <f t="shared" ref="CB37:CB68" si="60">$O37*X37</f>
        <v>0</v>
      </c>
      <c r="CC37" s="112">
        <f t="shared" ref="CC37:CC68" si="61">$O37*Y37</f>
        <v>0</v>
      </c>
      <c r="CD37" s="112">
        <f t="shared" ref="CD37:CD68" si="62">$O37*Z37</f>
        <v>0</v>
      </c>
      <c r="CE37" s="112">
        <f t="shared" ref="CE37:CE68" si="63">$O37*AA37</f>
        <v>0</v>
      </c>
      <c r="CF37" s="112">
        <f t="shared" ref="CF37:CF68" si="64">$O37*AB37</f>
        <v>0</v>
      </c>
      <c r="CG37" s="112">
        <f t="shared" ref="CG37:CG68" si="65">$O37*AC37</f>
        <v>0</v>
      </c>
      <c r="CH37" s="112">
        <f t="shared" ref="CH37:CH68" si="66">SUM(BV37:CG37)</f>
        <v>0</v>
      </c>
      <c r="CI37" s="96"/>
      <c r="CJ37" s="112">
        <f>SUM($BV37:BV37)</f>
        <v>0</v>
      </c>
      <c r="CK37" s="112">
        <f>SUM($BV37:BW37)</f>
        <v>0</v>
      </c>
      <c r="CL37" s="112">
        <f>SUM($BV37:BX37)</f>
        <v>0</v>
      </c>
      <c r="CM37" s="112">
        <f>SUM($BV37:BY37)</f>
        <v>0</v>
      </c>
      <c r="CN37" s="112">
        <f>SUM($BV37:BZ37)</f>
        <v>0</v>
      </c>
      <c r="CO37" s="112">
        <f>SUM($BV37:CA37)</f>
        <v>0</v>
      </c>
      <c r="CP37" s="112">
        <f>SUM($BV37:CB37)</f>
        <v>0</v>
      </c>
      <c r="CQ37" s="112">
        <f>SUM($BV37:CC37)</f>
        <v>0</v>
      </c>
      <c r="CR37" s="112">
        <f>SUM($BV37:CD37)</f>
        <v>0</v>
      </c>
      <c r="CS37" s="112">
        <f>SUM($BV37:CE37)</f>
        <v>0</v>
      </c>
      <c r="CT37" s="112">
        <f>SUM($BV37:CF37)</f>
        <v>0</v>
      </c>
      <c r="CU37" s="112">
        <f>SUM($BV37:CG37)</f>
        <v>0</v>
      </c>
      <c r="CV37" s="132">
        <f t="shared" si="35"/>
        <v>0</v>
      </c>
    </row>
    <row r="38" spans="1:100" s="94" customFormat="1" ht="14.4">
      <c r="A38" s="154" t="s">
        <v>509</v>
      </c>
      <c r="B38" s="154" t="s">
        <v>267</v>
      </c>
      <c r="C38" s="154" t="s">
        <v>21</v>
      </c>
      <c r="D38" s="137" t="s">
        <v>583</v>
      </c>
      <c r="E38" s="105" t="s">
        <v>57</v>
      </c>
      <c r="F38" t="s">
        <v>273</v>
      </c>
      <c r="G38" t="s">
        <v>319</v>
      </c>
      <c r="H38" t="s">
        <v>320</v>
      </c>
      <c r="I38" t="s">
        <v>321</v>
      </c>
      <c r="J38" t="s">
        <v>634</v>
      </c>
      <c r="K38" s="154" t="s">
        <v>501</v>
      </c>
      <c r="L38" s="154" t="s">
        <v>505</v>
      </c>
      <c r="M38" s="119" t="str">
        <f t="shared" si="4"/>
        <v>ED.AN</v>
      </c>
      <c r="N38" s="118">
        <v>0.65639999999999998</v>
      </c>
      <c r="O38" s="118">
        <v>0</v>
      </c>
      <c r="P38" s="117">
        <f t="shared" si="37"/>
        <v>420825.91680000001</v>
      </c>
      <c r="Q38" s="117">
        <f t="shared" si="38"/>
        <v>0</v>
      </c>
      <c r="R38" s="112">
        <v>633</v>
      </c>
      <c r="S38" s="112">
        <v>0</v>
      </c>
      <c r="T38" s="112">
        <v>0</v>
      </c>
      <c r="U38" s="112">
        <v>0</v>
      </c>
      <c r="V38" s="112">
        <v>10479</v>
      </c>
      <c r="W38" s="112">
        <v>0</v>
      </c>
      <c r="X38" s="112">
        <v>0</v>
      </c>
      <c r="Y38" s="112">
        <v>0</v>
      </c>
      <c r="Z38" s="112">
        <v>0</v>
      </c>
      <c r="AA38" s="112">
        <v>0</v>
      </c>
      <c r="AB38" s="112">
        <v>0</v>
      </c>
      <c r="AC38" s="112">
        <v>630000</v>
      </c>
      <c r="AD38" s="112">
        <f t="shared" si="36"/>
        <v>641112</v>
      </c>
      <c r="AE38" s="96"/>
      <c r="AF38" s="112">
        <f>SUM($R38:R38)</f>
        <v>633</v>
      </c>
      <c r="AG38" s="112">
        <f>SUM($R38:S38)</f>
        <v>633</v>
      </c>
      <c r="AH38" s="112">
        <f>SUM($R38:T38)</f>
        <v>633</v>
      </c>
      <c r="AI38" s="112">
        <f>SUM($R38:U38)</f>
        <v>633</v>
      </c>
      <c r="AJ38" s="112">
        <f>SUM($R38:V38)</f>
        <v>11112</v>
      </c>
      <c r="AK38" s="112">
        <f>SUM($R38:W38)</f>
        <v>11112</v>
      </c>
      <c r="AL38" s="112">
        <f>SUM($R38:X38)</f>
        <v>11112</v>
      </c>
      <c r="AM38" s="112">
        <f>SUM($R38:Y38)</f>
        <v>11112</v>
      </c>
      <c r="AN38" s="112">
        <f>SUM($R38:Z38)</f>
        <v>11112</v>
      </c>
      <c r="AO38" s="112">
        <f>SUM($R38:AA38)</f>
        <v>11112</v>
      </c>
      <c r="AP38" s="112">
        <f>SUM($R38:AB38)</f>
        <v>11112</v>
      </c>
      <c r="AQ38" s="112">
        <f>SUM($R38:AC38)</f>
        <v>641112</v>
      </c>
      <c r="AR38" s="132">
        <f t="shared" si="39"/>
        <v>33406</v>
      </c>
      <c r="AT38" s="112">
        <f t="shared" si="40"/>
        <v>415.50119999999998</v>
      </c>
      <c r="AU38" s="112">
        <f t="shared" si="41"/>
        <v>0</v>
      </c>
      <c r="AV38" s="112">
        <f t="shared" si="42"/>
        <v>0</v>
      </c>
      <c r="AW38" s="112">
        <f t="shared" si="43"/>
        <v>0</v>
      </c>
      <c r="AX38" s="112">
        <f t="shared" si="44"/>
        <v>6878.4156000000003</v>
      </c>
      <c r="AY38" s="112">
        <f t="shared" si="45"/>
        <v>0</v>
      </c>
      <c r="AZ38" s="112">
        <f t="shared" si="46"/>
        <v>0</v>
      </c>
      <c r="BA38" s="112">
        <f t="shared" si="47"/>
        <v>0</v>
      </c>
      <c r="BB38" s="112">
        <f t="shared" si="48"/>
        <v>0</v>
      </c>
      <c r="BC38" s="112">
        <f t="shared" si="49"/>
        <v>0</v>
      </c>
      <c r="BD38" s="112">
        <f t="shared" si="50"/>
        <v>0</v>
      </c>
      <c r="BE38" s="112">
        <f t="shared" si="51"/>
        <v>413532</v>
      </c>
      <c r="BF38" s="112">
        <f t="shared" si="52"/>
        <v>420825.91680000001</v>
      </c>
      <c r="BG38" s="96"/>
      <c r="BH38" s="112">
        <f>SUM($AT38:AT38)</f>
        <v>415.50119999999998</v>
      </c>
      <c r="BI38" s="112">
        <f>SUM($AT38:AU38)</f>
        <v>415.50119999999998</v>
      </c>
      <c r="BJ38" s="112">
        <f>SUM($AT38:AV38)</f>
        <v>415.50119999999998</v>
      </c>
      <c r="BK38" s="112">
        <f>SUM($AT38:AW38)</f>
        <v>415.50119999999998</v>
      </c>
      <c r="BL38" s="112">
        <f>SUM($AT38:AX38)</f>
        <v>7293.9168</v>
      </c>
      <c r="BM38" s="112">
        <f>SUM($AT38:AY38)</f>
        <v>7293.9168</v>
      </c>
      <c r="BN38" s="112">
        <f>SUM($AT38:AZ38)</f>
        <v>7293.9168</v>
      </c>
      <c r="BO38" s="112">
        <f>SUM($AT38:BA38)</f>
        <v>7293.9168</v>
      </c>
      <c r="BP38" s="112">
        <f>SUM($AT38:BB38)</f>
        <v>7293.9168</v>
      </c>
      <c r="BQ38" s="112">
        <f>SUM($AT38:BC38)</f>
        <v>7293.9168</v>
      </c>
      <c r="BR38" s="112">
        <f>SUM($AT38:BD38)</f>
        <v>7293.9168</v>
      </c>
      <c r="BS38" s="112">
        <f>SUM($AT38:BE38)</f>
        <v>420825.91680000001</v>
      </c>
      <c r="BT38" s="132">
        <f t="shared" si="53"/>
        <v>21927.698399999997</v>
      </c>
      <c r="BV38" s="112">
        <f t="shared" si="54"/>
        <v>0</v>
      </c>
      <c r="BW38" s="112">
        <f t="shared" si="55"/>
        <v>0</v>
      </c>
      <c r="BX38" s="112">
        <f t="shared" si="56"/>
        <v>0</v>
      </c>
      <c r="BY38" s="112">
        <f t="shared" si="57"/>
        <v>0</v>
      </c>
      <c r="BZ38" s="112">
        <f t="shared" si="58"/>
        <v>0</v>
      </c>
      <c r="CA38" s="112">
        <f t="shared" si="59"/>
        <v>0</v>
      </c>
      <c r="CB38" s="112">
        <f t="shared" si="60"/>
        <v>0</v>
      </c>
      <c r="CC38" s="112">
        <f t="shared" si="61"/>
        <v>0</v>
      </c>
      <c r="CD38" s="112">
        <f t="shared" si="62"/>
        <v>0</v>
      </c>
      <c r="CE38" s="112">
        <f t="shared" si="63"/>
        <v>0</v>
      </c>
      <c r="CF38" s="112">
        <f t="shared" si="64"/>
        <v>0</v>
      </c>
      <c r="CG38" s="112">
        <f t="shared" si="65"/>
        <v>0</v>
      </c>
      <c r="CH38" s="112">
        <f t="shared" si="66"/>
        <v>0</v>
      </c>
      <c r="CI38" s="96"/>
      <c r="CJ38" s="112">
        <f>SUM($BV38:BV38)</f>
        <v>0</v>
      </c>
      <c r="CK38" s="112">
        <f>SUM($BV38:BW38)</f>
        <v>0</v>
      </c>
      <c r="CL38" s="112">
        <f>SUM($BV38:BX38)</f>
        <v>0</v>
      </c>
      <c r="CM38" s="112">
        <f>SUM($BV38:BY38)</f>
        <v>0</v>
      </c>
      <c r="CN38" s="112">
        <f>SUM($BV38:BZ38)</f>
        <v>0</v>
      </c>
      <c r="CO38" s="112">
        <f>SUM($BV38:CA38)</f>
        <v>0</v>
      </c>
      <c r="CP38" s="112">
        <f>SUM($BV38:CB38)</f>
        <v>0</v>
      </c>
      <c r="CQ38" s="112">
        <f>SUM($BV38:CC38)</f>
        <v>0</v>
      </c>
      <c r="CR38" s="112">
        <f>SUM($BV38:CD38)</f>
        <v>0</v>
      </c>
      <c r="CS38" s="112">
        <f>SUM($BV38:CE38)</f>
        <v>0</v>
      </c>
      <c r="CT38" s="112">
        <f>SUM($BV38:CF38)</f>
        <v>0</v>
      </c>
      <c r="CU38" s="112">
        <f>SUM($BV38:CG38)</f>
        <v>0</v>
      </c>
      <c r="CV38" s="132">
        <f t="shared" si="35"/>
        <v>0</v>
      </c>
    </row>
    <row r="39" spans="1:100" s="94" customFormat="1" ht="14.4">
      <c r="A39" s="154" t="s">
        <v>509</v>
      </c>
      <c r="B39" s="154" t="s">
        <v>267</v>
      </c>
      <c r="C39" s="154" t="s">
        <v>268</v>
      </c>
      <c r="D39" s="137" t="s">
        <v>583</v>
      </c>
      <c r="E39" s="105" t="s">
        <v>57</v>
      </c>
      <c r="F39" t="s">
        <v>273</v>
      </c>
      <c r="G39" t="s">
        <v>319</v>
      </c>
      <c r="H39" t="s">
        <v>320</v>
      </c>
      <c r="I39" t="s">
        <v>322</v>
      </c>
      <c r="J39" t="s">
        <v>635</v>
      </c>
      <c r="K39" s="154" t="s">
        <v>501</v>
      </c>
      <c r="L39" s="154" t="s">
        <v>505</v>
      </c>
      <c r="M39" s="119" t="str">
        <f t="shared" si="4"/>
        <v>ED.WA</v>
      </c>
      <c r="N39" s="118">
        <v>0.65639999999999998</v>
      </c>
      <c r="O39" s="118">
        <v>0</v>
      </c>
      <c r="P39" s="117">
        <f t="shared" si="37"/>
        <v>566023.56599999999</v>
      </c>
      <c r="Q39" s="117">
        <f t="shared" si="38"/>
        <v>0</v>
      </c>
      <c r="R39" s="112">
        <v>770</v>
      </c>
      <c r="S39" s="112">
        <v>84625</v>
      </c>
      <c r="T39" s="112">
        <v>11863</v>
      </c>
      <c r="U39" s="112">
        <v>-3785</v>
      </c>
      <c r="V39" s="112">
        <v>145459</v>
      </c>
      <c r="W39" s="112">
        <v>-44268</v>
      </c>
      <c r="X39" s="112">
        <v>0</v>
      </c>
      <c r="Y39" s="112">
        <v>0</v>
      </c>
      <c r="Z39" s="112">
        <v>0</v>
      </c>
      <c r="AA39" s="112">
        <v>0</v>
      </c>
      <c r="AB39" s="112">
        <v>0</v>
      </c>
      <c r="AC39" s="112">
        <v>667651</v>
      </c>
      <c r="AD39" s="112">
        <f t="shared" si="36"/>
        <v>862315</v>
      </c>
      <c r="AE39" s="96"/>
      <c r="AF39" s="112">
        <f>SUM($R39:R39)</f>
        <v>770</v>
      </c>
      <c r="AG39" s="112">
        <f>SUM($R39:S39)</f>
        <v>85395</v>
      </c>
      <c r="AH39" s="112">
        <f>SUM($R39:T39)</f>
        <v>97258</v>
      </c>
      <c r="AI39" s="112">
        <f>SUM($R39:U39)</f>
        <v>93473</v>
      </c>
      <c r="AJ39" s="112">
        <f>SUM($R39:V39)</f>
        <v>238932</v>
      </c>
      <c r="AK39" s="112">
        <f>SUM($R39:W39)</f>
        <v>194664</v>
      </c>
      <c r="AL39" s="112">
        <f>SUM($R39:X39)</f>
        <v>194664</v>
      </c>
      <c r="AM39" s="112">
        <f>SUM($R39:Y39)</f>
        <v>194664</v>
      </c>
      <c r="AN39" s="112">
        <f>SUM($R39:Z39)</f>
        <v>194664</v>
      </c>
      <c r="AO39" s="112">
        <f>SUM($R39:AA39)</f>
        <v>194664</v>
      </c>
      <c r="AP39" s="112">
        <f>SUM($R39:AB39)</f>
        <v>194664</v>
      </c>
      <c r="AQ39" s="112">
        <f>SUM($R39:AC39)</f>
        <v>862315</v>
      </c>
      <c r="AR39" s="132">
        <f t="shared" si="39"/>
        <v>176247.45833333334</v>
      </c>
      <c r="AT39" s="112">
        <f t="shared" si="40"/>
        <v>505.428</v>
      </c>
      <c r="AU39" s="112">
        <f t="shared" si="41"/>
        <v>55547.85</v>
      </c>
      <c r="AV39" s="112">
        <f t="shared" si="42"/>
        <v>7786.8732</v>
      </c>
      <c r="AW39" s="112">
        <f t="shared" si="43"/>
        <v>-2484.4740000000002</v>
      </c>
      <c r="AX39" s="112">
        <f t="shared" si="44"/>
        <v>95479.287599999996</v>
      </c>
      <c r="AY39" s="112">
        <f t="shared" si="45"/>
        <v>-29057.515199999998</v>
      </c>
      <c r="AZ39" s="112">
        <f t="shared" si="46"/>
        <v>0</v>
      </c>
      <c r="BA39" s="112">
        <f t="shared" si="47"/>
        <v>0</v>
      </c>
      <c r="BB39" s="112">
        <f t="shared" si="48"/>
        <v>0</v>
      </c>
      <c r="BC39" s="112">
        <f t="shared" si="49"/>
        <v>0</v>
      </c>
      <c r="BD39" s="112">
        <f t="shared" si="50"/>
        <v>0</v>
      </c>
      <c r="BE39" s="112">
        <f t="shared" si="51"/>
        <v>438246.1164</v>
      </c>
      <c r="BF39" s="112">
        <f t="shared" si="52"/>
        <v>566023.56599999999</v>
      </c>
      <c r="BG39" s="96"/>
      <c r="BH39" s="112">
        <f>SUM($AT39:AT39)</f>
        <v>505.428</v>
      </c>
      <c r="BI39" s="112">
        <f>SUM($AT39:AU39)</f>
        <v>56053.277999999998</v>
      </c>
      <c r="BJ39" s="112">
        <f>SUM($AT39:AV39)</f>
        <v>63840.1512</v>
      </c>
      <c r="BK39" s="112">
        <f>SUM($AT39:AW39)</f>
        <v>61355.677199999998</v>
      </c>
      <c r="BL39" s="112">
        <f>SUM($AT39:AX39)</f>
        <v>156834.96479999999</v>
      </c>
      <c r="BM39" s="112">
        <f>SUM($AT39:AY39)</f>
        <v>127777.44959999999</v>
      </c>
      <c r="BN39" s="112">
        <f>SUM($AT39:AZ39)</f>
        <v>127777.44959999999</v>
      </c>
      <c r="BO39" s="112">
        <f>SUM($AT39:BA39)</f>
        <v>127777.44959999999</v>
      </c>
      <c r="BP39" s="112">
        <f>SUM($AT39:BB39)</f>
        <v>127777.44959999999</v>
      </c>
      <c r="BQ39" s="112">
        <f>SUM($AT39:BC39)</f>
        <v>127777.44959999999</v>
      </c>
      <c r="BR39" s="112">
        <f>SUM($AT39:BD39)</f>
        <v>127777.44959999999</v>
      </c>
      <c r="BS39" s="112">
        <f>SUM($AT39:BE39)</f>
        <v>566023.56599999999</v>
      </c>
      <c r="BT39" s="132">
        <f t="shared" si="53"/>
        <v>115688.83164999999</v>
      </c>
      <c r="BV39" s="112">
        <f t="shared" si="54"/>
        <v>0</v>
      </c>
      <c r="BW39" s="112">
        <f t="shared" si="55"/>
        <v>0</v>
      </c>
      <c r="BX39" s="112">
        <f t="shared" si="56"/>
        <v>0</v>
      </c>
      <c r="BY39" s="112">
        <f t="shared" si="57"/>
        <v>0</v>
      </c>
      <c r="BZ39" s="112">
        <f t="shared" si="58"/>
        <v>0</v>
      </c>
      <c r="CA39" s="112">
        <f t="shared" si="59"/>
        <v>0</v>
      </c>
      <c r="CB39" s="112">
        <f t="shared" si="60"/>
        <v>0</v>
      </c>
      <c r="CC39" s="112">
        <f t="shared" si="61"/>
        <v>0</v>
      </c>
      <c r="CD39" s="112">
        <f t="shared" si="62"/>
        <v>0</v>
      </c>
      <c r="CE39" s="112">
        <f t="shared" si="63"/>
        <v>0</v>
      </c>
      <c r="CF39" s="112">
        <f t="shared" si="64"/>
        <v>0</v>
      </c>
      <c r="CG39" s="112">
        <f t="shared" si="65"/>
        <v>0</v>
      </c>
      <c r="CH39" s="112">
        <f t="shared" si="66"/>
        <v>0</v>
      </c>
      <c r="CI39" s="96"/>
      <c r="CJ39" s="112">
        <f>SUM($BV39:BV39)</f>
        <v>0</v>
      </c>
      <c r="CK39" s="112">
        <f>SUM($BV39:BW39)</f>
        <v>0</v>
      </c>
      <c r="CL39" s="112">
        <f>SUM($BV39:BX39)</f>
        <v>0</v>
      </c>
      <c r="CM39" s="112">
        <f>SUM($BV39:BY39)</f>
        <v>0</v>
      </c>
      <c r="CN39" s="112">
        <f>SUM($BV39:BZ39)</f>
        <v>0</v>
      </c>
      <c r="CO39" s="112">
        <f>SUM($BV39:CA39)</f>
        <v>0</v>
      </c>
      <c r="CP39" s="112">
        <f>SUM($BV39:CB39)</f>
        <v>0</v>
      </c>
      <c r="CQ39" s="112">
        <f>SUM($BV39:CC39)</f>
        <v>0</v>
      </c>
      <c r="CR39" s="112">
        <f>SUM($BV39:CD39)</f>
        <v>0</v>
      </c>
      <c r="CS39" s="112">
        <f>SUM($BV39:CE39)</f>
        <v>0</v>
      </c>
      <c r="CT39" s="112">
        <f>SUM($BV39:CF39)</f>
        <v>0</v>
      </c>
      <c r="CU39" s="112">
        <f>SUM($BV39:CG39)</f>
        <v>0</v>
      </c>
      <c r="CV39" s="132">
        <f t="shared" si="35"/>
        <v>0</v>
      </c>
    </row>
    <row r="40" spans="1:100" s="94" customFormat="1" ht="14.4">
      <c r="A40" s="154" t="s">
        <v>509</v>
      </c>
      <c r="B40" s="154" t="s">
        <v>267</v>
      </c>
      <c r="C40" s="154" t="s">
        <v>21</v>
      </c>
      <c r="D40" s="137" t="s">
        <v>583</v>
      </c>
      <c r="E40" s="105" t="s">
        <v>54</v>
      </c>
      <c r="F40" t="s">
        <v>270</v>
      </c>
      <c r="G40" t="s">
        <v>323</v>
      </c>
      <c r="H40" t="s">
        <v>324</v>
      </c>
      <c r="I40" t="s">
        <v>325</v>
      </c>
      <c r="J40" t="s">
        <v>636</v>
      </c>
      <c r="K40" s="154" t="s">
        <v>501</v>
      </c>
      <c r="L40" s="154" t="s">
        <v>504</v>
      </c>
      <c r="M40" s="119" t="str">
        <f t="shared" si="4"/>
        <v>ED.AN</v>
      </c>
      <c r="N40" s="118">
        <v>0.69094</v>
      </c>
      <c r="O40" s="118">
        <v>0</v>
      </c>
      <c r="P40" s="117">
        <f t="shared" si="37"/>
        <v>20983.8478</v>
      </c>
      <c r="Q40" s="117">
        <f t="shared" si="38"/>
        <v>0</v>
      </c>
      <c r="R40" s="112">
        <v>0</v>
      </c>
      <c r="S40" s="112">
        <v>5467</v>
      </c>
      <c r="T40" s="112">
        <v>391</v>
      </c>
      <c r="U40" s="112">
        <v>3484</v>
      </c>
      <c r="V40" s="112">
        <v>2408</v>
      </c>
      <c r="W40" s="112">
        <v>177</v>
      </c>
      <c r="X40" s="112">
        <v>2661</v>
      </c>
      <c r="Y40" s="112">
        <v>2911</v>
      </c>
      <c r="Z40" s="112">
        <v>2839</v>
      </c>
      <c r="AA40" s="112">
        <v>3015</v>
      </c>
      <c r="AB40" s="112">
        <v>4389</v>
      </c>
      <c r="AC40" s="112">
        <v>2628</v>
      </c>
      <c r="AD40" s="112">
        <f t="shared" si="36"/>
        <v>30370</v>
      </c>
      <c r="AE40" s="96"/>
      <c r="AF40" s="112">
        <f>SUM($R40:R40)</f>
        <v>0</v>
      </c>
      <c r="AG40" s="112">
        <f>SUM($R40:S40)</f>
        <v>5467</v>
      </c>
      <c r="AH40" s="112">
        <f>SUM($R40:T40)</f>
        <v>5858</v>
      </c>
      <c r="AI40" s="112">
        <f>SUM($R40:U40)</f>
        <v>9342</v>
      </c>
      <c r="AJ40" s="112">
        <f>SUM($R40:V40)</f>
        <v>11750</v>
      </c>
      <c r="AK40" s="112">
        <f>SUM($R40:W40)</f>
        <v>11927</v>
      </c>
      <c r="AL40" s="112">
        <f>SUM($R40:X40)</f>
        <v>14588</v>
      </c>
      <c r="AM40" s="112">
        <f>SUM($R40:Y40)</f>
        <v>17499</v>
      </c>
      <c r="AN40" s="112">
        <f>SUM($R40:Z40)</f>
        <v>20338</v>
      </c>
      <c r="AO40" s="112">
        <f>SUM($R40:AA40)</f>
        <v>23353</v>
      </c>
      <c r="AP40" s="112">
        <f>SUM($R40:AB40)</f>
        <v>27742</v>
      </c>
      <c r="AQ40" s="112">
        <f>SUM($R40:AC40)</f>
        <v>30370</v>
      </c>
      <c r="AR40" s="132">
        <f t="shared" si="39"/>
        <v>13587.416666666666</v>
      </c>
      <c r="AT40" s="112">
        <f t="shared" si="40"/>
        <v>0</v>
      </c>
      <c r="AU40" s="112">
        <f t="shared" si="41"/>
        <v>3777.3689800000002</v>
      </c>
      <c r="AV40" s="112">
        <f t="shared" si="42"/>
        <v>270.15753999999998</v>
      </c>
      <c r="AW40" s="112">
        <f t="shared" si="43"/>
        <v>2407.2349599999998</v>
      </c>
      <c r="AX40" s="112">
        <f t="shared" si="44"/>
        <v>1663.78352</v>
      </c>
      <c r="AY40" s="112">
        <f t="shared" si="45"/>
        <v>122.29638</v>
      </c>
      <c r="AZ40" s="112">
        <f t="shared" si="46"/>
        <v>1838.5913399999999</v>
      </c>
      <c r="BA40" s="112">
        <f t="shared" si="47"/>
        <v>2011.3263400000001</v>
      </c>
      <c r="BB40" s="112">
        <f t="shared" si="48"/>
        <v>1961.5786599999999</v>
      </c>
      <c r="BC40" s="112">
        <f t="shared" si="49"/>
        <v>2083.1840999999999</v>
      </c>
      <c r="BD40" s="112">
        <f t="shared" si="50"/>
        <v>3032.53566</v>
      </c>
      <c r="BE40" s="112">
        <f t="shared" si="51"/>
        <v>1815.7903200000001</v>
      </c>
      <c r="BF40" s="112">
        <f t="shared" si="52"/>
        <v>20983.8478</v>
      </c>
      <c r="BG40" s="96"/>
      <c r="BH40" s="112">
        <f>SUM($AT40:AT40)</f>
        <v>0</v>
      </c>
      <c r="BI40" s="112">
        <f>SUM($AT40:AU40)</f>
        <v>3777.3689800000002</v>
      </c>
      <c r="BJ40" s="112">
        <f>SUM($AT40:AV40)</f>
        <v>4047.5265200000003</v>
      </c>
      <c r="BK40" s="112">
        <f>SUM($AT40:AW40)</f>
        <v>6454.7614800000001</v>
      </c>
      <c r="BL40" s="112">
        <f>SUM($AT40:AX40)</f>
        <v>8118.5450000000001</v>
      </c>
      <c r="BM40" s="112">
        <f>SUM($AT40:AY40)</f>
        <v>8240.8413799999998</v>
      </c>
      <c r="BN40" s="112">
        <f>SUM($AT40:AZ40)</f>
        <v>10079.432720000001</v>
      </c>
      <c r="BO40" s="112">
        <f>SUM($AT40:BA40)</f>
        <v>12090.75906</v>
      </c>
      <c r="BP40" s="112">
        <f>SUM($AT40:BB40)</f>
        <v>14052.33772</v>
      </c>
      <c r="BQ40" s="112">
        <f>SUM($AT40:BC40)</f>
        <v>16135.52182</v>
      </c>
      <c r="BR40" s="112">
        <f>SUM($AT40:BD40)</f>
        <v>19168.057479999999</v>
      </c>
      <c r="BS40" s="112">
        <f>SUM($AT40:BE40)</f>
        <v>20983.8478</v>
      </c>
      <c r="BT40" s="132">
        <f t="shared" si="53"/>
        <v>9388.0896716666648</v>
      </c>
      <c r="BV40" s="112">
        <f t="shared" si="54"/>
        <v>0</v>
      </c>
      <c r="BW40" s="112">
        <f t="shared" si="55"/>
        <v>0</v>
      </c>
      <c r="BX40" s="112">
        <f t="shared" si="56"/>
        <v>0</v>
      </c>
      <c r="BY40" s="112">
        <f t="shared" si="57"/>
        <v>0</v>
      </c>
      <c r="BZ40" s="112">
        <f t="shared" si="58"/>
        <v>0</v>
      </c>
      <c r="CA40" s="112">
        <f t="shared" si="59"/>
        <v>0</v>
      </c>
      <c r="CB40" s="112">
        <f t="shared" si="60"/>
        <v>0</v>
      </c>
      <c r="CC40" s="112">
        <f t="shared" si="61"/>
        <v>0</v>
      </c>
      <c r="CD40" s="112">
        <f t="shared" si="62"/>
        <v>0</v>
      </c>
      <c r="CE40" s="112">
        <f t="shared" si="63"/>
        <v>0</v>
      </c>
      <c r="CF40" s="112">
        <f t="shared" si="64"/>
        <v>0</v>
      </c>
      <c r="CG40" s="112">
        <f t="shared" si="65"/>
        <v>0</v>
      </c>
      <c r="CH40" s="112">
        <f t="shared" si="66"/>
        <v>0</v>
      </c>
      <c r="CI40" s="96"/>
      <c r="CJ40" s="112">
        <f>SUM($BV40:BV40)</f>
        <v>0</v>
      </c>
      <c r="CK40" s="112">
        <f>SUM($BV40:BW40)</f>
        <v>0</v>
      </c>
      <c r="CL40" s="112">
        <f>SUM($BV40:BX40)</f>
        <v>0</v>
      </c>
      <c r="CM40" s="112">
        <f>SUM($BV40:BY40)</f>
        <v>0</v>
      </c>
      <c r="CN40" s="112">
        <f>SUM($BV40:BZ40)</f>
        <v>0</v>
      </c>
      <c r="CO40" s="112">
        <f>SUM($BV40:CA40)</f>
        <v>0</v>
      </c>
      <c r="CP40" s="112">
        <f>SUM($BV40:CB40)</f>
        <v>0</v>
      </c>
      <c r="CQ40" s="112">
        <f>SUM($BV40:CC40)</f>
        <v>0</v>
      </c>
      <c r="CR40" s="112">
        <f>SUM($BV40:CD40)</f>
        <v>0</v>
      </c>
      <c r="CS40" s="112">
        <f>SUM($BV40:CE40)</f>
        <v>0</v>
      </c>
      <c r="CT40" s="112">
        <f>SUM($BV40:CF40)</f>
        <v>0</v>
      </c>
      <c r="CU40" s="112">
        <f>SUM($BV40:CG40)</f>
        <v>0</v>
      </c>
      <c r="CV40" s="132">
        <f t="shared" si="35"/>
        <v>0</v>
      </c>
    </row>
    <row r="41" spans="1:100" s="94" customFormat="1" ht="14.4">
      <c r="A41" s="154" t="s">
        <v>509</v>
      </c>
      <c r="B41" s="154" t="s">
        <v>267</v>
      </c>
      <c r="C41" s="154" t="s">
        <v>268</v>
      </c>
      <c r="D41" s="137" t="s">
        <v>583</v>
      </c>
      <c r="E41" s="105" t="s">
        <v>54</v>
      </c>
      <c r="F41" t="s">
        <v>270</v>
      </c>
      <c r="G41" t="s">
        <v>323</v>
      </c>
      <c r="H41" t="s">
        <v>324</v>
      </c>
      <c r="I41" t="s">
        <v>329</v>
      </c>
      <c r="J41" t="s">
        <v>637</v>
      </c>
      <c r="K41" s="154" t="s">
        <v>501</v>
      </c>
      <c r="L41" s="154" t="s">
        <v>504</v>
      </c>
      <c r="M41" s="119" t="str">
        <f t="shared" si="4"/>
        <v>ED.WA</v>
      </c>
      <c r="N41" s="118">
        <v>1</v>
      </c>
      <c r="O41" s="118">
        <v>0</v>
      </c>
      <c r="P41" s="117">
        <f t="shared" si="37"/>
        <v>27811</v>
      </c>
      <c r="Q41" s="117">
        <f t="shared" si="38"/>
        <v>0</v>
      </c>
      <c r="R41" s="112">
        <v>181</v>
      </c>
      <c r="S41" s="112">
        <v>6947</v>
      </c>
      <c r="T41" s="112">
        <v>316</v>
      </c>
      <c r="U41" s="112">
        <v>316</v>
      </c>
      <c r="V41" s="112">
        <v>316</v>
      </c>
      <c r="W41" s="112">
        <v>9047</v>
      </c>
      <c r="X41" s="112">
        <v>1616</v>
      </c>
      <c r="Y41" s="112">
        <v>1716</v>
      </c>
      <c r="Z41" s="112">
        <v>1687</v>
      </c>
      <c r="AA41" s="112">
        <v>1758</v>
      </c>
      <c r="AB41" s="112">
        <v>2307</v>
      </c>
      <c r="AC41" s="112">
        <v>1604</v>
      </c>
      <c r="AD41" s="112">
        <f t="shared" si="36"/>
        <v>27811</v>
      </c>
      <c r="AE41" s="96"/>
      <c r="AF41" s="112">
        <f>SUM($R41:R41)</f>
        <v>181</v>
      </c>
      <c r="AG41" s="112">
        <f>SUM($R41:S41)</f>
        <v>7128</v>
      </c>
      <c r="AH41" s="112">
        <f>SUM($R41:T41)</f>
        <v>7444</v>
      </c>
      <c r="AI41" s="112">
        <f>SUM($R41:U41)</f>
        <v>7760</v>
      </c>
      <c r="AJ41" s="112">
        <f>SUM($R41:V41)</f>
        <v>8076</v>
      </c>
      <c r="AK41" s="112">
        <f>SUM($R41:W41)</f>
        <v>17123</v>
      </c>
      <c r="AL41" s="112">
        <f>SUM($R41:X41)</f>
        <v>18739</v>
      </c>
      <c r="AM41" s="112">
        <f>SUM($R41:Y41)</f>
        <v>20455</v>
      </c>
      <c r="AN41" s="112">
        <f>SUM($R41:Z41)</f>
        <v>22142</v>
      </c>
      <c r="AO41" s="112">
        <f>SUM($R41:AA41)</f>
        <v>23900</v>
      </c>
      <c r="AP41" s="112">
        <f>SUM($R41:AB41)</f>
        <v>26207</v>
      </c>
      <c r="AQ41" s="112">
        <f>SUM($R41:AC41)</f>
        <v>27811</v>
      </c>
      <c r="AR41" s="132">
        <f t="shared" si="39"/>
        <v>14421.708333333334</v>
      </c>
      <c r="AT41" s="112">
        <f t="shared" si="40"/>
        <v>181</v>
      </c>
      <c r="AU41" s="112">
        <f t="shared" si="41"/>
        <v>6947</v>
      </c>
      <c r="AV41" s="112">
        <f t="shared" si="42"/>
        <v>316</v>
      </c>
      <c r="AW41" s="112">
        <f t="shared" si="43"/>
        <v>316</v>
      </c>
      <c r="AX41" s="112">
        <f t="shared" si="44"/>
        <v>316</v>
      </c>
      <c r="AY41" s="112">
        <f t="shared" si="45"/>
        <v>9047</v>
      </c>
      <c r="AZ41" s="112">
        <f t="shared" si="46"/>
        <v>1616</v>
      </c>
      <c r="BA41" s="112">
        <f t="shared" si="47"/>
        <v>1716</v>
      </c>
      <c r="BB41" s="112">
        <f t="shared" si="48"/>
        <v>1687</v>
      </c>
      <c r="BC41" s="112">
        <f t="shared" si="49"/>
        <v>1758</v>
      </c>
      <c r="BD41" s="112">
        <f t="shared" si="50"/>
        <v>2307</v>
      </c>
      <c r="BE41" s="112">
        <f t="shared" si="51"/>
        <v>1604</v>
      </c>
      <c r="BF41" s="112">
        <f t="shared" si="52"/>
        <v>27811</v>
      </c>
      <c r="BG41" s="96"/>
      <c r="BH41" s="112">
        <f>SUM($AT41:AT41)</f>
        <v>181</v>
      </c>
      <c r="BI41" s="112">
        <f>SUM($AT41:AU41)</f>
        <v>7128</v>
      </c>
      <c r="BJ41" s="112">
        <f>SUM($AT41:AV41)</f>
        <v>7444</v>
      </c>
      <c r="BK41" s="112">
        <f>SUM($AT41:AW41)</f>
        <v>7760</v>
      </c>
      <c r="BL41" s="112">
        <f>SUM($AT41:AX41)</f>
        <v>8076</v>
      </c>
      <c r="BM41" s="112">
        <f>SUM($AT41:AY41)</f>
        <v>17123</v>
      </c>
      <c r="BN41" s="112">
        <f>SUM($AT41:AZ41)</f>
        <v>18739</v>
      </c>
      <c r="BO41" s="112">
        <f>SUM($AT41:BA41)</f>
        <v>20455</v>
      </c>
      <c r="BP41" s="112">
        <f>SUM($AT41:BB41)</f>
        <v>22142</v>
      </c>
      <c r="BQ41" s="112">
        <f>SUM($AT41:BC41)</f>
        <v>23900</v>
      </c>
      <c r="BR41" s="112">
        <f>SUM($AT41:BD41)</f>
        <v>26207</v>
      </c>
      <c r="BS41" s="112">
        <f>SUM($AT41:BE41)</f>
        <v>27811</v>
      </c>
      <c r="BT41" s="132">
        <f t="shared" si="53"/>
        <v>14421.708333333334</v>
      </c>
      <c r="BV41" s="112">
        <f t="shared" si="54"/>
        <v>0</v>
      </c>
      <c r="BW41" s="112">
        <f t="shared" si="55"/>
        <v>0</v>
      </c>
      <c r="BX41" s="112">
        <f t="shared" si="56"/>
        <v>0</v>
      </c>
      <c r="BY41" s="112">
        <f t="shared" si="57"/>
        <v>0</v>
      </c>
      <c r="BZ41" s="112">
        <f t="shared" si="58"/>
        <v>0</v>
      </c>
      <c r="CA41" s="112">
        <f t="shared" si="59"/>
        <v>0</v>
      </c>
      <c r="CB41" s="112">
        <f t="shared" si="60"/>
        <v>0</v>
      </c>
      <c r="CC41" s="112">
        <f t="shared" si="61"/>
        <v>0</v>
      </c>
      <c r="CD41" s="112">
        <f t="shared" si="62"/>
        <v>0</v>
      </c>
      <c r="CE41" s="112">
        <f t="shared" si="63"/>
        <v>0</v>
      </c>
      <c r="CF41" s="112">
        <f t="shared" si="64"/>
        <v>0</v>
      </c>
      <c r="CG41" s="112">
        <f t="shared" si="65"/>
        <v>0</v>
      </c>
      <c r="CH41" s="112">
        <f t="shared" si="66"/>
        <v>0</v>
      </c>
      <c r="CI41" s="96"/>
      <c r="CJ41" s="112">
        <f>SUM($BV41:BV41)</f>
        <v>0</v>
      </c>
      <c r="CK41" s="112">
        <f>SUM($BV41:BW41)</f>
        <v>0</v>
      </c>
      <c r="CL41" s="112">
        <f>SUM($BV41:BX41)</f>
        <v>0</v>
      </c>
      <c r="CM41" s="112">
        <f>SUM($BV41:BY41)</f>
        <v>0</v>
      </c>
      <c r="CN41" s="112">
        <f>SUM($BV41:BZ41)</f>
        <v>0</v>
      </c>
      <c r="CO41" s="112">
        <f>SUM($BV41:CA41)</f>
        <v>0</v>
      </c>
      <c r="CP41" s="112">
        <f>SUM($BV41:CB41)</f>
        <v>0</v>
      </c>
      <c r="CQ41" s="112">
        <f>SUM($BV41:CC41)</f>
        <v>0</v>
      </c>
      <c r="CR41" s="112">
        <f>SUM($BV41:CD41)</f>
        <v>0</v>
      </c>
      <c r="CS41" s="112">
        <f>SUM($BV41:CE41)</f>
        <v>0</v>
      </c>
      <c r="CT41" s="112">
        <f>SUM($BV41:CF41)</f>
        <v>0</v>
      </c>
      <c r="CU41" s="112">
        <f>SUM($BV41:CG41)</f>
        <v>0</v>
      </c>
      <c r="CV41" s="132">
        <f t="shared" si="35"/>
        <v>0</v>
      </c>
    </row>
    <row r="42" spans="1:100" s="94" customFormat="1" ht="14.4">
      <c r="A42" s="154" t="s">
        <v>509</v>
      </c>
      <c r="B42" s="154" t="s">
        <v>267</v>
      </c>
      <c r="C42" s="154" t="s">
        <v>268</v>
      </c>
      <c r="D42" s="137" t="s">
        <v>583</v>
      </c>
      <c r="E42" s="105" t="s">
        <v>54</v>
      </c>
      <c r="F42" t="s">
        <v>270</v>
      </c>
      <c r="G42" t="s">
        <v>323</v>
      </c>
      <c r="H42" t="s">
        <v>324</v>
      </c>
      <c r="I42" t="s">
        <v>331</v>
      </c>
      <c r="J42" t="s">
        <v>638</v>
      </c>
      <c r="K42" s="154" t="s">
        <v>501</v>
      </c>
      <c r="L42" s="154" t="s">
        <v>504</v>
      </c>
      <c r="M42" s="119" t="str">
        <f t="shared" si="4"/>
        <v>ED.WA</v>
      </c>
      <c r="N42" s="118">
        <v>1</v>
      </c>
      <c r="O42" s="118">
        <v>0</v>
      </c>
      <c r="P42" s="117">
        <f t="shared" si="37"/>
        <v>34026</v>
      </c>
      <c r="Q42" s="117">
        <f t="shared" si="38"/>
        <v>0</v>
      </c>
      <c r="R42" s="112">
        <v>16192</v>
      </c>
      <c r="S42" s="112">
        <v>243</v>
      </c>
      <c r="T42" s="112">
        <v>818</v>
      </c>
      <c r="U42" s="112">
        <v>38</v>
      </c>
      <c r="V42" s="112">
        <v>0</v>
      </c>
      <c r="W42" s="112">
        <v>2475</v>
      </c>
      <c r="X42" s="112">
        <v>2067</v>
      </c>
      <c r="Y42" s="112">
        <v>2255</v>
      </c>
      <c r="Z42" s="112">
        <v>2200</v>
      </c>
      <c r="AA42" s="112">
        <v>2333</v>
      </c>
      <c r="AB42" s="112">
        <v>3363</v>
      </c>
      <c r="AC42" s="112">
        <v>2042</v>
      </c>
      <c r="AD42" s="112">
        <f t="shared" si="36"/>
        <v>34026</v>
      </c>
      <c r="AE42" s="96"/>
      <c r="AF42" s="112">
        <f>SUM($R42:R42)</f>
        <v>16192</v>
      </c>
      <c r="AG42" s="112">
        <f>SUM($R42:S42)</f>
        <v>16435</v>
      </c>
      <c r="AH42" s="112">
        <f>SUM($R42:T42)</f>
        <v>17253</v>
      </c>
      <c r="AI42" s="112">
        <f>SUM($R42:U42)</f>
        <v>17291</v>
      </c>
      <c r="AJ42" s="112">
        <f>SUM($R42:V42)</f>
        <v>17291</v>
      </c>
      <c r="AK42" s="112">
        <f>SUM($R42:W42)</f>
        <v>19766</v>
      </c>
      <c r="AL42" s="112">
        <f>SUM($R42:X42)</f>
        <v>21833</v>
      </c>
      <c r="AM42" s="112">
        <f>SUM($R42:Y42)</f>
        <v>24088</v>
      </c>
      <c r="AN42" s="112">
        <f>SUM($R42:Z42)</f>
        <v>26288</v>
      </c>
      <c r="AO42" s="112">
        <f>SUM($R42:AA42)</f>
        <v>28621</v>
      </c>
      <c r="AP42" s="112">
        <f>SUM($R42:AB42)</f>
        <v>31984</v>
      </c>
      <c r="AQ42" s="112">
        <f>SUM($R42:AC42)</f>
        <v>34026</v>
      </c>
      <c r="AR42" s="132">
        <f t="shared" si="39"/>
        <v>21171.25</v>
      </c>
      <c r="AT42" s="112">
        <f t="shared" si="40"/>
        <v>16192</v>
      </c>
      <c r="AU42" s="112">
        <f t="shared" si="41"/>
        <v>243</v>
      </c>
      <c r="AV42" s="112">
        <f t="shared" si="42"/>
        <v>818</v>
      </c>
      <c r="AW42" s="112">
        <f t="shared" si="43"/>
        <v>38</v>
      </c>
      <c r="AX42" s="112">
        <f t="shared" si="44"/>
        <v>0</v>
      </c>
      <c r="AY42" s="112">
        <f t="shared" si="45"/>
        <v>2475</v>
      </c>
      <c r="AZ42" s="112">
        <f t="shared" si="46"/>
        <v>2067</v>
      </c>
      <c r="BA42" s="112">
        <f t="shared" si="47"/>
        <v>2255</v>
      </c>
      <c r="BB42" s="112">
        <f t="shared" si="48"/>
        <v>2200</v>
      </c>
      <c r="BC42" s="112">
        <f t="shared" si="49"/>
        <v>2333</v>
      </c>
      <c r="BD42" s="112">
        <f t="shared" si="50"/>
        <v>3363</v>
      </c>
      <c r="BE42" s="112">
        <f t="shared" si="51"/>
        <v>2042</v>
      </c>
      <c r="BF42" s="112">
        <f t="shared" si="52"/>
        <v>34026</v>
      </c>
      <c r="BG42" s="96"/>
      <c r="BH42" s="112">
        <f>SUM($AT42:AT42)</f>
        <v>16192</v>
      </c>
      <c r="BI42" s="112">
        <f>SUM($AT42:AU42)</f>
        <v>16435</v>
      </c>
      <c r="BJ42" s="112">
        <f>SUM($AT42:AV42)</f>
        <v>17253</v>
      </c>
      <c r="BK42" s="112">
        <f>SUM($AT42:AW42)</f>
        <v>17291</v>
      </c>
      <c r="BL42" s="112">
        <f>SUM($AT42:AX42)</f>
        <v>17291</v>
      </c>
      <c r="BM42" s="112">
        <f>SUM($AT42:AY42)</f>
        <v>19766</v>
      </c>
      <c r="BN42" s="112">
        <f>SUM($AT42:AZ42)</f>
        <v>21833</v>
      </c>
      <c r="BO42" s="112">
        <f>SUM($AT42:BA42)</f>
        <v>24088</v>
      </c>
      <c r="BP42" s="112">
        <f>SUM($AT42:BB42)</f>
        <v>26288</v>
      </c>
      <c r="BQ42" s="112">
        <f>SUM($AT42:BC42)</f>
        <v>28621</v>
      </c>
      <c r="BR42" s="112">
        <f>SUM($AT42:BD42)</f>
        <v>31984</v>
      </c>
      <c r="BS42" s="112">
        <f>SUM($AT42:BE42)</f>
        <v>34026</v>
      </c>
      <c r="BT42" s="132">
        <f t="shared" si="53"/>
        <v>21171.25</v>
      </c>
      <c r="BV42" s="112">
        <f t="shared" si="54"/>
        <v>0</v>
      </c>
      <c r="BW42" s="112">
        <f t="shared" si="55"/>
        <v>0</v>
      </c>
      <c r="BX42" s="112">
        <f t="shared" si="56"/>
        <v>0</v>
      </c>
      <c r="BY42" s="112">
        <f t="shared" si="57"/>
        <v>0</v>
      </c>
      <c r="BZ42" s="112">
        <f t="shared" si="58"/>
        <v>0</v>
      </c>
      <c r="CA42" s="112">
        <f t="shared" si="59"/>
        <v>0</v>
      </c>
      <c r="CB42" s="112">
        <f t="shared" si="60"/>
        <v>0</v>
      </c>
      <c r="CC42" s="112">
        <f t="shared" si="61"/>
        <v>0</v>
      </c>
      <c r="CD42" s="112">
        <f t="shared" si="62"/>
        <v>0</v>
      </c>
      <c r="CE42" s="112">
        <f t="shared" si="63"/>
        <v>0</v>
      </c>
      <c r="CF42" s="112">
        <f t="shared" si="64"/>
        <v>0</v>
      </c>
      <c r="CG42" s="112">
        <f t="shared" si="65"/>
        <v>0</v>
      </c>
      <c r="CH42" s="112">
        <f t="shared" si="66"/>
        <v>0</v>
      </c>
      <c r="CI42" s="96"/>
      <c r="CJ42" s="112">
        <f>SUM($BV42:BV42)</f>
        <v>0</v>
      </c>
      <c r="CK42" s="112">
        <f>SUM($BV42:BW42)</f>
        <v>0</v>
      </c>
      <c r="CL42" s="112">
        <f>SUM($BV42:BX42)</f>
        <v>0</v>
      </c>
      <c r="CM42" s="112">
        <f>SUM($BV42:BY42)</f>
        <v>0</v>
      </c>
      <c r="CN42" s="112">
        <f>SUM($BV42:BZ42)</f>
        <v>0</v>
      </c>
      <c r="CO42" s="112">
        <f>SUM($BV42:CA42)</f>
        <v>0</v>
      </c>
      <c r="CP42" s="112">
        <f>SUM($BV42:CB42)</f>
        <v>0</v>
      </c>
      <c r="CQ42" s="112">
        <f>SUM($BV42:CC42)</f>
        <v>0</v>
      </c>
      <c r="CR42" s="112">
        <f>SUM($BV42:CD42)</f>
        <v>0</v>
      </c>
      <c r="CS42" s="112">
        <f>SUM($BV42:CE42)</f>
        <v>0</v>
      </c>
      <c r="CT42" s="112">
        <f>SUM($BV42:CF42)</f>
        <v>0</v>
      </c>
      <c r="CU42" s="112">
        <f>SUM($BV42:CG42)</f>
        <v>0</v>
      </c>
      <c r="CV42" s="132">
        <f t="shared" si="35"/>
        <v>0</v>
      </c>
    </row>
    <row r="43" spans="1:100" s="94" customFormat="1" ht="14.4">
      <c r="A43" s="154" t="s">
        <v>509</v>
      </c>
      <c r="B43" s="154" t="s">
        <v>267</v>
      </c>
      <c r="C43" s="154" t="s">
        <v>21</v>
      </c>
      <c r="D43" s="137" t="s">
        <v>583</v>
      </c>
      <c r="E43" s="105" t="s">
        <v>54</v>
      </c>
      <c r="F43" t="s">
        <v>270</v>
      </c>
      <c r="G43" t="s">
        <v>323</v>
      </c>
      <c r="H43" t="s">
        <v>324</v>
      </c>
      <c r="I43" t="s">
        <v>326</v>
      </c>
      <c r="J43" t="s">
        <v>639</v>
      </c>
      <c r="K43" s="154" t="s">
        <v>501</v>
      </c>
      <c r="L43" s="154" t="s">
        <v>504</v>
      </c>
      <c r="M43" s="119" t="str">
        <f t="shared" si="4"/>
        <v>ED.AN</v>
      </c>
      <c r="N43" s="118">
        <v>0.69094</v>
      </c>
      <c r="O43" s="118">
        <v>0</v>
      </c>
      <c r="P43" s="117">
        <f t="shared" si="37"/>
        <v>59500.2981</v>
      </c>
      <c r="Q43" s="117">
        <f t="shared" si="38"/>
        <v>0</v>
      </c>
      <c r="R43" s="112">
        <v>167</v>
      </c>
      <c r="S43" s="112">
        <v>4790</v>
      </c>
      <c r="T43" s="112">
        <v>9129</v>
      </c>
      <c r="U43" s="112">
        <v>2327</v>
      </c>
      <c r="V43" s="112">
        <v>2310</v>
      </c>
      <c r="W43" s="112">
        <v>7872</v>
      </c>
      <c r="X43" s="112">
        <v>8733</v>
      </c>
      <c r="Y43" s="112">
        <v>9453</v>
      </c>
      <c r="Z43" s="112">
        <v>9244</v>
      </c>
      <c r="AA43" s="112">
        <v>9752</v>
      </c>
      <c r="AB43" s="112">
        <v>13704</v>
      </c>
      <c r="AC43" s="112">
        <v>8634</v>
      </c>
      <c r="AD43" s="112">
        <f t="shared" si="36"/>
        <v>86115</v>
      </c>
      <c r="AE43" s="96"/>
      <c r="AF43" s="112">
        <f>SUM($R43:R43)</f>
        <v>167</v>
      </c>
      <c r="AG43" s="112">
        <f>SUM($R43:S43)</f>
        <v>4957</v>
      </c>
      <c r="AH43" s="112">
        <f>SUM($R43:T43)</f>
        <v>14086</v>
      </c>
      <c r="AI43" s="112">
        <f>SUM($R43:U43)</f>
        <v>16413</v>
      </c>
      <c r="AJ43" s="112">
        <f>SUM($R43:V43)</f>
        <v>18723</v>
      </c>
      <c r="AK43" s="112">
        <f>SUM($R43:W43)</f>
        <v>26595</v>
      </c>
      <c r="AL43" s="112">
        <f>SUM($R43:X43)</f>
        <v>35328</v>
      </c>
      <c r="AM43" s="112">
        <f>SUM($R43:Y43)</f>
        <v>44781</v>
      </c>
      <c r="AN43" s="112">
        <f>SUM($R43:Z43)</f>
        <v>54025</v>
      </c>
      <c r="AO43" s="112">
        <f>SUM($R43:AA43)</f>
        <v>63777</v>
      </c>
      <c r="AP43" s="112">
        <f>SUM($R43:AB43)</f>
        <v>77481</v>
      </c>
      <c r="AQ43" s="112">
        <f>SUM($R43:AC43)</f>
        <v>86115</v>
      </c>
      <c r="AR43" s="132">
        <f t="shared" si="39"/>
        <v>33282.541666666664</v>
      </c>
      <c r="AT43" s="112">
        <f t="shared" si="40"/>
        <v>115.38697999999999</v>
      </c>
      <c r="AU43" s="112">
        <f t="shared" si="41"/>
        <v>3309.6026000000002</v>
      </c>
      <c r="AV43" s="112">
        <f t="shared" si="42"/>
        <v>6307.5912600000001</v>
      </c>
      <c r="AW43" s="112">
        <f t="shared" si="43"/>
        <v>1607.81738</v>
      </c>
      <c r="AX43" s="112">
        <f t="shared" si="44"/>
        <v>1596.0714</v>
      </c>
      <c r="AY43" s="112">
        <f t="shared" si="45"/>
        <v>5439.0796799999998</v>
      </c>
      <c r="AZ43" s="112">
        <f t="shared" si="46"/>
        <v>6033.9790199999998</v>
      </c>
      <c r="BA43" s="112">
        <f t="shared" si="47"/>
        <v>6531.4558200000001</v>
      </c>
      <c r="BB43" s="112">
        <f t="shared" si="48"/>
        <v>6387.04936</v>
      </c>
      <c r="BC43" s="112">
        <f t="shared" si="49"/>
        <v>6738.0468799999999</v>
      </c>
      <c r="BD43" s="112">
        <f t="shared" si="50"/>
        <v>9468.6417600000004</v>
      </c>
      <c r="BE43" s="112">
        <f t="shared" si="51"/>
        <v>5965.5759600000001</v>
      </c>
      <c r="BF43" s="112">
        <f t="shared" si="52"/>
        <v>59500.2981</v>
      </c>
      <c r="BG43" s="96"/>
      <c r="BH43" s="112">
        <f>SUM($AT43:AT43)</f>
        <v>115.38697999999999</v>
      </c>
      <c r="BI43" s="112">
        <f>SUM($AT43:AU43)</f>
        <v>3424.9895800000004</v>
      </c>
      <c r="BJ43" s="112">
        <f>SUM($AT43:AV43)</f>
        <v>9732.5808400000005</v>
      </c>
      <c r="BK43" s="112">
        <f>SUM($AT43:AW43)</f>
        <v>11340.398220000001</v>
      </c>
      <c r="BL43" s="112">
        <f>SUM($AT43:AX43)</f>
        <v>12936.469620000002</v>
      </c>
      <c r="BM43" s="112">
        <f>SUM($AT43:AY43)</f>
        <v>18375.549300000002</v>
      </c>
      <c r="BN43" s="112">
        <f>SUM($AT43:AZ43)</f>
        <v>24409.528320000001</v>
      </c>
      <c r="BO43" s="112">
        <f>SUM($AT43:BA43)</f>
        <v>30940.98414</v>
      </c>
      <c r="BP43" s="112">
        <f>SUM($AT43:BB43)</f>
        <v>37328.033499999998</v>
      </c>
      <c r="BQ43" s="112">
        <f>SUM($AT43:BC43)</f>
        <v>44066.080379999999</v>
      </c>
      <c r="BR43" s="112">
        <f>SUM($AT43:BD43)</f>
        <v>53534.722139999998</v>
      </c>
      <c r="BS43" s="112">
        <f>SUM($AT43:BE43)</f>
        <v>59500.2981</v>
      </c>
      <c r="BT43" s="132">
        <f t="shared" si="53"/>
        <v>22996.239339166666</v>
      </c>
      <c r="BV43" s="112">
        <f t="shared" si="54"/>
        <v>0</v>
      </c>
      <c r="BW43" s="112">
        <f t="shared" si="55"/>
        <v>0</v>
      </c>
      <c r="BX43" s="112">
        <f t="shared" si="56"/>
        <v>0</v>
      </c>
      <c r="BY43" s="112">
        <f t="shared" si="57"/>
        <v>0</v>
      </c>
      <c r="BZ43" s="112">
        <f t="shared" si="58"/>
        <v>0</v>
      </c>
      <c r="CA43" s="112">
        <f t="shared" si="59"/>
        <v>0</v>
      </c>
      <c r="CB43" s="112">
        <f t="shared" si="60"/>
        <v>0</v>
      </c>
      <c r="CC43" s="112">
        <f t="shared" si="61"/>
        <v>0</v>
      </c>
      <c r="CD43" s="112">
        <f t="shared" si="62"/>
        <v>0</v>
      </c>
      <c r="CE43" s="112">
        <f t="shared" si="63"/>
        <v>0</v>
      </c>
      <c r="CF43" s="112">
        <f t="shared" si="64"/>
        <v>0</v>
      </c>
      <c r="CG43" s="112">
        <f t="shared" si="65"/>
        <v>0</v>
      </c>
      <c r="CH43" s="112">
        <f t="shared" si="66"/>
        <v>0</v>
      </c>
      <c r="CI43" s="96"/>
      <c r="CJ43" s="112">
        <f>SUM($BV43:BV43)</f>
        <v>0</v>
      </c>
      <c r="CK43" s="112">
        <f>SUM($BV43:BW43)</f>
        <v>0</v>
      </c>
      <c r="CL43" s="112">
        <f>SUM($BV43:BX43)</f>
        <v>0</v>
      </c>
      <c r="CM43" s="112">
        <f>SUM($BV43:BY43)</f>
        <v>0</v>
      </c>
      <c r="CN43" s="112">
        <f>SUM($BV43:BZ43)</f>
        <v>0</v>
      </c>
      <c r="CO43" s="112">
        <f>SUM($BV43:CA43)</f>
        <v>0</v>
      </c>
      <c r="CP43" s="112">
        <f>SUM($BV43:CB43)</f>
        <v>0</v>
      </c>
      <c r="CQ43" s="112">
        <f>SUM($BV43:CC43)</f>
        <v>0</v>
      </c>
      <c r="CR43" s="112">
        <f>SUM($BV43:CD43)</f>
        <v>0</v>
      </c>
      <c r="CS43" s="112">
        <f>SUM($BV43:CE43)</f>
        <v>0</v>
      </c>
      <c r="CT43" s="112">
        <f>SUM($BV43:CF43)</f>
        <v>0</v>
      </c>
      <c r="CU43" s="112">
        <f>SUM($BV43:CG43)</f>
        <v>0</v>
      </c>
      <c r="CV43" s="132">
        <f t="shared" si="35"/>
        <v>0</v>
      </c>
    </row>
    <row r="44" spans="1:100" s="94" customFormat="1" ht="14.4">
      <c r="A44" s="154" t="s">
        <v>509</v>
      </c>
      <c r="B44" s="154" t="s">
        <v>267</v>
      </c>
      <c r="C44" s="154" t="s">
        <v>268</v>
      </c>
      <c r="D44" s="137" t="s">
        <v>583</v>
      </c>
      <c r="E44" s="105" t="s">
        <v>54</v>
      </c>
      <c r="F44" t="s">
        <v>270</v>
      </c>
      <c r="G44" t="s">
        <v>323</v>
      </c>
      <c r="H44" t="s">
        <v>324</v>
      </c>
      <c r="I44" t="s">
        <v>328</v>
      </c>
      <c r="J44" t="s">
        <v>640</v>
      </c>
      <c r="K44" s="154" t="s">
        <v>501</v>
      </c>
      <c r="L44" s="154" t="s">
        <v>504</v>
      </c>
      <c r="M44" s="119" t="str">
        <f t="shared" si="4"/>
        <v>ED.WA</v>
      </c>
      <c r="N44" s="118">
        <v>1</v>
      </c>
      <c r="O44" s="118">
        <v>0</v>
      </c>
      <c r="P44" s="117">
        <f t="shared" si="37"/>
        <v>291537</v>
      </c>
      <c r="Q44" s="117">
        <f t="shared" si="38"/>
        <v>0</v>
      </c>
      <c r="R44" s="112">
        <v>0</v>
      </c>
      <c r="S44" s="112">
        <v>75229</v>
      </c>
      <c r="T44" s="112">
        <v>187559</v>
      </c>
      <c r="U44" s="112">
        <v>6802</v>
      </c>
      <c r="V44" s="112">
        <v>702</v>
      </c>
      <c r="W44" s="112">
        <v>2184</v>
      </c>
      <c r="X44" s="112">
        <v>2888</v>
      </c>
      <c r="Y44" s="112">
        <v>3063</v>
      </c>
      <c r="Z44" s="112">
        <v>3012</v>
      </c>
      <c r="AA44" s="112">
        <v>3136</v>
      </c>
      <c r="AB44" s="112">
        <v>4098</v>
      </c>
      <c r="AC44" s="112">
        <v>2864</v>
      </c>
      <c r="AD44" s="112">
        <f t="shared" si="36"/>
        <v>291537</v>
      </c>
      <c r="AE44" s="96"/>
      <c r="AF44" s="112">
        <f>SUM($R44:R44)</f>
        <v>0</v>
      </c>
      <c r="AG44" s="112">
        <f>SUM($R44:S44)</f>
        <v>75229</v>
      </c>
      <c r="AH44" s="112">
        <f>SUM($R44:T44)</f>
        <v>262788</v>
      </c>
      <c r="AI44" s="112">
        <f>SUM($R44:U44)</f>
        <v>269590</v>
      </c>
      <c r="AJ44" s="112">
        <f>SUM($R44:V44)</f>
        <v>270292</v>
      </c>
      <c r="AK44" s="112">
        <f>SUM($R44:W44)</f>
        <v>272476</v>
      </c>
      <c r="AL44" s="112">
        <f>SUM($R44:X44)</f>
        <v>275364</v>
      </c>
      <c r="AM44" s="112">
        <f>SUM($R44:Y44)</f>
        <v>278427</v>
      </c>
      <c r="AN44" s="112">
        <f>SUM($R44:Z44)</f>
        <v>281439</v>
      </c>
      <c r="AO44" s="112">
        <f>SUM($R44:AA44)</f>
        <v>284575</v>
      </c>
      <c r="AP44" s="112">
        <f>SUM($R44:AB44)</f>
        <v>288673</v>
      </c>
      <c r="AQ44" s="112">
        <f>SUM($R44:AC44)</f>
        <v>291537</v>
      </c>
      <c r="AR44" s="132">
        <f t="shared" si="39"/>
        <v>225385.125</v>
      </c>
      <c r="AT44" s="112">
        <f t="shared" si="40"/>
        <v>0</v>
      </c>
      <c r="AU44" s="112">
        <f t="shared" si="41"/>
        <v>75229</v>
      </c>
      <c r="AV44" s="112">
        <f t="shared" si="42"/>
        <v>187559</v>
      </c>
      <c r="AW44" s="112">
        <f t="shared" si="43"/>
        <v>6802</v>
      </c>
      <c r="AX44" s="112">
        <f t="shared" si="44"/>
        <v>702</v>
      </c>
      <c r="AY44" s="112">
        <f t="shared" si="45"/>
        <v>2184</v>
      </c>
      <c r="AZ44" s="112">
        <f t="shared" si="46"/>
        <v>2888</v>
      </c>
      <c r="BA44" s="112">
        <f t="shared" si="47"/>
        <v>3063</v>
      </c>
      <c r="BB44" s="112">
        <f t="shared" si="48"/>
        <v>3012</v>
      </c>
      <c r="BC44" s="112">
        <f t="shared" si="49"/>
        <v>3136</v>
      </c>
      <c r="BD44" s="112">
        <f t="shared" si="50"/>
        <v>4098</v>
      </c>
      <c r="BE44" s="112">
        <f t="shared" si="51"/>
        <v>2864</v>
      </c>
      <c r="BF44" s="112">
        <f t="shared" si="52"/>
        <v>291537</v>
      </c>
      <c r="BG44" s="96"/>
      <c r="BH44" s="112">
        <f>SUM($AT44:AT44)</f>
        <v>0</v>
      </c>
      <c r="BI44" s="112">
        <f>SUM($AT44:AU44)</f>
        <v>75229</v>
      </c>
      <c r="BJ44" s="112">
        <f>SUM($AT44:AV44)</f>
        <v>262788</v>
      </c>
      <c r="BK44" s="112">
        <f>SUM($AT44:AW44)</f>
        <v>269590</v>
      </c>
      <c r="BL44" s="112">
        <f>SUM($AT44:AX44)</f>
        <v>270292</v>
      </c>
      <c r="BM44" s="112">
        <f>SUM($AT44:AY44)</f>
        <v>272476</v>
      </c>
      <c r="BN44" s="112">
        <f>SUM($AT44:AZ44)</f>
        <v>275364</v>
      </c>
      <c r="BO44" s="112">
        <f>SUM($AT44:BA44)</f>
        <v>278427</v>
      </c>
      <c r="BP44" s="112">
        <f>SUM($AT44:BB44)</f>
        <v>281439</v>
      </c>
      <c r="BQ44" s="112">
        <f>SUM($AT44:BC44)</f>
        <v>284575</v>
      </c>
      <c r="BR44" s="112">
        <f>SUM($AT44:BD44)</f>
        <v>288673</v>
      </c>
      <c r="BS44" s="112">
        <f>SUM($AT44:BE44)</f>
        <v>291537</v>
      </c>
      <c r="BT44" s="132">
        <f t="shared" si="53"/>
        <v>225385.125</v>
      </c>
      <c r="BV44" s="112">
        <f t="shared" si="54"/>
        <v>0</v>
      </c>
      <c r="BW44" s="112">
        <f t="shared" si="55"/>
        <v>0</v>
      </c>
      <c r="BX44" s="112">
        <f t="shared" si="56"/>
        <v>0</v>
      </c>
      <c r="BY44" s="112">
        <f t="shared" si="57"/>
        <v>0</v>
      </c>
      <c r="BZ44" s="112">
        <f t="shared" si="58"/>
        <v>0</v>
      </c>
      <c r="CA44" s="112">
        <f t="shared" si="59"/>
        <v>0</v>
      </c>
      <c r="CB44" s="112">
        <f t="shared" si="60"/>
        <v>0</v>
      </c>
      <c r="CC44" s="112">
        <f t="shared" si="61"/>
        <v>0</v>
      </c>
      <c r="CD44" s="112">
        <f t="shared" si="62"/>
        <v>0</v>
      </c>
      <c r="CE44" s="112">
        <f t="shared" si="63"/>
        <v>0</v>
      </c>
      <c r="CF44" s="112">
        <f t="shared" si="64"/>
        <v>0</v>
      </c>
      <c r="CG44" s="112">
        <f t="shared" si="65"/>
        <v>0</v>
      </c>
      <c r="CH44" s="112">
        <f t="shared" si="66"/>
        <v>0</v>
      </c>
      <c r="CI44" s="96"/>
      <c r="CJ44" s="112">
        <f>SUM($BV44:BV44)</f>
        <v>0</v>
      </c>
      <c r="CK44" s="112">
        <f>SUM($BV44:BW44)</f>
        <v>0</v>
      </c>
      <c r="CL44" s="112">
        <f>SUM($BV44:BX44)</f>
        <v>0</v>
      </c>
      <c r="CM44" s="112">
        <f>SUM($BV44:BY44)</f>
        <v>0</v>
      </c>
      <c r="CN44" s="112">
        <f>SUM($BV44:BZ44)</f>
        <v>0</v>
      </c>
      <c r="CO44" s="112">
        <f>SUM($BV44:CA44)</f>
        <v>0</v>
      </c>
      <c r="CP44" s="112">
        <f>SUM($BV44:CB44)</f>
        <v>0</v>
      </c>
      <c r="CQ44" s="112">
        <f>SUM($BV44:CC44)</f>
        <v>0</v>
      </c>
      <c r="CR44" s="112">
        <f>SUM($BV44:CD44)</f>
        <v>0</v>
      </c>
      <c r="CS44" s="112">
        <f>SUM($BV44:CE44)</f>
        <v>0</v>
      </c>
      <c r="CT44" s="112">
        <f>SUM($BV44:CF44)</f>
        <v>0</v>
      </c>
      <c r="CU44" s="112">
        <f>SUM($BV44:CG44)</f>
        <v>0</v>
      </c>
      <c r="CV44" s="132">
        <f t="shared" si="35"/>
        <v>0</v>
      </c>
    </row>
    <row r="45" spans="1:100" s="94" customFormat="1" ht="14.4">
      <c r="A45" s="154" t="s">
        <v>509</v>
      </c>
      <c r="B45" s="154" t="s">
        <v>267</v>
      </c>
      <c r="C45" s="154" t="s">
        <v>268</v>
      </c>
      <c r="D45" s="137" t="s">
        <v>583</v>
      </c>
      <c r="E45" s="105" t="s">
        <v>54</v>
      </c>
      <c r="F45" t="s">
        <v>270</v>
      </c>
      <c r="G45" t="s">
        <v>323</v>
      </c>
      <c r="H45" t="s">
        <v>324</v>
      </c>
      <c r="I45" t="s">
        <v>327</v>
      </c>
      <c r="J45" t="s">
        <v>641</v>
      </c>
      <c r="K45" s="154" t="s">
        <v>501</v>
      </c>
      <c r="L45" s="154" t="s">
        <v>504</v>
      </c>
      <c r="M45" s="119" t="str">
        <f t="shared" si="4"/>
        <v>ED.WA</v>
      </c>
      <c r="N45" s="118">
        <v>1</v>
      </c>
      <c r="O45" s="118">
        <v>0</v>
      </c>
      <c r="P45" s="117">
        <f t="shared" si="37"/>
        <v>374732</v>
      </c>
      <c r="Q45" s="117">
        <f t="shared" si="38"/>
        <v>0</v>
      </c>
      <c r="R45" s="112">
        <v>33100</v>
      </c>
      <c r="S45" s="112">
        <v>23279</v>
      </c>
      <c r="T45" s="112">
        <v>33971</v>
      </c>
      <c r="U45" s="112">
        <v>6870</v>
      </c>
      <c r="V45" s="112">
        <v>15099</v>
      </c>
      <c r="W45" s="112">
        <v>10696</v>
      </c>
      <c r="X45" s="112">
        <v>11148</v>
      </c>
      <c r="Y45" s="112">
        <v>11148</v>
      </c>
      <c r="Z45" s="112">
        <v>27047</v>
      </c>
      <c r="AA45" s="112">
        <v>61406</v>
      </c>
      <c r="AB45" s="112">
        <v>86703</v>
      </c>
      <c r="AC45" s="112">
        <v>54265</v>
      </c>
      <c r="AD45" s="112">
        <f t="shared" si="36"/>
        <v>374732</v>
      </c>
      <c r="AE45" s="96"/>
      <c r="AF45" s="112">
        <f>SUM($R45:R45)</f>
        <v>33100</v>
      </c>
      <c r="AG45" s="112">
        <f>SUM($R45:S45)</f>
        <v>56379</v>
      </c>
      <c r="AH45" s="112">
        <f>SUM($R45:T45)</f>
        <v>90350</v>
      </c>
      <c r="AI45" s="112">
        <f>SUM($R45:U45)</f>
        <v>97220</v>
      </c>
      <c r="AJ45" s="112">
        <f>SUM($R45:V45)</f>
        <v>112319</v>
      </c>
      <c r="AK45" s="112">
        <f>SUM($R45:W45)</f>
        <v>123015</v>
      </c>
      <c r="AL45" s="112">
        <f>SUM($R45:X45)</f>
        <v>134163</v>
      </c>
      <c r="AM45" s="112">
        <f>SUM($R45:Y45)</f>
        <v>145311</v>
      </c>
      <c r="AN45" s="112">
        <f>SUM($R45:Z45)</f>
        <v>172358</v>
      </c>
      <c r="AO45" s="112">
        <f>SUM($R45:AA45)</f>
        <v>233764</v>
      </c>
      <c r="AP45" s="112">
        <f>SUM($R45:AB45)</f>
        <v>320467</v>
      </c>
      <c r="AQ45" s="112">
        <f>SUM($R45:AC45)</f>
        <v>374732</v>
      </c>
      <c r="AR45" s="132">
        <f t="shared" si="39"/>
        <v>142151</v>
      </c>
      <c r="AT45" s="112">
        <f t="shared" si="40"/>
        <v>33100</v>
      </c>
      <c r="AU45" s="112">
        <f t="shared" si="41"/>
        <v>23279</v>
      </c>
      <c r="AV45" s="112">
        <f t="shared" si="42"/>
        <v>33971</v>
      </c>
      <c r="AW45" s="112">
        <f t="shared" si="43"/>
        <v>6870</v>
      </c>
      <c r="AX45" s="112">
        <f t="shared" si="44"/>
        <v>15099</v>
      </c>
      <c r="AY45" s="112">
        <f t="shared" si="45"/>
        <v>10696</v>
      </c>
      <c r="AZ45" s="112">
        <f t="shared" si="46"/>
        <v>11148</v>
      </c>
      <c r="BA45" s="112">
        <f t="shared" si="47"/>
        <v>11148</v>
      </c>
      <c r="BB45" s="112">
        <f t="shared" si="48"/>
        <v>27047</v>
      </c>
      <c r="BC45" s="112">
        <f t="shared" si="49"/>
        <v>61406</v>
      </c>
      <c r="BD45" s="112">
        <f t="shared" si="50"/>
        <v>86703</v>
      </c>
      <c r="BE45" s="112">
        <f t="shared" si="51"/>
        <v>54265</v>
      </c>
      <c r="BF45" s="112">
        <f t="shared" si="52"/>
        <v>374732</v>
      </c>
      <c r="BG45" s="96"/>
      <c r="BH45" s="112">
        <f>SUM($AT45:AT45)</f>
        <v>33100</v>
      </c>
      <c r="BI45" s="112">
        <f>SUM($AT45:AU45)</f>
        <v>56379</v>
      </c>
      <c r="BJ45" s="112">
        <f>SUM($AT45:AV45)</f>
        <v>90350</v>
      </c>
      <c r="BK45" s="112">
        <f>SUM($AT45:AW45)</f>
        <v>97220</v>
      </c>
      <c r="BL45" s="112">
        <f>SUM($AT45:AX45)</f>
        <v>112319</v>
      </c>
      <c r="BM45" s="112">
        <f>SUM($AT45:AY45)</f>
        <v>123015</v>
      </c>
      <c r="BN45" s="112">
        <f>SUM($AT45:AZ45)</f>
        <v>134163</v>
      </c>
      <c r="BO45" s="112">
        <f>SUM($AT45:BA45)</f>
        <v>145311</v>
      </c>
      <c r="BP45" s="112">
        <f>SUM($AT45:BB45)</f>
        <v>172358</v>
      </c>
      <c r="BQ45" s="112">
        <f>SUM($AT45:BC45)</f>
        <v>233764</v>
      </c>
      <c r="BR45" s="112">
        <f>SUM($AT45:BD45)</f>
        <v>320467</v>
      </c>
      <c r="BS45" s="112">
        <f>SUM($AT45:BE45)</f>
        <v>374732</v>
      </c>
      <c r="BT45" s="132">
        <f t="shared" si="53"/>
        <v>142151</v>
      </c>
      <c r="BV45" s="112">
        <f t="shared" si="54"/>
        <v>0</v>
      </c>
      <c r="BW45" s="112">
        <f t="shared" si="55"/>
        <v>0</v>
      </c>
      <c r="BX45" s="112">
        <f t="shared" si="56"/>
        <v>0</v>
      </c>
      <c r="BY45" s="112">
        <f t="shared" si="57"/>
        <v>0</v>
      </c>
      <c r="BZ45" s="112">
        <f t="shared" si="58"/>
        <v>0</v>
      </c>
      <c r="CA45" s="112">
        <f t="shared" si="59"/>
        <v>0</v>
      </c>
      <c r="CB45" s="112">
        <f t="shared" si="60"/>
        <v>0</v>
      </c>
      <c r="CC45" s="112">
        <f t="shared" si="61"/>
        <v>0</v>
      </c>
      <c r="CD45" s="112">
        <f t="shared" si="62"/>
        <v>0</v>
      </c>
      <c r="CE45" s="112">
        <f t="shared" si="63"/>
        <v>0</v>
      </c>
      <c r="CF45" s="112">
        <f t="shared" si="64"/>
        <v>0</v>
      </c>
      <c r="CG45" s="112">
        <f t="shared" si="65"/>
        <v>0</v>
      </c>
      <c r="CH45" s="112">
        <f t="shared" si="66"/>
        <v>0</v>
      </c>
      <c r="CI45" s="96"/>
      <c r="CJ45" s="112">
        <f>SUM($BV45:BV45)</f>
        <v>0</v>
      </c>
      <c r="CK45" s="112">
        <f>SUM($BV45:BW45)</f>
        <v>0</v>
      </c>
      <c r="CL45" s="112">
        <f>SUM($BV45:BX45)</f>
        <v>0</v>
      </c>
      <c r="CM45" s="112">
        <f>SUM($BV45:BY45)</f>
        <v>0</v>
      </c>
      <c r="CN45" s="112">
        <f>SUM($BV45:BZ45)</f>
        <v>0</v>
      </c>
      <c r="CO45" s="112">
        <f>SUM($BV45:CA45)</f>
        <v>0</v>
      </c>
      <c r="CP45" s="112">
        <f>SUM($BV45:CB45)</f>
        <v>0</v>
      </c>
      <c r="CQ45" s="112">
        <f>SUM($BV45:CC45)</f>
        <v>0</v>
      </c>
      <c r="CR45" s="112">
        <f>SUM($BV45:CD45)</f>
        <v>0</v>
      </c>
      <c r="CS45" s="112">
        <f>SUM($BV45:CE45)</f>
        <v>0</v>
      </c>
      <c r="CT45" s="112">
        <f>SUM($BV45:CF45)</f>
        <v>0</v>
      </c>
      <c r="CU45" s="112">
        <f>SUM($BV45:CG45)</f>
        <v>0</v>
      </c>
      <c r="CV45" s="132">
        <f t="shared" si="35"/>
        <v>0</v>
      </c>
    </row>
    <row r="46" spans="1:100" s="94" customFormat="1" ht="14.4">
      <c r="A46" s="154" t="s">
        <v>509</v>
      </c>
      <c r="B46" s="154" t="s">
        <v>267</v>
      </c>
      <c r="C46" s="154" t="s">
        <v>268</v>
      </c>
      <c r="D46" s="137" t="s">
        <v>583</v>
      </c>
      <c r="E46" s="105" t="s">
        <v>54</v>
      </c>
      <c r="F46" t="s">
        <v>270</v>
      </c>
      <c r="G46" t="s">
        <v>323</v>
      </c>
      <c r="H46" t="s">
        <v>324</v>
      </c>
      <c r="I46" t="s">
        <v>330</v>
      </c>
      <c r="J46" t="s">
        <v>642</v>
      </c>
      <c r="K46" s="154" t="s">
        <v>501</v>
      </c>
      <c r="L46" s="154" t="s">
        <v>504</v>
      </c>
      <c r="M46" s="119" t="str">
        <f t="shared" si="4"/>
        <v>ED.WA</v>
      </c>
      <c r="N46" s="118">
        <v>1</v>
      </c>
      <c r="O46" s="118">
        <v>0</v>
      </c>
      <c r="P46" s="117">
        <f t="shared" si="37"/>
        <v>531484</v>
      </c>
      <c r="Q46" s="117">
        <f t="shared" si="38"/>
        <v>0</v>
      </c>
      <c r="R46" s="112">
        <v>240378</v>
      </c>
      <c r="S46" s="112">
        <v>90106</v>
      </c>
      <c r="T46" s="112">
        <v>16745</v>
      </c>
      <c r="U46" s="112">
        <v>2983</v>
      </c>
      <c r="V46" s="112">
        <v>9444</v>
      </c>
      <c r="W46" s="112">
        <v>12106</v>
      </c>
      <c r="X46" s="112">
        <v>23523</v>
      </c>
      <c r="Y46" s="112">
        <v>25400</v>
      </c>
      <c r="Z46" s="112">
        <v>24855</v>
      </c>
      <c r="AA46" s="112">
        <v>26181</v>
      </c>
      <c r="AB46" s="112">
        <v>36487</v>
      </c>
      <c r="AC46" s="112">
        <v>23276</v>
      </c>
      <c r="AD46" s="112">
        <f t="shared" si="36"/>
        <v>531484</v>
      </c>
      <c r="AE46" s="96"/>
      <c r="AF46" s="112">
        <f>SUM($R46:R46)</f>
        <v>240378</v>
      </c>
      <c r="AG46" s="112">
        <f>SUM($R46:S46)</f>
        <v>330484</v>
      </c>
      <c r="AH46" s="112">
        <f>SUM($R46:T46)</f>
        <v>347229</v>
      </c>
      <c r="AI46" s="112">
        <f>SUM($R46:U46)</f>
        <v>350212</v>
      </c>
      <c r="AJ46" s="112">
        <f>SUM($R46:V46)</f>
        <v>359656</v>
      </c>
      <c r="AK46" s="112">
        <f>SUM($R46:W46)</f>
        <v>371762</v>
      </c>
      <c r="AL46" s="112">
        <f>SUM($R46:X46)</f>
        <v>395285</v>
      </c>
      <c r="AM46" s="112">
        <f>SUM($R46:Y46)</f>
        <v>420685</v>
      </c>
      <c r="AN46" s="112">
        <f>SUM($R46:Z46)</f>
        <v>445540</v>
      </c>
      <c r="AO46" s="112">
        <f>SUM($R46:AA46)</f>
        <v>471721</v>
      </c>
      <c r="AP46" s="112">
        <f>SUM($R46:AB46)</f>
        <v>508208</v>
      </c>
      <c r="AQ46" s="112">
        <f>SUM($R46:AC46)</f>
        <v>531484</v>
      </c>
      <c r="AR46" s="132">
        <f t="shared" si="39"/>
        <v>375575.16666666669</v>
      </c>
      <c r="AT46" s="112">
        <f t="shared" si="40"/>
        <v>240378</v>
      </c>
      <c r="AU46" s="112">
        <f t="shared" si="41"/>
        <v>90106</v>
      </c>
      <c r="AV46" s="112">
        <f t="shared" si="42"/>
        <v>16745</v>
      </c>
      <c r="AW46" s="112">
        <f t="shared" si="43"/>
        <v>2983</v>
      </c>
      <c r="AX46" s="112">
        <f t="shared" si="44"/>
        <v>9444</v>
      </c>
      <c r="AY46" s="112">
        <f t="shared" si="45"/>
        <v>12106</v>
      </c>
      <c r="AZ46" s="112">
        <f t="shared" si="46"/>
        <v>23523</v>
      </c>
      <c r="BA46" s="112">
        <f t="shared" si="47"/>
        <v>25400</v>
      </c>
      <c r="BB46" s="112">
        <f t="shared" si="48"/>
        <v>24855</v>
      </c>
      <c r="BC46" s="112">
        <f t="shared" si="49"/>
        <v>26181</v>
      </c>
      <c r="BD46" s="112">
        <f t="shared" si="50"/>
        <v>36487</v>
      </c>
      <c r="BE46" s="112">
        <f t="shared" si="51"/>
        <v>23276</v>
      </c>
      <c r="BF46" s="112">
        <f t="shared" si="52"/>
        <v>531484</v>
      </c>
      <c r="BG46" s="96"/>
      <c r="BH46" s="112">
        <f>SUM($AT46:AT46)</f>
        <v>240378</v>
      </c>
      <c r="BI46" s="112">
        <f>SUM($AT46:AU46)</f>
        <v>330484</v>
      </c>
      <c r="BJ46" s="112">
        <f>SUM($AT46:AV46)</f>
        <v>347229</v>
      </c>
      <c r="BK46" s="112">
        <f>SUM($AT46:AW46)</f>
        <v>350212</v>
      </c>
      <c r="BL46" s="112">
        <f>SUM($AT46:AX46)</f>
        <v>359656</v>
      </c>
      <c r="BM46" s="112">
        <f>SUM($AT46:AY46)</f>
        <v>371762</v>
      </c>
      <c r="BN46" s="112">
        <f>SUM($AT46:AZ46)</f>
        <v>395285</v>
      </c>
      <c r="BO46" s="112">
        <f>SUM($AT46:BA46)</f>
        <v>420685</v>
      </c>
      <c r="BP46" s="112">
        <f>SUM($AT46:BB46)</f>
        <v>445540</v>
      </c>
      <c r="BQ46" s="112">
        <f>SUM($AT46:BC46)</f>
        <v>471721</v>
      </c>
      <c r="BR46" s="112">
        <f>SUM($AT46:BD46)</f>
        <v>508208</v>
      </c>
      <c r="BS46" s="112">
        <f>SUM($AT46:BE46)</f>
        <v>531484</v>
      </c>
      <c r="BT46" s="132">
        <f t="shared" si="53"/>
        <v>375575.16666666669</v>
      </c>
      <c r="BV46" s="112">
        <f t="shared" si="54"/>
        <v>0</v>
      </c>
      <c r="BW46" s="112">
        <f t="shared" si="55"/>
        <v>0</v>
      </c>
      <c r="BX46" s="112">
        <f t="shared" si="56"/>
        <v>0</v>
      </c>
      <c r="BY46" s="112">
        <f t="shared" si="57"/>
        <v>0</v>
      </c>
      <c r="BZ46" s="112">
        <f t="shared" si="58"/>
        <v>0</v>
      </c>
      <c r="CA46" s="112">
        <f t="shared" si="59"/>
        <v>0</v>
      </c>
      <c r="CB46" s="112">
        <f t="shared" si="60"/>
        <v>0</v>
      </c>
      <c r="CC46" s="112">
        <f t="shared" si="61"/>
        <v>0</v>
      </c>
      <c r="CD46" s="112">
        <f t="shared" si="62"/>
        <v>0</v>
      </c>
      <c r="CE46" s="112">
        <f t="shared" si="63"/>
        <v>0</v>
      </c>
      <c r="CF46" s="112">
        <f t="shared" si="64"/>
        <v>0</v>
      </c>
      <c r="CG46" s="112">
        <f t="shared" si="65"/>
        <v>0</v>
      </c>
      <c r="CH46" s="112">
        <f t="shared" si="66"/>
        <v>0</v>
      </c>
      <c r="CI46" s="96"/>
      <c r="CJ46" s="112">
        <f>SUM($BV46:BV46)</f>
        <v>0</v>
      </c>
      <c r="CK46" s="112">
        <f>SUM($BV46:BW46)</f>
        <v>0</v>
      </c>
      <c r="CL46" s="112">
        <f>SUM($BV46:BX46)</f>
        <v>0</v>
      </c>
      <c r="CM46" s="112">
        <f>SUM($BV46:BY46)</f>
        <v>0</v>
      </c>
      <c r="CN46" s="112">
        <f>SUM($BV46:BZ46)</f>
        <v>0</v>
      </c>
      <c r="CO46" s="112">
        <f>SUM($BV46:CA46)</f>
        <v>0</v>
      </c>
      <c r="CP46" s="112">
        <f>SUM($BV46:CB46)</f>
        <v>0</v>
      </c>
      <c r="CQ46" s="112">
        <f>SUM($BV46:CC46)</f>
        <v>0</v>
      </c>
      <c r="CR46" s="112">
        <f>SUM($BV46:CD46)</f>
        <v>0</v>
      </c>
      <c r="CS46" s="112">
        <f>SUM($BV46:CE46)</f>
        <v>0</v>
      </c>
      <c r="CT46" s="112">
        <f>SUM($BV46:CF46)</f>
        <v>0</v>
      </c>
      <c r="CU46" s="112">
        <f>SUM($BV46:CG46)</f>
        <v>0</v>
      </c>
      <c r="CV46" s="132">
        <f t="shared" si="35"/>
        <v>0</v>
      </c>
    </row>
    <row r="47" spans="1:100" s="94" customFormat="1" ht="14.4">
      <c r="A47" s="154" t="s">
        <v>509</v>
      </c>
      <c r="B47" s="154" t="s">
        <v>267</v>
      </c>
      <c r="C47" s="154" t="s">
        <v>21</v>
      </c>
      <c r="D47" s="137" t="s">
        <v>583</v>
      </c>
      <c r="E47" s="105" t="s">
        <v>57</v>
      </c>
      <c r="F47" t="s">
        <v>274</v>
      </c>
      <c r="G47" t="s">
        <v>332</v>
      </c>
      <c r="H47" t="s">
        <v>333</v>
      </c>
      <c r="I47" t="s">
        <v>334</v>
      </c>
      <c r="J47" t="s">
        <v>643</v>
      </c>
      <c r="K47" s="154" t="s">
        <v>501</v>
      </c>
      <c r="L47" s="154" t="s">
        <v>504</v>
      </c>
      <c r="M47" s="119" t="str">
        <f t="shared" si="4"/>
        <v>ED.AN</v>
      </c>
      <c r="N47" s="118">
        <v>0.69094</v>
      </c>
      <c r="O47" s="118">
        <v>0</v>
      </c>
      <c r="P47" s="117">
        <f t="shared" si="37"/>
        <v>7140380.5510600004</v>
      </c>
      <c r="Q47" s="117">
        <f t="shared" si="38"/>
        <v>0</v>
      </c>
      <c r="R47" s="112">
        <v>853389</v>
      </c>
      <c r="S47" s="112">
        <v>1076143</v>
      </c>
      <c r="T47" s="112">
        <v>1960700</v>
      </c>
      <c r="U47" s="112">
        <v>584837</v>
      </c>
      <c r="V47" s="112">
        <v>1058050</v>
      </c>
      <c r="W47" s="112">
        <v>2157904</v>
      </c>
      <c r="X47" s="112">
        <v>607403</v>
      </c>
      <c r="Y47" s="112">
        <v>598031</v>
      </c>
      <c r="Z47" s="112">
        <v>598031</v>
      </c>
      <c r="AA47" s="112">
        <v>291428</v>
      </c>
      <c r="AB47" s="112">
        <v>282056</v>
      </c>
      <c r="AC47" s="112">
        <v>266327</v>
      </c>
      <c r="AD47" s="112">
        <f t="shared" si="36"/>
        <v>10334299</v>
      </c>
      <c r="AE47" s="96"/>
      <c r="AF47" s="112">
        <f>SUM($R47:R47)</f>
        <v>853389</v>
      </c>
      <c r="AG47" s="112">
        <f>SUM($R47:S47)</f>
        <v>1929532</v>
      </c>
      <c r="AH47" s="112">
        <f>SUM($R47:T47)</f>
        <v>3890232</v>
      </c>
      <c r="AI47" s="112">
        <f>SUM($R47:U47)</f>
        <v>4475069</v>
      </c>
      <c r="AJ47" s="112">
        <f>SUM($R47:V47)</f>
        <v>5533119</v>
      </c>
      <c r="AK47" s="112">
        <f>SUM($R47:W47)</f>
        <v>7691023</v>
      </c>
      <c r="AL47" s="112">
        <f>SUM($R47:X47)</f>
        <v>8298426</v>
      </c>
      <c r="AM47" s="112">
        <f>SUM($R47:Y47)</f>
        <v>8896457</v>
      </c>
      <c r="AN47" s="112">
        <f>SUM($R47:Z47)</f>
        <v>9494488</v>
      </c>
      <c r="AO47" s="112">
        <f>SUM($R47:AA47)</f>
        <v>9785916</v>
      </c>
      <c r="AP47" s="112">
        <f>SUM($R47:AB47)</f>
        <v>10067972</v>
      </c>
      <c r="AQ47" s="112">
        <f>SUM($R47:AC47)</f>
        <v>10334299</v>
      </c>
      <c r="AR47" s="132">
        <f t="shared" si="39"/>
        <v>6340231.041666667</v>
      </c>
      <c r="AT47" s="112">
        <f t="shared" si="40"/>
        <v>589640.59565999999</v>
      </c>
      <c r="AU47" s="112">
        <f t="shared" si="41"/>
        <v>743550.24442</v>
      </c>
      <c r="AV47" s="112">
        <f t="shared" si="42"/>
        <v>1354726.058</v>
      </c>
      <c r="AW47" s="112">
        <f t="shared" si="43"/>
        <v>404087.27678000001</v>
      </c>
      <c r="AX47" s="112">
        <f t="shared" si="44"/>
        <v>731049.06700000004</v>
      </c>
      <c r="AY47" s="112">
        <f t="shared" si="45"/>
        <v>1490982.18976</v>
      </c>
      <c r="AZ47" s="112">
        <f t="shared" si="46"/>
        <v>419679.02882000001</v>
      </c>
      <c r="BA47" s="112">
        <f t="shared" si="47"/>
        <v>413203.53914000001</v>
      </c>
      <c r="BB47" s="112">
        <f t="shared" si="48"/>
        <v>413203.53914000001</v>
      </c>
      <c r="BC47" s="112">
        <f t="shared" si="49"/>
        <v>201359.26232000001</v>
      </c>
      <c r="BD47" s="112">
        <f t="shared" si="50"/>
        <v>194883.77264000001</v>
      </c>
      <c r="BE47" s="112">
        <f t="shared" si="51"/>
        <v>184015.97738</v>
      </c>
      <c r="BF47" s="112">
        <f t="shared" si="52"/>
        <v>7140380.5510599995</v>
      </c>
      <c r="BG47" s="96"/>
      <c r="BH47" s="112">
        <f>SUM($AT47:AT47)</f>
        <v>589640.59565999999</v>
      </c>
      <c r="BI47" s="112">
        <f>SUM($AT47:AU47)</f>
        <v>1333190.84008</v>
      </c>
      <c r="BJ47" s="112">
        <f>SUM($AT47:AV47)</f>
        <v>2687916.8980799997</v>
      </c>
      <c r="BK47" s="112">
        <f>SUM($AT47:AW47)</f>
        <v>3092004.1748599997</v>
      </c>
      <c r="BL47" s="112">
        <f>SUM($AT47:AX47)</f>
        <v>3823053.2418599995</v>
      </c>
      <c r="BM47" s="112">
        <f>SUM($AT47:AY47)</f>
        <v>5314035.4316199999</v>
      </c>
      <c r="BN47" s="112">
        <f>SUM($AT47:AZ47)</f>
        <v>5733714.4604399996</v>
      </c>
      <c r="BO47" s="112">
        <f>SUM($AT47:BA47)</f>
        <v>6146917.9995799996</v>
      </c>
      <c r="BP47" s="112">
        <f>SUM($AT47:BB47)</f>
        <v>6560121.5387199996</v>
      </c>
      <c r="BQ47" s="112">
        <f>SUM($AT47:BC47)</f>
        <v>6761480.8010399994</v>
      </c>
      <c r="BR47" s="112">
        <f>SUM($AT47:BD47)</f>
        <v>6956364.5736799994</v>
      </c>
      <c r="BS47" s="112">
        <f>SUM($AT47:BE47)</f>
        <v>7140380.5510599995</v>
      </c>
      <c r="BT47" s="132">
        <f t="shared" si="53"/>
        <v>4380719.235929166</v>
      </c>
      <c r="BV47" s="112">
        <f t="shared" si="54"/>
        <v>0</v>
      </c>
      <c r="BW47" s="112">
        <f t="shared" si="55"/>
        <v>0</v>
      </c>
      <c r="BX47" s="112">
        <f t="shared" si="56"/>
        <v>0</v>
      </c>
      <c r="BY47" s="112">
        <f t="shared" si="57"/>
        <v>0</v>
      </c>
      <c r="BZ47" s="112">
        <f t="shared" si="58"/>
        <v>0</v>
      </c>
      <c r="CA47" s="112">
        <f t="shared" si="59"/>
        <v>0</v>
      </c>
      <c r="CB47" s="112">
        <f t="shared" si="60"/>
        <v>0</v>
      </c>
      <c r="CC47" s="112">
        <f t="shared" si="61"/>
        <v>0</v>
      </c>
      <c r="CD47" s="112">
        <f t="shared" si="62"/>
        <v>0</v>
      </c>
      <c r="CE47" s="112">
        <f t="shared" si="63"/>
        <v>0</v>
      </c>
      <c r="CF47" s="112">
        <f t="shared" si="64"/>
        <v>0</v>
      </c>
      <c r="CG47" s="112">
        <f t="shared" si="65"/>
        <v>0</v>
      </c>
      <c r="CH47" s="112">
        <f t="shared" si="66"/>
        <v>0</v>
      </c>
      <c r="CI47" s="96"/>
      <c r="CJ47" s="112">
        <f>SUM($BV47:BV47)</f>
        <v>0</v>
      </c>
      <c r="CK47" s="112">
        <f>SUM($BV47:BW47)</f>
        <v>0</v>
      </c>
      <c r="CL47" s="112">
        <f>SUM($BV47:BX47)</f>
        <v>0</v>
      </c>
      <c r="CM47" s="112">
        <f>SUM($BV47:BY47)</f>
        <v>0</v>
      </c>
      <c r="CN47" s="112">
        <f>SUM($BV47:BZ47)</f>
        <v>0</v>
      </c>
      <c r="CO47" s="112">
        <f>SUM($BV47:CA47)</f>
        <v>0</v>
      </c>
      <c r="CP47" s="112">
        <f>SUM($BV47:CB47)</f>
        <v>0</v>
      </c>
      <c r="CQ47" s="112">
        <f>SUM($BV47:CC47)</f>
        <v>0</v>
      </c>
      <c r="CR47" s="112">
        <f>SUM($BV47:CD47)</f>
        <v>0</v>
      </c>
      <c r="CS47" s="112">
        <f>SUM($BV47:CE47)</f>
        <v>0</v>
      </c>
      <c r="CT47" s="112">
        <f>SUM($BV47:CF47)</f>
        <v>0</v>
      </c>
      <c r="CU47" s="112">
        <f>SUM($BV47:CG47)</f>
        <v>0</v>
      </c>
      <c r="CV47" s="132">
        <f t="shared" si="35"/>
        <v>0</v>
      </c>
    </row>
    <row r="48" spans="1:100" s="94" customFormat="1" ht="14.4">
      <c r="A48" s="154" t="s">
        <v>509</v>
      </c>
      <c r="B48" s="154" t="s">
        <v>267</v>
      </c>
      <c r="C48" s="154" t="s">
        <v>268</v>
      </c>
      <c r="D48" s="137" t="s">
        <v>583</v>
      </c>
      <c r="E48" s="105" t="s">
        <v>57</v>
      </c>
      <c r="F48" t="s">
        <v>275</v>
      </c>
      <c r="G48" t="s">
        <v>335</v>
      </c>
      <c r="H48" t="s">
        <v>336</v>
      </c>
      <c r="I48" t="s">
        <v>339</v>
      </c>
      <c r="J48" t="s">
        <v>644</v>
      </c>
      <c r="K48" s="154" t="s">
        <v>501</v>
      </c>
      <c r="L48" s="154" t="s">
        <v>504</v>
      </c>
      <c r="M48" s="119" t="str">
        <f t="shared" si="4"/>
        <v>ED.WA</v>
      </c>
      <c r="N48" s="118">
        <v>1</v>
      </c>
      <c r="O48" s="118">
        <v>0</v>
      </c>
      <c r="P48" s="117">
        <f t="shared" si="37"/>
        <v>2000</v>
      </c>
      <c r="Q48" s="117">
        <f t="shared" si="38"/>
        <v>0</v>
      </c>
      <c r="R48" s="112">
        <v>0</v>
      </c>
      <c r="S48" s="112">
        <v>0</v>
      </c>
      <c r="T48" s="112">
        <v>0</v>
      </c>
      <c r="U48" s="112">
        <v>0</v>
      </c>
      <c r="V48" s="112">
        <v>0</v>
      </c>
      <c r="W48" s="112">
        <v>0</v>
      </c>
      <c r="X48" s="112">
        <v>2000</v>
      </c>
      <c r="Y48" s="112">
        <v>0</v>
      </c>
      <c r="Z48" s="112">
        <v>0</v>
      </c>
      <c r="AA48" s="112">
        <v>0</v>
      </c>
      <c r="AB48" s="112">
        <v>0</v>
      </c>
      <c r="AC48" s="112">
        <v>0</v>
      </c>
      <c r="AD48" s="112">
        <f t="shared" si="36"/>
        <v>2000</v>
      </c>
      <c r="AE48" s="96"/>
      <c r="AF48" s="112">
        <f>SUM($R48:R48)</f>
        <v>0</v>
      </c>
      <c r="AG48" s="112">
        <f>SUM($R48:S48)</f>
        <v>0</v>
      </c>
      <c r="AH48" s="112">
        <f>SUM($R48:T48)</f>
        <v>0</v>
      </c>
      <c r="AI48" s="112">
        <f>SUM($R48:U48)</f>
        <v>0</v>
      </c>
      <c r="AJ48" s="112">
        <f>SUM($R48:V48)</f>
        <v>0</v>
      </c>
      <c r="AK48" s="112">
        <f>SUM($R48:W48)</f>
        <v>0</v>
      </c>
      <c r="AL48" s="112">
        <f>SUM($R48:X48)</f>
        <v>2000</v>
      </c>
      <c r="AM48" s="112">
        <f>SUM($R48:Y48)</f>
        <v>2000</v>
      </c>
      <c r="AN48" s="112">
        <f>SUM($R48:Z48)</f>
        <v>2000</v>
      </c>
      <c r="AO48" s="112">
        <f>SUM($R48:AA48)</f>
        <v>2000</v>
      </c>
      <c r="AP48" s="112">
        <f>SUM($R48:AB48)</f>
        <v>2000</v>
      </c>
      <c r="AQ48" s="112">
        <f>SUM($R48:AC48)</f>
        <v>2000</v>
      </c>
      <c r="AR48" s="132">
        <f t="shared" si="39"/>
        <v>916.66666666666663</v>
      </c>
      <c r="AT48" s="112">
        <f t="shared" si="40"/>
        <v>0</v>
      </c>
      <c r="AU48" s="112">
        <f t="shared" si="41"/>
        <v>0</v>
      </c>
      <c r="AV48" s="112">
        <f t="shared" si="42"/>
        <v>0</v>
      </c>
      <c r="AW48" s="112">
        <f t="shared" si="43"/>
        <v>0</v>
      </c>
      <c r="AX48" s="112">
        <f t="shared" si="44"/>
        <v>0</v>
      </c>
      <c r="AY48" s="112">
        <f t="shared" si="45"/>
        <v>0</v>
      </c>
      <c r="AZ48" s="112">
        <f t="shared" si="46"/>
        <v>2000</v>
      </c>
      <c r="BA48" s="112">
        <f t="shared" si="47"/>
        <v>0</v>
      </c>
      <c r="BB48" s="112">
        <f t="shared" si="48"/>
        <v>0</v>
      </c>
      <c r="BC48" s="112">
        <f t="shared" si="49"/>
        <v>0</v>
      </c>
      <c r="BD48" s="112">
        <f t="shared" si="50"/>
        <v>0</v>
      </c>
      <c r="BE48" s="112">
        <f t="shared" si="51"/>
        <v>0</v>
      </c>
      <c r="BF48" s="112">
        <f t="shared" si="52"/>
        <v>2000</v>
      </c>
      <c r="BG48" s="96"/>
      <c r="BH48" s="112">
        <f>SUM($AT48:AT48)</f>
        <v>0</v>
      </c>
      <c r="BI48" s="112">
        <f>SUM($AT48:AU48)</f>
        <v>0</v>
      </c>
      <c r="BJ48" s="112">
        <f>SUM($AT48:AV48)</f>
        <v>0</v>
      </c>
      <c r="BK48" s="112">
        <f>SUM($AT48:AW48)</f>
        <v>0</v>
      </c>
      <c r="BL48" s="112">
        <f>SUM($AT48:AX48)</f>
        <v>0</v>
      </c>
      <c r="BM48" s="112">
        <f>SUM($AT48:AY48)</f>
        <v>0</v>
      </c>
      <c r="BN48" s="112">
        <f>SUM($AT48:AZ48)</f>
        <v>2000</v>
      </c>
      <c r="BO48" s="112">
        <f>SUM($AT48:BA48)</f>
        <v>2000</v>
      </c>
      <c r="BP48" s="112">
        <f>SUM($AT48:BB48)</f>
        <v>2000</v>
      </c>
      <c r="BQ48" s="112">
        <f>SUM($AT48:BC48)</f>
        <v>2000</v>
      </c>
      <c r="BR48" s="112">
        <f>SUM($AT48:BD48)</f>
        <v>2000</v>
      </c>
      <c r="BS48" s="112">
        <f>SUM($AT48:BE48)</f>
        <v>2000</v>
      </c>
      <c r="BT48" s="132">
        <f t="shared" si="53"/>
        <v>916.66666666666663</v>
      </c>
      <c r="BV48" s="112">
        <f t="shared" si="54"/>
        <v>0</v>
      </c>
      <c r="BW48" s="112">
        <f t="shared" si="55"/>
        <v>0</v>
      </c>
      <c r="BX48" s="112">
        <f t="shared" si="56"/>
        <v>0</v>
      </c>
      <c r="BY48" s="112">
        <f t="shared" si="57"/>
        <v>0</v>
      </c>
      <c r="BZ48" s="112">
        <f t="shared" si="58"/>
        <v>0</v>
      </c>
      <c r="CA48" s="112">
        <f t="shared" si="59"/>
        <v>0</v>
      </c>
      <c r="CB48" s="112">
        <f t="shared" si="60"/>
        <v>0</v>
      </c>
      <c r="CC48" s="112">
        <f t="shared" si="61"/>
        <v>0</v>
      </c>
      <c r="CD48" s="112">
        <f t="shared" si="62"/>
        <v>0</v>
      </c>
      <c r="CE48" s="112">
        <f t="shared" si="63"/>
        <v>0</v>
      </c>
      <c r="CF48" s="112">
        <f t="shared" si="64"/>
        <v>0</v>
      </c>
      <c r="CG48" s="112">
        <f t="shared" si="65"/>
        <v>0</v>
      </c>
      <c r="CH48" s="112">
        <f t="shared" si="66"/>
        <v>0</v>
      </c>
      <c r="CI48" s="96"/>
      <c r="CJ48" s="112">
        <f>SUM($BV48:BV48)</f>
        <v>0</v>
      </c>
      <c r="CK48" s="112">
        <f>SUM($BV48:BW48)</f>
        <v>0</v>
      </c>
      <c r="CL48" s="112">
        <f>SUM($BV48:BX48)</f>
        <v>0</v>
      </c>
      <c r="CM48" s="112">
        <f>SUM($BV48:BY48)</f>
        <v>0</v>
      </c>
      <c r="CN48" s="112">
        <f>SUM($BV48:BZ48)</f>
        <v>0</v>
      </c>
      <c r="CO48" s="112">
        <f>SUM($BV48:CA48)</f>
        <v>0</v>
      </c>
      <c r="CP48" s="112">
        <f>SUM($BV48:CB48)</f>
        <v>0</v>
      </c>
      <c r="CQ48" s="112">
        <f>SUM($BV48:CC48)</f>
        <v>0</v>
      </c>
      <c r="CR48" s="112">
        <f>SUM($BV48:CD48)</f>
        <v>0</v>
      </c>
      <c r="CS48" s="112">
        <f>SUM($BV48:CE48)</f>
        <v>0</v>
      </c>
      <c r="CT48" s="112">
        <f>SUM($BV48:CF48)</f>
        <v>0</v>
      </c>
      <c r="CU48" s="112">
        <f>SUM($BV48:CG48)</f>
        <v>0</v>
      </c>
      <c r="CV48" s="132">
        <f t="shared" si="35"/>
        <v>0</v>
      </c>
    </row>
    <row r="49" spans="1:100" s="94" customFormat="1" ht="14.4">
      <c r="A49" s="154" t="s">
        <v>509</v>
      </c>
      <c r="B49" s="154" t="s">
        <v>267</v>
      </c>
      <c r="C49" s="154" t="s">
        <v>268</v>
      </c>
      <c r="D49" s="137" t="s">
        <v>583</v>
      </c>
      <c r="E49" s="105" t="s">
        <v>57</v>
      </c>
      <c r="F49" t="s">
        <v>275</v>
      </c>
      <c r="G49" t="s">
        <v>335</v>
      </c>
      <c r="H49" t="s">
        <v>336</v>
      </c>
      <c r="I49" t="s">
        <v>645</v>
      </c>
      <c r="J49" t="s">
        <v>646</v>
      </c>
      <c r="K49" s="154" t="s">
        <v>501</v>
      </c>
      <c r="L49" s="154" t="s">
        <v>504</v>
      </c>
      <c r="M49" s="119" t="str">
        <f t="shared" si="4"/>
        <v>ED.WA</v>
      </c>
      <c r="N49" s="118">
        <v>1</v>
      </c>
      <c r="O49" s="118">
        <v>0</v>
      </c>
      <c r="P49" s="117">
        <f t="shared" si="37"/>
        <v>2938</v>
      </c>
      <c r="Q49" s="117">
        <f t="shared" si="38"/>
        <v>0</v>
      </c>
      <c r="R49" s="112">
        <v>0</v>
      </c>
      <c r="S49" s="112">
        <v>0</v>
      </c>
      <c r="T49" s="112">
        <v>2938</v>
      </c>
      <c r="U49" s="112">
        <v>0</v>
      </c>
      <c r="V49" s="112">
        <v>0</v>
      </c>
      <c r="W49" s="112">
        <v>0</v>
      </c>
      <c r="X49" s="112">
        <v>0</v>
      </c>
      <c r="Y49" s="112">
        <v>0</v>
      </c>
      <c r="Z49" s="112">
        <v>0</v>
      </c>
      <c r="AA49" s="112">
        <v>0</v>
      </c>
      <c r="AB49" s="112">
        <v>0</v>
      </c>
      <c r="AC49" s="112">
        <v>0</v>
      </c>
      <c r="AD49" s="112">
        <f t="shared" si="36"/>
        <v>2938</v>
      </c>
      <c r="AE49" s="96"/>
      <c r="AF49" s="112">
        <f>SUM($R49:R49)</f>
        <v>0</v>
      </c>
      <c r="AG49" s="112">
        <f>SUM($R49:S49)</f>
        <v>0</v>
      </c>
      <c r="AH49" s="112">
        <f>SUM($R49:T49)</f>
        <v>2938</v>
      </c>
      <c r="AI49" s="112">
        <f>SUM($R49:U49)</f>
        <v>2938</v>
      </c>
      <c r="AJ49" s="112">
        <f>SUM($R49:V49)</f>
        <v>2938</v>
      </c>
      <c r="AK49" s="112">
        <f>SUM($R49:W49)</f>
        <v>2938</v>
      </c>
      <c r="AL49" s="112">
        <f>SUM($R49:X49)</f>
        <v>2938</v>
      </c>
      <c r="AM49" s="112">
        <f>SUM($R49:Y49)</f>
        <v>2938</v>
      </c>
      <c r="AN49" s="112">
        <f>SUM($R49:Z49)</f>
        <v>2938</v>
      </c>
      <c r="AO49" s="112">
        <f>SUM($R49:AA49)</f>
        <v>2938</v>
      </c>
      <c r="AP49" s="112">
        <f>SUM($R49:AB49)</f>
        <v>2938</v>
      </c>
      <c r="AQ49" s="112">
        <f>SUM($R49:AC49)</f>
        <v>2938</v>
      </c>
      <c r="AR49" s="132">
        <f t="shared" si="39"/>
        <v>2325.9166666666665</v>
      </c>
      <c r="AT49" s="112">
        <f t="shared" si="40"/>
        <v>0</v>
      </c>
      <c r="AU49" s="112">
        <f t="shared" si="41"/>
        <v>0</v>
      </c>
      <c r="AV49" s="112">
        <f t="shared" si="42"/>
        <v>2938</v>
      </c>
      <c r="AW49" s="112">
        <f t="shared" si="43"/>
        <v>0</v>
      </c>
      <c r="AX49" s="112">
        <f t="shared" si="44"/>
        <v>0</v>
      </c>
      <c r="AY49" s="112">
        <f t="shared" si="45"/>
        <v>0</v>
      </c>
      <c r="AZ49" s="112">
        <f t="shared" si="46"/>
        <v>0</v>
      </c>
      <c r="BA49" s="112">
        <f t="shared" si="47"/>
        <v>0</v>
      </c>
      <c r="BB49" s="112">
        <f t="shared" si="48"/>
        <v>0</v>
      </c>
      <c r="BC49" s="112">
        <f t="shared" si="49"/>
        <v>0</v>
      </c>
      <c r="BD49" s="112">
        <f t="shared" si="50"/>
        <v>0</v>
      </c>
      <c r="BE49" s="112">
        <f t="shared" si="51"/>
        <v>0</v>
      </c>
      <c r="BF49" s="112">
        <f t="shared" si="52"/>
        <v>2938</v>
      </c>
      <c r="BG49" s="96"/>
      <c r="BH49" s="112">
        <f>SUM($AT49:AT49)</f>
        <v>0</v>
      </c>
      <c r="BI49" s="112">
        <f>SUM($AT49:AU49)</f>
        <v>0</v>
      </c>
      <c r="BJ49" s="112">
        <f>SUM($AT49:AV49)</f>
        <v>2938</v>
      </c>
      <c r="BK49" s="112">
        <f>SUM($AT49:AW49)</f>
        <v>2938</v>
      </c>
      <c r="BL49" s="112">
        <f>SUM($AT49:AX49)</f>
        <v>2938</v>
      </c>
      <c r="BM49" s="112">
        <f>SUM($AT49:AY49)</f>
        <v>2938</v>
      </c>
      <c r="BN49" s="112">
        <f>SUM($AT49:AZ49)</f>
        <v>2938</v>
      </c>
      <c r="BO49" s="112">
        <f>SUM($AT49:BA49)</f>
        <v>2938</v>
      </c>
      <c r="BP49" s="112">
        <f>SUM($AT49:BB49)</f>
        <v>2938</v>
      </c>
      <c r="BQ49" s="112">
        <f>SUM($AT49:BC49)</f>
        <v>2938</v>
      </c>
      <c r="BR49" s="112">
        <f>SUM($AT49:BD49)</f>
        <v>2938</v>
      </c>
      <c r="BS49" s="112">
        <f>SUM($AT49:BE49)</f>
        <v>2938</v>
      </c>
      <c r="BT49" s="132">
        <f t="shared" si="53"/>
        <v>2325.9166666666665</v>
      </c>
      <c r="BV49" s="112">
        <f t="shared" si="54"/>
        <v>0</v>
      </c>
      <c r="BW49" s="112">
        <f t="shared" si="55"/>
        <v>0</v>
      </c>
      <c r="BX49" s="112">
        <f t="shared" si="56"/>
        <v>0</v>
      </c>
      <c r="BY49" s="112">
        <f t="shared" si="57"/>
        <v>0</v>
      </c>
      <c r="BZ49" s="112">
        <f t="shared" si="58"/>
        <v>0</v>
      </c>
      <c r="CA49" s="112">
        <f t="shared" si="59"/>
        <v>0</v>
      </c>
      <c r="CB49" s="112">
        <f t="shared" si="60"/>
        <v>0</v>
      </c>
      <c r="CC49" s="112">
        <f t="shared" si="61"/>
        <v>0</v>
      </c>
      <c r="CD49" s="112">
        <f t="shared" si="62"/>
        <v>0</v>
      </c>
      <c r="CE49" s="112">
        <f t="shared" si="63"/>
        <v>0</v>
      </c>
      <c r="CF49" s="112">
        <f t="shared" si="64"/>
        <v>0</v>
      </c>
      <c r="CG49" s="112">
        <f t="shared" si="65"/>
        <v>0</v>
      </c>
      <c r="CH49" s="112">
        <f t="shared" si="66"/>
        <v>0</v>
      </c>
      <c r="CI49" s="96"/>
      <c r="CJ49" s="112">
        <f>SUM($BV49:BV49)</f>
        <v>0</v>
      </c>
      <c r="CK49" s="112">
        <f>SUM($BV49:BW49)</f>
        <v>0</v>
      </c>
      <c r="CL49" s="112">
        <f>SUM($BV49:BX49)</f>
        <v>0</v>
      </c>
      <c r="CM49" s="112">
        <f>SUM($BV49:BY49)</f>
        <v>0</v>
      </c>
      <c r="CN49" s="112">
        <f>SUM($BV49:BZ49)</f>
        <v>0</v>
      </c>
      <c r="CO49" s="112">
        <f>SUM($BV49:CA49)</f>
        <v>0</v>
      </c>
      <c r="CP49" s="112">
        <f>SUM($BV49:CB49)</f>
        <v>0</v>
      </c>
      <c r="CQ49" s="112">
        <f>SUM($BV49:CC49)</f>
        <v>0</v>
      </c>
      <c r="CR49" s="112">
        <f>SUM($BV49:CD49)</f>
        <v>0</v>
      </c>
      <c r="CS49" s="112">
        <f>SUM($BV49:CE49)</f>
        <v>0</v>
      </c>
      <c r="CT49" s="112">
        <f>SUM($BV49:CF49)</f>
        <v>0</v>
      </c>
      <c r="CU49" s="112">
        <f>SUM($BV49:CG49)</f>
        <v>0</v>
      </c>
      <c r="CV49" s="132">
        <f t="shared" si="35"/>
        <v>0</v>
      </c>
    </row>
    <row r="50" spans="1:100" s="94" customFormat="1" ht="14.4">
      <c r="A50" s="154" t="s">
        <v>509</v>
      </c>
      <c r="B50" s="154" t="s">
        <v>267</v>
      </c>
      <c r="C50" s="154" t="s">
        <v>268</v>
      </c>
      <c r="D50" s="137" t="s">
        <v>583</v>
      </c>
      <c r="E50" s="105" t="s">
        <v>57</v>
      </c>
      <c r="F50" t="s">
        <v>275</v>
      </c>
      <c r="G50" t="s">
        <v>335</v>
      </c>
      <c r="H50" t="s">
        <v>336</v>
      </c>
      <c r="I50" t="s">
        <v>337</v>
      </c>
      <c r="J50" t="s">
        <v>647</v>
      </c>
      <c r="K50" s="154" t="s">
        <v>501</v>
      </c>
      <c r="L50" s="154" t="s">
        <v>504</v>
      </c>
      <c r="M50" s="119" t="str">
        <f t="shared" si="4"/>
        <v>ED.WA</v>
      </c>
      <c r="N50" s="118">
        <v>1</v>
      </c>
      <c r="O50" s="118">
        <v>0</v>
      </c>
      <c r="P50" s="117">
        <f t="shared" si="37"/>
        <v>19140</v>
      </c>
      <c r="Q50" s="117">
        <f t="shared" si="38"/>
        <v>0</v>
      </c>
      <c r="R50" s="112">
        <v>0</v>
      </c>
      <c r="S50" s="112">
        <v>2839</v>
      </c>
      <c r="T50" s="112">
        <v>13328</v>
      </c>
      <c r="U50" s="112">
        <v>0</v>
      </c>
      <c r="V50" s="112">
        <v>0</v>
      </c>
      <c r="W50" s="112">
        <v>973</v>
      </c>
      <c r="X50" s="112">
        <v>2000</v>
      </c>
      <c r="Y50" s="112">
        <v>0</v>
      </c>
      <c r="Z50" s="112">
        <v>0</v>
      </c>
      <c r="AA50" s="112">
        <v>0</v>
      </c>
      <c r="AB50" s="112">
        <v>0</v>
      </c>
      <c r="AC50" s="112">
        <v>0</v>
      </c>
      <c r="AD50" s="112">
        <f t="shared" si="36"/>
        <v>19140</v>
      </c>
      <c r="AE50" s="96"/>
      <c r="AF50" s="112">
        <f>SUM($R50:R50)</f>
        <v>0</v>
      </c>
      <c r="AG50" s="112">
        <f>SUM($R50:S50)</f>
        <v>2839</v>
      </c>
      <c r="AH50" s="112">
        <f>SUM($R50:T50)</f>
        <v>16167</v>
      </c>
      <c r="AI50" s="112">
        <f>SUM($R50:U50)</f>
        <v>16167</v>
      </c>
      <c r="AJ50" s="112">
        <f>SUM($R50:V50)</f>
        <v>16167</v>
      </c>
      <c r="AK50" s="112">
        <f>SUM($R50:W50)</f>
        <v>17140</v>
      </c>
      <c r="AL50" s="112">
        <f>SUM($R50:X50)</f>
        <v>19140</v>
      </c>
      <c r="AM50" s="112">
        <f>SUM($R50:Y50)</f>
        <v>19140</v>
      </c>
      <c r="AN50" s="112">
        <f>SUM($R50:Z50)</f>
        <v>19140</v>
      </c>
      <c r="AO50" s="112">
        <f>SUM($R50:AA50)</f>
        <v>19140</v>
      </c>
      <c r="AP50" s="112">
        <f>SUM($R50:AB50)</f>
        <v>19140</v>
      </c>
      <c r="AQ50" s="112">
        <f>SUM($R50:AC50)</f>
        <v>19140</v>
      </c>
      <c r="AR50" s="132">
        <f t="shared" si="39"/>
        <v>14479.166666666666</v>
      </c>
      <c r="AT50" s="112">
        <f t="shared" si="40"/>
        <v>0</v>
      </c>
      <c r="AU50" s="112">
        <f t="shared" si="41"/>
        <v>2839</v>
      </c>
      <c r="AV50" s="112">
        <f t="shared" si="42"/>
        <v>13328</v>
      </c>
      <c r="AW50" s="112">
        <f t="shared" si="43"/>
        <v>0</v>
      </c>
      <c r="AX50" s="112">
        <f t="shared" si="44"/>
        <v>0</v>
      </c>
      <c r="AY50" s="112">
        <f t="shared" si="45"/>
        <v>973</v>
      </c>
      <c r="AZ50" s="112">
        <f t="shared" si="46"/>
        <v>2000</v>
      </c>
      <c r="BA50" s="112">
        <f t="shared" si="47"/>
        <v>0</v>
      </c>
      <c r="BB50" s="112">
        <f t="shared" si="48"/>
        <v>0</v>
      </c>
      <c r="BC50" s="112">
        <f t="shared" si="49"/>
        <v>0</v>
      </c>
      <c r="BD50" s="112">
        <f t="shared" si="50"/>
        <v>0</v>
      </c>
      <c r="BE50" s="112">
        <f t="shared" si="51"/>
        <v>0</v>
      </c>
      <c r="BF50" s="112">
        <f t="shared" si="52"/>
        <v>19140</v>
      </c>
      <c r="BG50" s="96"/>
      <c r="BH50" s="112">
        <f>SUM($AT50:AT50)</f>
        <v>0</v>
      </c>
      <c r="BI50" s="112">
        <f>SUM($AT50:AU50)</f>
        <v>2839</v>
      </c>
      <c r="BJ50" s="112">
        <f>SUM($AT50:AV50)</f>
        <v>16167</v>
      </c>
      <c r="BK50" s="112">
        <f>SUM($AT50:AW50)</f>
        <v>16167</v>
      </c>
      <c r="BL50" s="112">
        <f>SUM($AT50:AX50)</f>
        <v>16167</v>
      </c>
      <c r="BM50" s="112">
        <f>SUM($AT50:AY50)</f>
        <v>17140</v>
      </c>
      <c r="BN50" s="112">
        <f>SUM($AT50:AZ50)</f>
        <v>19140</v>
      </c>
      <c r="BO50" s="112">
        <f>SUM($AT50:BA50)</f>
        <v>19140</v>
      </c>
      <c r="BP50" s="112">
        <f>SUM($AT50:BB50)</f>
        <v>19140</v>
      </c>
      <c r="BQ50" s="112">
        <f>SUM($AT50:BC50)</f>
        <v>19140</v>
      </c>
      <c r="BR50" s="112">
        <f>SUM($AT50:BD50)</f>
        <v>19140</v>
      </c>
      <c r="BS50" s="112">
        <f>SUM($AT50:BE50)</f>
        <v>19140</v>
      </c>
      <c r="BT50" s="132">
        <f t="shared" si="53"/>
        <v>14479.166666666666</v>
      </c>
      <c r="BV50" s="112">
        <f t="shared" si="54"/>
        <v>0</v>
      </c>
      <c r="BW50" s="112">
        <f t="shared" si="55"/>
        <v>0</v>
      </c>
      <c r="BX50" s="112">
        <f t="shared" si="56"/>
        <v>0</v>
      </c>
      <c r="BY50" s="112">
        <f t="shared" si="57"/>
        <v>0</v>
      </c>
      <c r="BZ50" s="112">
        <f t="shared" si="58"/>
        <v>0</v>
      </c>
      <c r="CA50" s="112">
        <f t="shared" si="59"/>
        <v>0</v>
      </c>
      <c r="CB50" s="112">
        <f t="shared" si="60"/>
        <v>0</v>
      </c>
      <c r="CC50" s="112">
        <f t="shared" si="61"/>
        <v>0</v>
      </c>
      <c r="CD50" s="112">
        <f t="shared" si="62"/>
        <v>0</v>
      </c>
      <c r="CE50" s="112">
        <f t="shared" si="63"/>
        <v>0</v>
      </c>
      <c r="CF50" s="112">
        <f t="shared" si="64"/>
        <v>0</v>
      </c>
      <c r="CG50" s="112">
        <f t="shared" si="65"/>
        <v>0</v>
      </c>
      <c r="CH50" s="112">
        <f t="shared" si="66"/>
        <v>0</v>
      </c>
      <c r="CI50" s="96"/>
      <c r="CJ50" s="112">
        <f>SUM($BV50:BV50)</f>
        <v>0</v>
      </c>
      <c r="CK50" s="112">
        <f>SUM($BV50:BW50)</f>
        <v>0</v>
      </c>
      <c r="CL50" s="112">
        <f>SUM($BV50:BX50)</f>
        <v>0</v>
      </c>
      <c r="CM50" s="112">
        <f>SUM($BV50:BY50)</f>
        <v>0</v>
      </c>
      <c r="CN50" s="112">
        <f>SUM($BV50:BZ50)</f>
        <v>0</v>
      </c>
      <c r="CO50" s="112">
        <f>SUM($BV50:CA50)</f>
        <v>0</v>
      </c>
      <c r="CP50" s="112">
        <f>SUM($BV50:CB50)</f>
        <v>0</v>
      </c>
      <c r="CQ50" s="112">
        <f>SUM($BV50:CC50)</f>
        <v>0</v>
      </c>
      <c r="CR50" s="112">
        <f>SUM($BV50:CD50)</f>
        <v>0</v>
      </c>
      <c r="CS50" s="112">
        <f>SUM($BV50:CE50)</f>
        <v>0</v>
      </c>
      <c r="CT50" s="112">
        <f>SUM($BV50:CF50)</f>
        <v>0</v>
      </c>
      <c r="CU50" s="112">
        <f>SUM($BV50:CG50)</f>
        <v>0</v>
      </c>
      <c r="CV50" s="132">
        <f t="shared" si="35"/>
        <v>0</v>
      </c>
    </row>
    <row r="51" spans="1:100" s="94" customFormat="1" ht="14.4">
      <c r="A51" s="154" t="s">
        <v>509</v>
      </c>
      <c r="B51" s="154" t="s">
        <v>267</v>
      </c>
      <c r="C51" s="154" t="s">
        <v>268</v>
      </c>
      <c r="D51" s="137" t="s">
        <v>583</v>
      </c>
      <c r="E51" s="105" t="s">
        <v>57</v>
      </c>
      <c r="F51" t="s">
        <v>275</v>
      </c>
      <c r="G51" t="s">
        <v>335</v>
      </c>
      <c r="H51" t="s">
        <v>336</v>
      </c>
      <c r="I51" t="s">
        <v>338</v>
      </c>
      <c r="J51" t="s">
        <v>648</v>
      </c>
      <c r="K51" s="154" t="s">
        <v>501</v>
      </c>
      <c r="L51" s="154" t="s">
        <v>504</v>
      </c>
      <c r="M51" s="119" t="str">
        <f t="shared" si="4"/>
        <v>ED.WA</v>
      </c>
      <c r="N51" s="118">
        <v>1</v>
      </c>
      <c r="O51" s="118">
        <v>0</v>
      </c>
      <c r="P51" s="117">
        <f t="shared" si="37"/>
        <v>267805</v>
      </c>
      <c r="Q51" s="117">
        <f t="shared" si="38"/>
        <v>0</v>
      </c>
      <c r="R51" s="112">
        <v>35377</v>
      </c>
      <c r="S51" s="112">
        <v>19534</v>
      </c>
      <c r="T51" s="112">
        <v>44051</v>
      </c>
      <c r="U51" s="112">
        <v>34385</v>
      </c>
      <c r="V51" s="112">
        <v>1526</v>
      </c>
      <c r="W51" s="112">
        <v>7932</v>
      </c>
      <c r="X51" s="112">
        <v>3000</v>
      </c>
      <c r="Y51" s="112">
        <v>5000</v>
      </c>
      <c r="Z51" s="112">
        <v>5000</v>
      </c>
      <c r="AA51" s="112">
        <v>102000</v>
      </c>
      <c r="AB51" s="112">
        <v>5000</v>
      </c>
      <c r="AC51" s="112">
        <v>5000</v>
      </c>
      <c r="AD51" s="112">
        <f t="shared" si="36"/>
        <v>267805</v>
      </c>
      <c r="AE51" s="96"/>
      <c r="AF51" s="112">
        <f>SUM($R51:R51)</f>
        <v>35377</v>
      </c>
      <c r="AG51" s="112">
        <f>SUM($R51:S51)</f>
        <v>54911</v>
      </c>
      <c r="AH51" s="112">
        <f>SUM($R51:T51)</f>
        <v>98962</v>
      </c>
      <c r="AI51" s="112">
        <f>SUM($R51:U51)</f>
        <v>133347</v>
      </c>
      <c r="AJ51" s="112">
        <f>SUM($R51:V51)</f>
        <v>134873</v>
      </c>
      <c r="AK51" s="112">
        <f>SUM($R51:W51)</f>
        <v>142805</v>
      </c>
      <c r="AL51" s="112">
        <f>SUM($R51:X51)</f>
        <v>145805</v>
      </c>
      <c r="AM51" s="112">
        <f>SUM($R51:Y51)</f>
        <v>150805</v>
      </c>
      <c r="AN51" s="112">
        <f>SUM($R51:Z51)</f>
        <v>155805</v>
      </c>
      <c r="AO51" s="112">
        <f>SUM($R51:AA51)</f>
        <v>257805</v>
      </c>
      <c r="AP51" s="112">
        <f>SUM($R51:AB51)</f>
        <v>262805</v>
      </c>
      <c r="AQ51" s="112">
        <f>SUM($R51:AC51)</f>
        <v>267805</v>
      </c>
      <c r="AR51" s="132">
        <f t="shared" si="39"/>
        <v>142266.875</v>
      </c>
      <c r="AT51" s="112">
        <f t="shared" si="40"/>
        <v>35377</v>
      </c>
      <c r="AU51" s="112">
        <f t="shared" si="41"/>
        <v>19534</v>
      </c>
      <c r="AV51" s="112">
        <f t="shared" si="42"/>
        <v>44051</v>
      </c>
      <c r="AW51" s="112">
        <f t="shared" si="43"/>
        <v>34385</v>
      </c>
      <c r="AX51" s="112">
        <f t="shared" si="44"/>
        <v>1526</v>
      </c>
      <c r="AY51" s="112">
        <f t="shared" si="45"/>
        <v>7932</v>
      </c>
      <c r="AZ51" s="112">
        <f t="shared" si="46"/>
        <v>3000</v>
      </c>
      <c r="BA51" s="112">
        <f t="shared" si="47"/>
        <v>5000</v>
      </c>
      <c r="BB51" s="112">
        <f t="shared" si="48"/>
        <v>5000</v>
      </c>
      <c r="BC51" s="112">
        <f t="shared" si="49"/>
        <v>102000</v>
      </c>
      <c r="BD51" s="112">
        <f t="shared" si="50"/>
        <v>5000</v>
      </c>
      <c r="BE51" s="112">
        <f t="shared" si="51"/>
        <v>5000</v>
      </c>
      <c r="BF51" s="112">
        <f t="shared" si="52"/>
        <v>267805</v>
      </c>
      <c r="BG51" s="96"/>
      <c r="BH51" s="112">
        <f>SUM($AT51:AT51)</f>
        <v>35377</v>
      </c>
      <c r="BI51" s="112">
        <f>SUM($AT51:AU51)</f>
        <v>54911</v>
      </c>
      <c r="BJ51" s="112">
        <f>SUM($AT51:AV51)</f>
        <v>98962</v>
      </c>
      <c r="BK51" s="112">
        <f>SUM($AT51:AW51)</f>
        <v>133347</v>
      </c>
      <c r="BL51" s="112">
        <f>SUM($AT51:AX51)</f>
        <v>134873</v>
      </c>
      <c r="BM51" s="112">
        <f>SUM($AT51:AY51)</f>
        <v>142805</v>
      </c>
      <c r="BN51" s="112">
        <f>SUM($AT51:AZ51)</f>
        <v>145805</v>
      </c>
      <c r="BO51" s="112">
        <f>SUM($AT51:BA51)</f>
        <v>150805</v>
      </c>
      <c r="BP51" s="112">
        <f>SUM($AT51:BB51)</f>
        <v>155805</v>
      </c>
      <c r="BQ51" s="112">
        <f>SUM($AT51:BC51)</f>
        <v>257805</v>
      </c>
      <c r="BR51" s="112">
        <f>SUM($AT51:BD51)</f>
        <v>262805</v>
      </c>
      <c r="BS51" s="112">
        <f>SUM($AT51:BE51)</f>
        <v>267805</v>
      </c>
      <c r="BT51" s="132">
        <f t="shared" si="53"/>
        <v>142266.875</v>
      </c>
      <c r="BV51" s="112">
        <f t="shared" si="54"/>
        <v>0</v>
      </c>
      <c r="BW51" s="112">
        <f t="shared" si="55"/>
        <v>0</v>
      </c>
      <c r="BX51" s="112">
        <f t="shared" si="56"/>
        <v>0</v>
      </c>
      <c r="BY51" s="112">
        <f t="shared" si="57"/>
        <v>0</v>
      </c>
      <c r="BZ51" s="112">
        <f t="shared" si="58"/>
        <v>0</v>
      </c>
      <c r="CA51" s="112">
        <f t="shared" si="59"/>
        <v>0</v>
      </c>
      <c r="CB51" s="112">
        <f t="shared" si="60"/>
        <v>0</v>
      </c>
      <c r="CC51" s="112">
        <f t="shared" si="61"/>
        <v>0</v>
      </c>
      <c r="CD51" s="112">
        <f t="shared" si="62"/>
        <v>0</v>
      </c>
      <c r="CE51" s="112">
        <f t="shared" si="63"/>
        <v>0</v>
      </c>
      <c r="CF51" s="112">
        <f t="shared" si="64"/>
        <v>0</v>
      </c>
      <c r="CG51" s="112">
        <f t="shared" si="65"/>
        <v>0</v>
      </c>
      <c r="CH51" s="112">
        <f t="shared" si="66"/>
        <v>0</v>
      </c>
      <c r="CI51" s="96"/>
      <c r="CJ51" s="112">
        <f>SUM($BV51:BV51)</f>
        <v>0</v>
      </c>
      <c r="CK51" s="112">
        <f>SUM($BV51:BW51)</f>
        <v>0</v>
      </c>
      <c r="CL51" s="112">
        <f>SUM($BV51:BX51)</f>
        <v>0</v>
      </c>
      <c r="CM51" s="112">
        <f>SUM($BV51:BY51)</f>
        <v>0</v>
      </c>
      <c r="CN51" s="112">
        <f>SUM($BV51:BZ51)</f>
        <v>0</v>
      </c>
      <c r="CO51" s="112">
        <f>SUM($BV51:CA51)</f>
        <v>0</v>
      </c>
      <c r="CP51" s="112">
        <f>SUM($BV51:CB51)</f>
        <v>0</v>
      </c>
      <c r="CQ51" s="112">
        <f>SUM($BV51:CC51)</f>
        <v>0</v>
      </c>
      <c r="CR51" s="112">
        <f>SUM($BV51:CD51)</f>
        <v>0</v>
      </c>
      <c r="CS51" s="112">
        <f>SUM($BV51:CE51)</f>
        <v>0</v>
      </c>
      <c r="CT51" s="112">
        <f>SUM($BV51:CF51)</f>
        <v>0</v>
      </c>
      <c r="CU51" s="112">
        <f>SUM($BV51:CG51)</f>
        <v>0</v>
      </c>
      <c r="CV51" s="132">
        <f t="shared" si="35"/>
        <v>0</v>
      </c>
    </row>
    <row r="52" spans="1:100" s="94" customFormat="1" ht="14.4">
      <c r="A52" s="154" t="s">
        <v>509</v>
      </c>
      <c r="B52" s="154" t="s">
        <v>267</v>
      </c>
      <c r="C52" s="154" t="s">
        <v>268</v>
      </c>
      <c r="D52" s="137" t="s">
        <v>583</v>
      </c>
      <c r="E52" s="105" t="s">
        <v>57</v>
      </c>
      <c r="F52" t="s">
        <v>275</v>
      </c>
      <c r="G52" t="s">
        <v>335</v>
      </c>
      <c r="H52" t="s">
        <v>336</v>
      </c>
      <c r="I52" t="s">
        <v>340</v>
      </c>
      <c r="J52" t="s">
        <v>649</v>
      </c>
      <c r="K52" s="154" t="s">
        <v>501</v>
      </c>
      <c r="L52" s="154" t="s">
        <v>504</v>
      </c>
      <c r="M52" s="119" t="str">
        <f t="shared" si="4"/>
        <v>ED.WA</v>
      </c>
      <c r="N52" s="118">
        <v>1</v>
      </c>
      <c r="O52" s="118">
        <v>0</v>
      </c>
      <c r="P52" s="117">
        <f t="shared" si="37"/>
        <v>1424659</v>
      </c>
      <c r="Q52" s="117">
        <f t="shared" si="38"/>
        <v>0</v>
      </c>
      <c r="R52" s="112">
        <v>34581</v>
      </c>
      <c r="S52" s="112">
        <v>49326</v>
      </c>
      <c r="T52" s="112">
        <v>16838</v>
      </c>
      <c r="U52" s="112">
        <v>13037</v>
      </c>
      <c r="V52" s="112">
        <v>51847</v>
      </c>
      <c r="W52" s="112">
        <v>63439</v>
      </c>
      <c r="X52" s="112">
        <v>80000</v>
      </c>
      <c r="Y52" s="112">
        <v>300000</v>
      </c>
      <c r="Z52" s="112">
        <v>200000</v>
      </c>
      <c r="AA52" s="112">
        <v>250000</v>
      </c>
      <c r="AB52" s="112">
        <v>215591</v>
      </c>
      <c r="AC52" s="112">
        <v>150000</v>
      </c>
      <c r="AD52" s="112">
        <f t="shared" si="36"/>
        <v>1424659</v>
      </c>
      <c r="AE52" s="96"/>
      <c r="AF52" s="112">
        <f>SUM($R52:R52)</f>
        <v>34581</v>
      </c>
      <c r="AG52" s="112">
        <f>SUM($R52:S52)</f>
        <v>83907</v>
      </c>
      <c r="AH52" s="112">
        <f>SUM($R52:T52)</f>
        <v>100745</v>
      </c>
      <c r="AI52" s="112">
        <f>SUM($R52:U52)</f>
        <v>113782</v>
      </c>
      <c r="AJ52" s="112">
        <f>SUM($R52:V52)</f>
        <v>165629</v>
      </c>
      <c r="AK52" s="112">
        <f>SUM($R52:W52)</f>
        <v>229068</v>
      </c>
      <c r="AL52" s="112">
        <f>SUM($R52:X52)</f>
        <v>309068</v>
      </c>
      <c r="AM52" s="112">
        <f>SUM($R52:Y52)</f>
        <v>609068</v>
      </c>
      <c r="AN52" s="112">
        <f>SUM($R52:Z52)</f>
        <v>809068</v>
      </c>
      <c r="AO52" s="112">
        <f>SUM($R52:AA52)</f>
        <v>1059068</v>
      </c>
      <c r="AP52" s="112">
        <f>SUM($R52:AB52)</f>
        <v>1274659</v>
      </c>
      <c r="AQ52" s="112">
        <f>SUM($R52:AC52)</f>
        <v>1424659</v>
      </c>
      <c r="AR52" s="132">
        <f t="shared" si="39"/>
        <v>458414.375</v>
      </c>
      <c r="AT52" s="112">
        <f t="shared" si="40"/>
        <v>34581</v>
      </c>
      <c r="AU52" s="112">
        <f t="shared" si="41"/>
        <v>49326</v>
      </c>
      <c r="AV52" s="112">
        <f t="shared" si="42"/>
        <v>16838</v>
      </c>
      <c r="AW52" s="112">
        <f t="shared" si="43"/>
        <v>13037</v>
      </c>
      <c r="AX52" s="112">
        <f t="shared" si="44"/>
        <v>51847</v>
      </c>
      <c r="AY52" s="112">
        <f t="shared" si="45"/>
        <v>63439</v>
      </c>
      <c r="AZ52" s="112">
        <f t="shared" si="46"/>
        <v>80000</v>
      </c>
      <c r="BA52" s="112">
        <f t="shared" si="47"/>
        <v>300000</v>
      </c>
      <c r="BB52" s="112">
        <f t="shared" si="48"/>
        <v>200000</v>
      </c>
      <c r="BC52" s="112">
        <f t="shared" si="49"/>
        <v>250000</v>
      </c>
      <c r="BD52" s="112">
        <f t="shared" si="50"/>
        <v>215591</v>
      </c>
      <c r="BE52" s="112">
        <f t="shared" si="51"/>
        <v>150000</v>
      </c>
      <c r="BF52" s="112">
        <f t="shared" si="52"/>
        <v>1424659</v>
      </c>
      <c r="BG52" s="96"/>
      <c r="BH52" s="112">
        <f>SUM($AT52:AT52)</f>
        <v>34581</v>
      </c>
      <c r="BI52" s="112">
        <f>SUM($AT52:AU52)</f>
        <v>83907</v>
      </c>
      <c r="BJ52" s="112">
        <f>SUM($AT52:AV52)</f>
        <v>100745</v>
      </c>
      <c r="BK52" s="112">
        <f>SUM($AT52:AW52)</f>
        <v>113782</v>
      </c>
      <c r="BL52" s="112">
        <f>SUM($AT52:AX52)</f>
        <v>165629</v>
      </c>
      <c r="BM52" s="112">
        <f>SUM($AT52:AY52)</f>
        <v>229068</v>
      </c>
      <c r="BN52" s="112">
        <f>SUM($AT52:AZ52)</f>
        <v>309068</v>
      </c>
      <c r="BO52" s="112">
        <f>SUM($AT52:BA52)</f>
        <v>609068</v>
      </c>
      <c r="BP52" s="112">
        <f>SUM($AT52:BB52)</f>
        <v>809068</v>
      </c>
      <c r="BQ52" s="112">
        <f>SUM($AT52:BC52)</f>
        <v>1059068</v>
      </c>
      <c r="BR52" s="112">
        <f>SUM($AT52:BD52)</f>
        <v>1274659</v>
      </c>
      <c r="BS52" s="112">
        <f>SUM($AT52:BE52)</f>
        <v>1424659</v>
      </c>
      <c r="BT52" s="132">
        <f t="shared" si="53"/>
        <v>458414.375</v>
      </c>
      <c r="BV52" s="112">
        <f t="shared" si="54"/>
        <v>0</v>
      </c>
      <c r="BW52" s="112">
        <f t="shared" si="55"/>
        <v>0</v>
      </c>
      <c r="BX52" s="112">
        <f t="shared" si="56"/>
        <v>0</v>
      </c>
      <c r="BY52" s="112">
        <f t="shared" si="57"/>
        <v>0</v>
      </c>
      <c r="BZ52" s="112">
        <f t="shared" si="58"/>
        <v>0</v>
      </c>
      <c r="CA52" s="112">
        <f t="shared" si="59"/>
        <v>0</v>
      </c>
      <c r="CB52" s="112">
        <f t="shared" si="60"/>
        <v>0</v>
      </c>
      <c r="CC52" s="112">
        <f t="shared" si="61"/>
        <v>0</v>
      </c>
      <c r="CD52" s="112">
        <f t="shared" si="62"/>
        <v>0</v>
      </c>
      <c r="CE52" s="112">
        <f t="shared" si="63"/>
        <v>0</v>
      </c>
      <c r="CF52" s="112">
        <f t="shared" si="64"/>
        <v>0</v>
      </c>
      <c r="CG52" s="112">
        <f t="shared" si="65"/>
        <v>0</v>
      </c>
      <c r="CH52" s="112">
        <f t="shared" si="66"/>
        <v>0</v>
      </c>
      <c r="CI52" s="96"/>
      <c r="CJ52" s="112">
        <f>SUM($BV52:BV52)</f>
        <v>0</v>
      </c>
      <c r="CK52" s="112">
        <f>SUM($BV52:BW52)</f>
        <v>0</v>
      </c>
      <c r="CL52" s="112">
        <f>SUM($BV52:BX52)</f>
        <v>0</v>
      </c>
      <c r="CM52" s="112">
        <f>SUM($BV52:BY52)</f>
        <v>0</v>
      </c>
      <c r="CN52" s="112">
        <f>SUM($BV52:BZ52)</f>
        <v>0</v>
      </c>
      <c r="CO52" s="112">
        <f>SUM($BV52:CA52)</f>
        <v>0</v>
      </c>
      <c r="CP52" s="112">
        <f>SUM($BV52:CB52)</f>
        <v>0</v>
      </c>
      <c r="CQ52" s="112">
        <f>SUM($BV52:CC52)</f>
        <v>0</v>
      </c>
      <c r="CR52" s="112">
        <f>SUM($BV52:CD52)</f>
        <v>0</v>
      </c>
      <c r="CS52" s="112">
        <f>SUM($BV52:CE52)</f>
        <v>0</v>
      </c>
      <c r="CT52" s="112">
        <f>SUM($BV52:CF52)</f>
        <v>0</v>
      </c>
      <c r="CU52" s="112">
        <f>SUM($BV52:CG52)</f>
        <v>0</v>
      </c>
      <c r="CV52" s="132">
        <f t="shared" si="35"/>
        <v>0</v>
      </c>
    </row>
    <row r="53" spans="1:100" s="94" customFormat="1" ht="14.4">
      <c r="A53" s="154" t="s">
        <v>509</v>
      </c>
      <c r="B53" s="154" t="s">
        <v>267</v>
      </c>
      <c r="C53" s="154" t="s">
        <v>268</v>
      </c>
      <c r="D53" s="137" t="s">
        <v>583</v>
      </c>
      <c r="E53" s="105" t="s">
        <v>51</v>
      </c>
      <c r="F53" t="s">
        <v>276</v>
      </c>
      <c r="G53" t="s">
        <v>341</v>
      </c>
      <c r="H53" t="s">
        <v>342</v>
      </c>
      <c r="I53" t="s">
        <v>344</v>
      </c>
      <c r="J53" t="s">
        <v>650</v>
      </c>
      <c r="K53" s="154" t="s">
        <v>501</v>
      </c>
      <c r="L53" s="154" t="s">
        <v>504</v>
      </c>
      <c r="M53" s="119" t="str">
        <f t="shared" si="4"/>
        <v>ED.WA</v>
      </c>
      <c r="N53" s="118">
        <v>1</v>
      </c>
      <c r="O53" s="118">
        <v>0</v>
      </c>
      <c r="P53" s="117">
        <f t="shared" si="37"/>
        <v>147534</v>
      </c>
      <c r="Q53" s="117">
        <f t="shared" si="38"/>
        <v>0</v>
      </c>
      <c r="R53" s="112">
        <v>41237</v>
      </c>
      <c r="S53" s="112">
        <v>45085</v>
      </c>
      <c r="T53" s="112">
        <v>30651</v>
      </c>
      <c r="U53" s="112">
        <v>0</v>
      </c>
      <c r="V53" s="112">
        <v>561</v>
      </c>
      <c r="W53" s="112">
        <v>0</v>
      </c>
      <c r="X53" s="112">
        <v>5000</v>
      </c>
      <c r="Y53" s="112">
        <v>5000</v>
      </c>
      <c r="Z53" s="112">
        <v>5000</v>
      </c>
      <c r="AA53" s="112">
        <v>5000</v>
      </c>
      <c r="AB53" s="112">
        <v>5000</v>
      </c>
      <c r="AC53" s="112">
        <v>5000</v>
      </c>
      <c r="AD53" s="112">
        <f t="shared" si="36"/>
        <v>147534</v>
      </c>
      <c r="AE53" s="96"/>
      <c r="AF53" s="112">
        <f>SUM($R53:R53)</f>
        <v>41237</v>
      </c>
      <c r="AG53" s="112">
        <f>SUM($R53:S53)</f>
        <v>86322</v>
      </c>
      <c r="AH53" s="112">
        <f>SUM($R53:T53)</f>
        <v>116973</v>
      </c>
      <c r="AI53" s="112">
        <f>SUM($R53:U53)</f>
        <v>116973</v>
      </c>
      <c r="AJ53" s="112">
        <f>SUM($R53:V53)</f>
        <v>117534</v>
      </c>
      <c r="AK53" s="112">
        <f>SUM($R53:W53)</f>
        <v>117534</v>
      </c>
      <c r="AL53" s="112">
        <f>SUM($R53:X53)</f>
        <v>122534</v>
      </c>
      <c r="AM53" s="112">
        <f>SUM($R53:Y53)</f>
        <v>127534</v>
      </c>
      <c r="AN53" s="112">
        <f>SUM($R53:Z53)</f>
        <v>132534</v>
      </c>
      <c r="AO53" s="112">
        <f>SUM($R53:AA53)</f>
        <v>137534</v>
      </c>
      <c r="AP53" s="112">
        <f>SUM($R53:AB53)</f>
        <v>142534</v>
      </c>
      <c r="AQ53" s="112">
        <f>SUM($R53:AC53)</f>
        <v>147534</v>
      </c>
      <c r="AR53" s="132">
        <f t="shared" si="39"/>
        <v>111084.16666666667</v>
      </c>
      <c r="AT53" s="112">
        <f t="shared" si="40"/>
        <v>41237</v>
      </c>
      <c r="AU53" s="112">
        <f t="shared" si="41"/>
        <v>45085</v>
      </c>
      <c r="AV53" s="112">
        <f t="shared" si="42"/>
        <v>30651</v>
      </c>
      <c r="AW53" s="112">
        <f t="shared" si="43"/>
        <v>0</v>
      </c>
      <c r="AX53" s="112">
        <f t="shared" si="44"/>
        <v>561</v>
      </c>
      <c r="AY53" s="112">
        <f t="shared" si="45"/>
        <v>0</v>
      </c>
      <c r="AZ53" s="112">
        <f t="shared" si="46"/>
        <v>5000</v>
      </c>
      <c r="BA53" s="112">
        <f t="shared" si="47"/>
        <v>5000</v>
      </c>
      <c r="BB53" s="112">
        <f t="shared" si="48"/>
        <v>5000</v>
      </c>
      <c r="BC53" s="112">
        <f t="shared" si="49"/>
        <v>5000</v>
      </c>
      <c r="BD53" s="112">
        <f t="shared" si="50"/>
        <v>5000</v>
      </c>
      <c r="BE53" s="112">
        <f t="shared" si="51"/>
        <v>5000</v>
      </c>
      <c r="BF53" s="112">
        <f t="shared" si="52"/>
        <v>147534</v>
      </c>
      <c r="BG53" s="96"/>
      <c r="BH53" s="112">
        <f>SUM($AT53:AT53)</f>
        <v>41237</v>
      </c>
      <c r="BI53" s="112">
        <f>SUM($AT53:AU53)</f>
        <v>86322</v>
      </c>
      <c r="BJ53" s="112">
        <f>SUM($AT53:AV53)</f>
        <v>116973</v>
      </c>
      <c r="BK53" s="112">
        <f>SUM($AT53:AW53)</f>
        <v>116973</v>
      </c>
      <c r="BL53" s="112">
        <f>SUM($AT53:AX53)</f>
        <v>117534</v>
      </c>
      <c r="BM53" s="112">
        <f>SUM($AT53:AY53)</f>
        <v>117534</v>
      </c>
      <c r="BN53" s="112">
        <f>SUM($AT53:AZ53)</f>
        <v>122534</v>
      </c>
      <c r="BO53" s="112">
        <f>SUM($AT53:BA53)</f>
        <v>127534</v>
      </c>
      <c r="BP53" s="112">
        <f>SUM($AT53:BB53)</f>
        <v>132534</v>
      </c>
      <c r="BQ53" s="112">
        <f>SUM($AT53:BC53)</f>
        <v>137534</v>
      </c>
      <c r="BR53" s="112">
        <f>SUM($AT53:BD53)</f>
        <v>142534</v>
      </c>
      <c r="BS53" s="112">
        <f>SUM($AT53:BE53)</f>
        <v>147534</v>
      </c>
      <c r="BT53" s="132">
        <f t="shared" si="53"/>
        <v>111084.16666666667</v>
      </c>
      <c r="BV53" s="112">
        <f t="shared" si="54"/>
        <v>0</v>
      </c>
      <c r="BW53" s="112">
        <f t="shared" si="55"/>
        <v>0</v>
      </c>
      <c r="BX53" s="112">
        <f t="shared" si="56"/>
        <v>0</v>
      </c>
      <c r="BY53" s="112">
        <f t="shared" si="57"/>
        <v>0</v>
      </c>
      <c r="BZ53" s="112">
        <f t="shared" si="58"/>
        <v>0</v>
      </c>
      <c r="CA53" s="112">
        <f t="shared" si="59"/>
        <v>0</v>
      </c>
      <c r="CB53" s="112">
        <f t="shared" si="60"/>
        <v>0</v>
      </c>
      <c r="CC53" s="112">
        <f t="shared" si="61"/>
        <v>0</v>
      </c>
      <c r="CD53" s="112">
        <f t="shared" si="62"/>
        <v>0</v>
      </c>
      <c r="CE53" s="112">
        <f t="shared" si="63"/>
        <v>0</v>
      </c>
      <c r="CF53" s="112">
        <f t="shared" si="64"/>
        <v>0</v>
      </c>
      <c r="CG53" s="112">
        <f t="shared" si="65"/>
        <v>0</v>
      </c>
      <c r="CH53" s="112">
        <f t="shared" si="66"/>
        <v>0</v>
      </c>
      <c r="CI53" s="96"/>
      <c r="CJ53" s="112">
        <f>SUM($BV53:BV53)</f>
        <v>0</v>
      </c>
      <c r="CK53" s="112">
        <f>SUM($BV53:BW53)</f>
        <v>0</v>
      </c>
      <c r="CL53" s="112">
        <f>SUM($BV53:BX53)</f>
        <v>0</v>
      </c>
      <c r="CM53" s="112">
        <f>SUM($BV53:BY53)</f>
        <v>0</v>
      </c>
      <c r="CN53" s="112">
        <f>SUM($BV53:BZ53)</f>
        <v>0</v>
      </c>
      <c r="CO53" s="112">
        <f>SUM($BV53:CA53)</f>
        <v>0</v>
      </c>
      <c r="CP53" s="112">
        <f>SUM($BV53:CB53)</f>
        <v>0</v>
      </c>
      <c r="CQ53" s="112">
        <f>SUM($BV53:CC53)</f>
        <v>0</v>
      </c>
      <c r="CR53" s="112">
        <f>SUM($BV53:CD53)</f>
        <v>0</v>
      </c>
      <c r="CS53" s="112">
        <f>SUM($BV53:CE53)</f>
        <v>0</v>
      </c>
      <c r="CT53" s="112">
        <f>SUM($BV53:CF53)</f>
        <v>0</v>
      </c>
      <c r="CU53" s="112">
        <f>SUM($BV53:CG53)</f>
        <v>0</v>
      </c>
      <c r="CV53" s="132">
        <f t="shared" si="35"/>
        <v>0</v>
      </c>
    </row>
    <row r="54" spans="1:100" s="94" customFormat="1" ht="14.4">
      <c r="A54" s="154" t="s">
        <v>509</v>
      </c>
      <c r="B54" s="154" t="s">
        <v>267</v>
      </c>
      <c r="C54" s="154" t="s">
        <v>268</v>
      </c>
      <c r="D54" s="137" t="s">
        <v>583</v>
      </c>
      <c r="E54" s="105" t="s">
        <v>51</v>
      </c>
      <c r="F54" t="s">
        <v>276</v>
      </c>
      <c r="G54" t="s">
        <v>341</v>
      </c>
      <c r="H54" t="s">
        <v>342</v>
      </c>
      <c r="I54" t="s">
        <v>651</v>
      </c>
      <c r="J54" t="s">
        <v>652</v>
      </c>
      <c r="K54" s="154" t="s">
        <v>501</v>
      </c>
      <c r="L54" s="154" t="s">
        <v>504</v>
      </c>
      <c r="M54" s="119" t="str">
        <f t="shared" si="4"/>
        <v>ED.WA</v>
      </c>
      <c r="N54" s="118">
        <v>1</v>
      </c>
      <c r="O54" s="118">
        <v>0</v>
      </c>
      <c r="P54" s="117">
        <f t="shared" si="37"/>
        <v>255578</v>
      </c>
      <c r="Q54" s="117">
        <f t="shared" si="38"/>
        <v>0</v>
      </c>
      <c r="R54" s="112">
        <v>9734</v>
      </c>
      <c r="S54" s="112">
        <v>12737</v>
      </c>
      <c r="T54" s="112">
        <v>11713</v>
      </c>
      <c r="U54" s="112">
        <v>6457</v>
      </c>
      <c r="V54" s="112">
        <v>0</v>
      </c>
      <c r="W54" s="112">
        <v>10373</v>
      </c>
      <c r="X54" s="112">
        <v>0</v>
      </c>
      <c r="Y54" s="112">
        <v>0</v>
      </c>
      <c r="Z54" s="112">
        <v>102282</v>
      </c>
      <c r="AA54" s="112">
        <v>102282</v>
      </c>
      <c r="AB54" s="112">
        <v>0</v>
      </c>
      <c r="AC54" s="112">
        <v>0</v>
      </c>
      <c r="AD54" s="112">
        <f t="shared" si="36"/>
        <v>255578</v>
      </c>
      <c r="AE54" s="96"/>
      <c r="AF54" s="112">
        <f>SUM($R54:R54)</f>
        <v>9734</v>
      </c>
      <c r="AG54" s="112">
        <f>SUM($R54:S54)</f>
        <v>22471</v>
      </c>
      <c r="AH54" s="112">
        <f>SUM($R54:T54)</f>
        <v>34184</v>
      </c>
      <c r="AI54" s="112">
        <f>SUM($R54:U54)</f>
        <v>40641</v>
      </c>
      <c r="AJ54" s="112">
        <f>SUM($R54:V54)</f>
        <v>40641</v>
      </c>
      <c r="AK54" s="112">
        <f>SUM($R54:W54)</f>
        <v>51014</v>
      </c>
      <c r="AL54" s="112">
        <f>SUM($R54:X54)</f>
        <v>51014</v>
      </c>
      <c r="AM54" s="112">
        <f>SUM($R54:Y54)</f>
        <v>51014</v>
      </c>
      <c r="AN54" s="112">
        <f>SUM($R54:Z54)</f>
        <v>153296</v>
      </c>
      <c r="AO54" s="112">
        <f>SUM($R54:AA54)</f>
        <v>255578</v>
      </c>
      <c r="AP54" s="112">
        <f>SUM($R54:AB54)</f>
        <v>255578</v>
      </c>
      <c r="AQ54" s="112">
        <f>SUM($R54:AC54)</f>
        <v>255578</v>
      </c>
      <c r="AR54" s="132">
        <f t="shared" si="39"/>
        <v>91079.5</v>
      </c>
      <c r="AT54" s="112">
        <f t="shared" si="40"/>
        <v>9734</v>
      </c>
      <c r="AU54" s="112">
        <f t="shared" si="41"/>
        <v>12737</v>
      </c>
      <c r="AV54" s="112">
        <f t="shared" si="42"/>
        <v>11713</v>
      </c>
      <c r="AW54" s="112">
        <f t="shared" si="43"/>
        <v>6457</v>
      </c>
      <c r="AX54" s="112">
        <f t="shared" si="44"/>
        <v>0</v>
      </c>
      <c r="AY54" s="112">
        <f t="shared" si="45"/>
        <v>10373</v>
      </c>
      <c r="AZ54" s="112">
        <f t="shared" si="46"/>
        <v>0</v>
      </c>
      <c r="BA54" s="112">
        <f t="shared" si="47"/>
        <v>0</v>
      </c>
      <c r="BB54" s="112">
        <f t="shared" si="48"/>
        <v>102282</v>
      </c>
      <c r="BC54" s="112">
        <f t="shared" si="49"/>
        <v>102282</v>
      </c>
      <c r="BD54" s="112">
        <f t="shared" si="50"/>
        <v>0</v>
      </c>
      <c r="BE54" s="112">
        <f t="shared" si="51"/>
        <v>0</v>
      </c>
      <c r="BF54" s="112">
        <f t="shared" si="52"/>
        <v>255578</v>
      </c>
      <c r="BG54" s="96"/>
      <c r="BH54" s="112">
        <f>SUM($AT54:AT54)</f>
        <v>9734</v>
      </c>
      <c r="BI54" s="112">
        <f>SUM($AT54:AU54)</f>
        <v>22471</v>
      </c>
      <c r="BJ54" s="112">
        <f>SUM($AT54:AV54)</f>
        <v>34184</v>
      </c>
      <c r="BK54" s="112">
        <f>SUM($AT54:AW54)</f>
        <v>40641</v>
      </c>
      <c r="BL54" s="112">
        <f>SUM($AT54:AX54)</f>
        <v>40641</v>
      </c>
      <c r="BM54" s="112">
        <f>SUM($AT54:AY54)</f>
        <v>51014</v>
      </c>
      <c r="BN54" s="112">
        <f>SUM($AT54:AZ54)</f>
        <v>51014</v>
      </c>
      <c r="BO54" s="112">
        <f>SUM($AT54:BA54)</f>
        <v>51014</v>
      </c>
      <c r="BP54" s="112">
        <f>SUM($AT54:BB54)</f>
        <v>153296</v>
      </c>
      <c r="BQ54" s="112">
        <f>SUM($AT54:BC54)</f>
        <v>255578</v>
      </c>
      <c r="BR54" s="112">
        <f>SUM($AT54:BD54)</f>
        <v>255578</v>
      </c>
      <c r="BS54" s="112">
        <f>SUM($AT54:BE54)</f>
        <v>255578</v>
      </c>
      <c r="BT54" s="132">
        <f t="shared" si="53"/>
        <v>91079.5</v>
      </c>
      <c r="BV54" s="112">
        <f t="shared" si="54"/>
        <v>0</v>
      </c>
      <c r="BW54" s="112">
        <f t="shared" si="55"/>
        <v>0</v>
      </c>
      <c r="BX54" s="112">
        <f t="shared" si="56"/>
        <v>0</v>
      </c>
      <c r="BY54" s="112">
        <f t="shared" si="57"/>
        <v>0</v>
      </c>
      <c r="BZ54" s="112">
        <f t="shared" si="58"/>
        <v>0</v>
      </c>
      <c r="CA54" s="112">
        <f t="shared" si="59"/>
        <v>0</v>
      </c>
      <c r="CB54" s="112">
        <f t="shared" si="60"/>
        <v>0</v>
      </c>
      <c r="CC54" s="112">
        <f t="shared" si="61"/>
        <v>0</v>
      </c>
      <c r="CD54" s="112">
        <f t="shared" si="62"/>
        <v>0</v>
      </c>
      <c r="CE54" s="112">
        <f t="shared" si="63"/>
        <v>0</v>
      </c>
      <c r="CF54" s="112">
        <f t="shared" si="64"/>
        <v>0</v>
      </c>
      <c r="CG54" s="112">
        <f t="shared" si="65"/>
        <v>0</v>
      </c>
      <c r="CH54" s="112">
        <f t="shared" si="66"/>
        <v>0</v>
      </c>
      <c r="CI54" s="96"/>
      <c r="CJ54" s="112">
        <f>SUM($BV54:BV54)</f>
        <v>0</v>
      </c>
      <c r="CK54" s="112">
        <f>SUM($BV54:BW54)</f>
        <v>0</v>
      </c>
      <c r="CL54" s="112">
        <f>SUM($BV54:BX54)</f>
        <v>0</v>
      </c>
      <c r="CM54" s="112">
        <f>SUM($BV54:BY54)</f>
        <v>0</v>
      </c>
      <c r="CN54" s="112">
        <f>SUM($BV54:BZ54)</f>
        <v>0</v>
      </c>
      <c r="CO54" s="112">
        <f>SUM($BV54:CA54)</f>
        <v>0</v>
      </c>
      <c r="CP54" s="112">
        <f>SUM($BV54:CB54)</f>
        <v>0</v>
      </c>
      <c r="CQ54" s="112">
        <f>SUM($BV54:CC54)</f>
        <v>0</v>
      </c>
      <c r="CR54" s="112">
        <f>SUM($BV54:CD54)</f>
        <v>0</v>
      </c>
      <c r="CS54" s="112">
        <f>SUM($BV54:CE54)</f>
        <v>0</v>
      </c>
      <c r="CT54" s="112">
        <f>SUM($BV54:CF54)</f>
        <v>0</v>
      </c>
      <c r="CU54" s="112">
        <f>SUM($BV54:CG54)</f>
        <v>0</v>
      </c>
      <c r="CV54" s="132">
        <f t="shared" si="35"/>
        <v>0</v>
      </c>
    </row>
    <row r="55" spans="1:100" s="94" customFormat="1" ht="14.4">
      <c r="A55" s="154" t="s">
        <v>509</v>
      </c>
      <c r="B55" s="154" t="s">
        <v>267</v>
      </c>
      <c r="C55" s="154" t="s">
        <v>268</v>
      </c>
      <c r="D55" s="137" t="s">
        <v>583</v>
      </c>
      <c r="E55" s="105" t="s">
        <v>51</v>
      </c>
      <c r="F55" t="s">
        <v>276</v>
      </c>
      <c r="G55" t="s">
        <v>341</v>
      </c>
      <c r="H55" t="s">
        <v>342</v>
      </c>
      <c r="I55" t="s">
        <v>343</v>
      </c>
      <c r="J55" t="s">
        <v>653</v>
      </c>
      <c r="K55" s="154" t="s">
        <v>501</v>
      </c>
      <c r="L55" s="154" t="s">
        <v>504</v>
      </c>
      <c r="M55" s="119" t="str">
        <f t="shared" si="4"/>
        <v>ED.WA</v>
      </c>
      <c r="N55" s="118">
        <v>1</v>
      </c>
      <c r="O55" s="118">
        <v>0</v>
      </c>
      <c r="P55" s="117">
        <f t="shared" si="37"/>
        <v>2264043</v>
      </c>
      <c r="Q55" s="117">
        <f t="shared" si="38"/>
        <v>0</v>
      </c>
      <c r="R55" s="112">
        <v>1744901</v>
      </c>
      <c r="S55" s="112">
        <v>-191389</v>
      </c>
      <c r="T55" s="112">
        <v>15640</v>
      </c>
      <c r="U55" s="112">
        <v>4802</v>
      </c>
      <c r="V55" s="112">
        <v>41669</v>
      </c>
      <c r="W55" s="112">
        <v>40961</v>
      </c>
      <c r="X55" s="112">
        <v>0</v>
      </c>
      <c r="Y55" s="112">
        <v>0</v>
      </c>
      <c r="Z55" s="112">
        <v>0</v>
      </c>
      <c r="AA55" s="112">
        <v>0</v>
      </c>
      <c r="AB55" s="112">
        <v>0</v>
      </c>
      <c r="AC55" s="112">
        <v>607459</v>
      </c>
      <c r="AD55" s="112">
        <f t="shared" si="36"/>
        <v>2264043</v>
      </c>
      <c r="AE55" s="96"/>
      <c r="AF55" s="112">
        <f>SUM($R55:R55)</f>
        <v>1744901</v>
      </c>
      <c r="AG55" s="112">
        <f>SUM($R55:S55)</f>
        <v>1553512</v>
      </c>
      <c r="AH55" s="112">
        <f>SUM($R55:T55)</f>
        <v>1569152</v>
      </c>
      <c r="AI55" s="112">
        <f>SUM($R55:U55)</f>
        <v>1573954</v>
      </c>
      <c r="AJ55" s="112">
        <f>SUM($R55:V55)</f>
        <v>1615623</v>
      </c>
      <c r="AK55" s="112">
        <f>SUM($R55:W55)</f>
        <v>1656584</v>
      </c>
      <c r="AL55" s="112">
        <f>SUM($R55:X55)</f>
        <v>1656584</v>
      </c>
      <c r="AM55" s="112">
        <f>SUM($R55:Y55)</f>
        <v>1656584</v>
      </c>
      <c r="AN55" s="112">
        <f>SUM($R55:Z55)</f>
        <v>1656584</v>
      </c>
      <c r="AO55" s="112">
        <f>SUM($R55:AA55)</f>
        <v>1656584</v>
      </c>
      <c r="AP55" s="112">
        <f>SUM($R55:AB55)</f>
        <v>1656584</v>
      </c>
      <c r="AQ55" s="112">
        <f>SUM($R55:AC55)</f>
        <v>2264043</v>
      </c>
      <c r="AR55" s="132">
        <f t="shared" si="39"/>
        <v>1594055.625</v>
      </c>
      <c r="AT55" s="112">
        <f t="shared" si="40"/>
        <v>1744901</v>
      </c>
      <c r="AU55" s="112">
        <f t="shared" si="41"/>
        <v>-191389</v>
      </c>
      <c r="AV55" s="112">
        <f t="shared" si="42"/>
        <v>15640</v>
      </c>
      <c r="AW55" s="112">
        <f t="shared" si="43"/>
        <v>4802</v>
      </c>
      <c r="AX55" s="112">
        <f t="shared" si="44"/>
        <v>41669</v>
      </c>
      <c r="AY55" s="112">
        <f t="shared" si="45"/>
        <v>40961</v>
      </c>
      <c r="AZ55" s="112">
        <f t="shared" si="46"/>
        <v>0</v>
      </c>
      <c r="BA55" s="112">
        <f t="shared" si="47"/>
        <v>0</v>
      </c>
      <c r="BB55" s="112">
        <f t="shared" si="48"/>
        <v>0</v>
      </c>
      <c r="BC55" s="112">
        <f t="shared" si="49"/>
        <v>0</v>
      </c>
      <c r="BD55" s="112">
        <f t="shared" si="50"/>
        <v>0</v>
      </c>
      <c r="BE55" s="112">
        <f t="shared" si="51"/>
        <v>607459</v>
      </c>
      <c r="BF55" s="112">
        <f t="shared" si="52"/>
        <v>2264043</v>
      </c>
      <c r="BG55" s="96"/>
      <c r="BH55" s="112">
        <f>SUM($AT55:AT55)</f>
        <v>1744901</v>
      </c>
      <c r="BI55" s="112">
        <f>SUM($AT55:AU55)</f>
        <v>1553512</v>
      </c>
      <c r="BJ55" s="112">
        <f>SUM($AT55:AV55)</f>
        <v>1569152</v>
      </c>
      <c r="BK55" s="112">
        <f>SUM($AT55:AW55)</f>
        <v>1573954</v>
      </c>
      <c r="BL55" s="112">
        <f>SUM($AT55:AX55)</f>
        <v>1615623</v>
      </c>
      <c r="BM55" s="112">
        <f>SUM($AT55:AY55)</f>
        <v>1656584</v>
      </c>
      <c r="BN55" s="112">
        <f>SUM($AT55:AZ55)</f>
        <v>1656584</v>
      </c>
      <c r="BO55" s="112">
        <f>SUM($AT55:BA55)</f>
        <v>1656584</v>
      </c>
      <c r="BP55" s="112">
        <f>SUM($AT55:BB55)</f>
        <v>1656584</v>
      </c>
      <c r="BQ55" s="112">
        <f>SUM($AT55:BC55)</f>
        <v>1656584</v>
      </c>
      <c r="BR55" s="112">
        <f>SUM($AT55:BD55)</f>
        <v>1656584</v>
      </c>
      <c r="BS55" s="112">
        <f>SUM($AT55:BE55)</f>
        <v>2264043</v>
      </c>
      <c r="BT55" s="132">
        <f t="shared" si="53"/>
        <v>1594055.625</v>
      </c>
      <c r="BV55" s="112">
        <f t="shared" si="54"/>
        <v>0</v>
      </c>
      <c r="BW55" s="112">
        <f t="shared" si="55"/>
        <v>0</v>
      </c>
      <c r="BX55" s="112">
        <f t="shared" si="56"/>
        <v>0</v>
      </c>
      <c r="BY55" s="112">
        <f t="shared" si="57"/>
        <v>0</v>
      </c>
      <c r="BZ55" s="112">
        <f t="shared" si="58"/>
        <v>0</v>
      </c>
      <c r="CA55" s="112">
        <f t="shared" si="59"/>
        <v>0</v>
      </c>
      <c r="CB55" s="112">
        <f t="shared" si="60"/>
        <v>0</v>
      </c>
      <c r="CC55" s="112">
        <f t="shared" si="61"/>
        <v>0</v>
      </c>
      <c r="CD55" s="112">
        <f t="shared" si="62"/>
        <v>0</v>
      </c>
      <c r="CE55" s="112">
        <f t="shared" si="63"/>
        <v>0</v>
      </c>
      <c r="CF55" s="112">
        <f t="shared" si="64"/>
        <v>0</v>
      </c>
      <c r="CG55" s="112">
        <f t="shared" si="65"/>
        <v>0</v>
      </c>
      <c r="CH55" s="112">
        <f t="shared" si="66"/>
        <v>0</v>
      </c>
      <c r="CI55" s="96"/>
      <c r="CJ55" s="112">
        <f>SUM($BV55:BV55)</f>
        <v>0</v>
      </c>
      <c r="CK55" s="112">
        <f>SUM($BV55:BW55)</f>
        <v>0</v>
      </c>
      <c r="CL55" s="112">
        <f>SUM($BV55:BX55)</f>
        <v>0</v>
      </c>
      <c r="CM55" s="112">
        <f>SUM($BV55:BY55)</f>
        <v>0</v>
      </c>
      <c r="CN55" s="112">
        <f>SUM($BV55:BZ55)</f>
        <v>0</v>
      </c>
      <c r="CO55" s="112">
        <f>SUM($BV55:CA55)</f>
        <v>0</v>
      </c>
      <c r="CP55" s="112">
        <f>SUM($BV55:CB55)</f>
        <v>0</v>
      </c>
      <c r="CQ55" s="112">
        <f>SUM($BV55:CC55)</f>
        <v>0</v>
      </c>
      <c r="CR55" s="112">
        <f>SUM($BV55:CD55)</f>
        <v>0</v>
      </c>
      <c r="CS55" s="112">
        <f>SUM($BV55:CE55)</f>
        <v>0</v>
      </c>
      <c r="CT55" s="112">
        <f>SUM($BV55:CF55)</f>
        <v>0</v>
      </c>
      <c r="CU55" s="112">
        <f>SUM($BV55:CG55)</f>
        <v>0</v>
      </c>
      <c r="CV55" s="132">
        <f t="shared" si="35"/>
        <v>0</v>
      </c>
    </row>
    <row r="56" spans="1:100" s="94" customFormat="1" ht="14.4">
      <c r="A56" s="154" t="s">
        <v>864</v>
      </c>
      <c r="B56" s="154" t="s">
        <v>267</v>
      </c>
      <c r="C56" s="154" t="s">
        <v>268</v>
      </c>
      <c r="D56" s="137" t="s">
        <v>53</v>
      </c>
      <c r="E56" s="105" t="s">
        <v>53</v>
      </c>
      <c r="F56" t="s">
        <v>277</v>
      </c>
      <c r="G56" t="s">
        <v>345</v>
      </c>
      <c r="H56" t="s">
        <v>346</v>
      </c>
      <c r="I56" t="s">
        <v>347</v>
      </c>
      <c r="J56" t="s">
        <v>654</v>
      </c>
      <c r="K56" s="154" t="s">
        <v>501</v>
      </c>
      <c r="L56" s="154" t="s">
        <v>504</v>
      </c>
      <c r="M56" s="119" t="str">
        <f t="shared" si="4"/>
        <v>ED.WA</v>
      </c>
      <c r="N56" s="118">
        <v>1</v>
      </c>
      <c r="O56" s="118">
        <v>0</v>
      </c>
      <c r="P56" s="117">
        <f t="shared" si="37"/>
        <v>1982462</v>
      </c>
      <c r="Q56" s="117">
        <f t="shared" si="38"/>
        <v>0</v>
      </c>
      <c r="R56" s="112">
        <v>0</v>
      </c>
      <c r="S56" s="112">
        <v>706354</v>
      </c>
      <c r="T56" s="112">
        <v>141878</v>
      </c>
      <c r="U56" s="112">
        <v>140963</v>
      </c>
      <c r="V56" s="112">
        <v>241201</v>
      </c>
      <c r="W56" s="112">
        <v>405320</v>
      </c>
      <c r="X56" s="112">
        <v>101945</v>
      </c>
      <c r="Y56" s="112">
        <v>65676</v>
      </c>
      <c r="Z56" s="112">
        <v>61361</v>
      </c>
      <c r="AA56" s="112">
        <v>54614</v>
      </c>
      <c r="AB56" s="112">
        <v>38206</v>
      </c>
      <c r="AC56" s="112">
        <v>24944</v>
      </c>
      <c r="AD56" s="112">
        <f t="shared" si="36"/>
        <v>1982462</v>
      </c>
      <c r="AE56" s="96"/>
      <c r="AF56" s="112">
        <f>SUM($R56:R56)</f>
        <v>0</v>
      </c>
      <c r="AG56" s="112">
        <f>SUM($R56:S56)</f>
        <v>706354</v>
      </c>
      <c r="AH56" s="112">
        <f>SUM($R56:T56)</f>
        <v>848232</v>
      </c>
      <c r="AI56" s="112">
        <f>SUM($R56:U56)</f>
        <v>989195</v>
      </c>
      <c r="AJ56" s="112">
        <f>SUM($R56:V56)</f>
        <v>1230396</v>
      </c>
      <c r="AK56" s="112">
        <f>SUM($R56:W56)</f>
        <v>1635716</v>
      </c>
      <c r="AL56" s="112">
        <f>SUM($R56:X56)</f>
        <v>1737661</v>
      </c>
      <c r="AM56" s="112">
        <f>SUM($R56:Y56)</f>
        <v>1803337</v>
      </c>
      <c r="AN56" s="112">
        <f>SUM($R56:Z56)</f>
        <v>1864698</v>
      </c>
      <c r="AO56" s="112">
        <f>SUM($R56:AA56)</f>
        <v>1919312</v>
      </c>
      <c r="AP56" s="112">
        <f>SUM($R56:AB56)</f>
        <v>1957518</v>
      </c>
      <c r="AQ56" s="112">
        <f>SUM($R56:AC56)</f>
        <v>1982462</v>
      </c>
      <c r="AR56" s="132">
        <f t="shared" si="39"/>
        <v>1306970.8333333333</v>
      </c>
      <c r="AT56" s="112">
        <f t="shared" si="40"/>
        <v>0</v>
      </c>
      <c r="AU56" s="112">
        <f t="shared" si="41"/>
        <v>706354</v>
      </c>
      <c r="AV56" s="112">
        <f t="shared" si="42"/>
        <v>141878</v>
      </c>
      <c r="AW56" s="112">
        <f t="shared" si="43"/>
        <v>140963</v>
      </c>
      <c r="AX56" s="112">
        <f t="shared" si="44"/>
        <v>241201</v>
      </c>
      <c r="AY56" s="112">
        <f t="shared" si="45"/>
        <v>405320</v>
      </c>
      <c r="AZ56" s="112">
        <f t="shared" si="46"/>
        <v>101945</v>
      </c>
      <c r="BA56" s="112">
        <f t="shared" si="47"/>
        <v>65676</v>
      </c>
      <c r="BB56" s="112">
        <f t="shared" si="48"/>
        <v>61361</v>
      </c>
      <c r="BC56" s="112">
        <f t="shared" si="49"/>
        <v>54614</v>
      </c>
      <c r="BD56" s="112">
        <f t="shared" si="50"/>
        <v>38206</v>
      </c>
      <c r="BE56" s="112">
        <f t="shared" si="51"/>
        <v>24944</v>
      </c>
      <c r="BF56" s="112">
        <f t="shared" si="52"/>
        <v>1982462</v>
      </c>
      <c r="BG56" s="96"/>
      <c r="BH56" s="112">
        <f>SUM($AT56:AT56)</f>
        <v>0</v>
      </c>
      <c r="BI56" s="112">
        <f>SUM($AT56:AU56)</f>
        <v>706354</v>
      </c>
      <c r="BJ56" s="112">
        <f>SUM($AT56:AV56)</f>
        <v>848232</v>
      </c>
      <c r="BK56" s="112">
        <f>SUM($AT56:AW56)</f>
        <v>989195</v>
      </c>
      <c r="BL56" s="112">
        <f>SUM($AT56:AX56)</f>
        <v>1230396</v>
      </c>
      <c r="BM56" s="112">
        <f>SUM($AT56:AY56)</f>
        <v>1635716</v>
      </c>
      <c r="BN56" s="112">
        <f>SUM($AT56:AZ56)</f>
        <v>1737661</v>
      </c>
      <c r="BO56" s="112">
        <f>SUM($AT56:BA56)</f>
        <v>1803337</v>
      </c>
      <c r="BP56" s="112">
        <f>SUM($AT56:BB56)</f>
        <v>1864698</v>
      </c>
      <c r="BQ56" s="112">
        <f>SUM($AT56:BC56)</f>
        <v>1919312</v>
      </c>
      <c r="BR56" s="112">
        <f>SUM($AT56:BD56)</f>
        <v>1957518</v>
      </c>
      <c r="BS56" s="112">
        <f>SUM($AT56:BE56)</f>
        <v>1982462</v>
      </c>
      <c r="BT56" s="132">
        <f t="shared" si="53"/>
        <v>1306970.8333333333</v>
      </c>
      <c r="BV56" s="112">
        <f t="shared" si="54"/>
        <v>0</v>
      </c>
      <c r="BW56" s="112">
        <f t="shared" si="55"/>
        <v>0</v>
      </c>
      <c r="BX56" s="112">
        <f t="shared" si="56"/>
        <v>0</v>
      </c>
      <c r="BY56" s="112">
        <f t="shared" si="57"/>
        <v>0</v>
      </c>
      <c r="BZ56" s="112">
        <f t="shared" si="58"/>
        <v>0</v>
      </c>
      <c r="CA56" s="112">
        <f t="shared" si="59"/>
        <v>0</v>
      </c>
      <c r="CB56" s="112">
        <f t="shared" si="60"/>
        <v>0</v>
      </c>
      <c r="CC56" s="112">
        <f t="shared" si="61"/>
        <v>0</v>
      </c>
      <c r="CD56" s="112">
        <f t="shared" si="62"/>
        <v>0</v>
      </c>
      <c r="CE56" s="112">
        <f t="shared" si="63"/>
        <v>0</v>
      </c>
      <c r="CF56" s="112">
        <f t="shared" si="64"/>
        <v>0</v>
      </c>
      <c r="CG56" s="112">
        <f t="shared" si="65"/>
        <v>0</v>
      </c>
      <c r="CH56" s="112">
        <f t="shared" si="66"/>
        <v>0</v>
      </c>
      <c r="CI56" s="96"/>
      <c r="CJ56" s="112">
        <f>SUM($BV56:BV56)</f>
        <v>0</v>
      </c>
      <c r="CK56" s="112">
        <f>SUM($BV56:BW56)</f>
        <v>0</v>
      </c>
      <c r="CL56" s="112">
        <f>SUM($BV56:BX56)</f>
        <v>0</v>
      </c>
      <c r="CM56" s="112">
        <f>SUM($BV56:BY56)</f>
        <v>0</v>
      </c>
      <c r="CN56" s="112">
        <f>SUM($BV56:BZ56)</f>
        <v>0</v>
      </c>
      <c r="CO56" s="112">
        <f>SUM($BV56:CA56)</f>
        <v>0</v>
      </c>
      <c r="CP56" s="112">
        <f>SUM($BV56:CB56)</f>
        <v>0</v>
      </c>
      <c r="CQ56" s="112">
        <f>SUM($BV56:CC56)</f>
        <v>0</v>
      </c>
      <c r="CR56" s="112">
        <f>SUM($BV56:CD56)</f>
        <v>0</v>
      </c>
      <c r="CS56" s="112">
        <f>SUM($BV56:CE56)</f>
        <v>0</v>
      </c>
      <c r="CT56" s="112">
        <f>SUM($BV56:CF56)</f>
        <v>0</v>
      </c>
      <c r="CU56" s="112">
        <f>SUM($BV56:CG56)</f>
        <v>0</v>
      </c>
      <c r="CV56" s="132">
        <f t="shared" si="35"/>
        <v>0</v>
      </c>
    </row>
    <row r="57" spans="1:100" s="94" customFormat="1" ht="14.4">
      <c r="A57" s="154" t="s">
        <v>509</v>
      </c>
      <c r="B57" s="154" t="s">
        <v>267</v>
      </c>
      <c r="C57" s="154" t="s">
        <v>268</v>
      </c>
      <c r="D57" s="137" t="s">
        <v>583</v>
      </c>
      <c r="E57" s="105" t="s">
        <v>57</v>
      </c>
      <c r="F57" t="s">
        <v>269</v>
      </c>
      <c r="G57" t="s">
        <v>348</v>
      </c>
      <c r="H57" t="s">
        <v>349</v>
      </c>
      <c r="I57" t="s">
        <v>655</v>
      </c>
      <c r="J57" t="s">
        <v>656</v>
      </c>
      <c r="K57" s="154" t="s">
        <v>501</v>
      </c>
      <c r="L57" s="154" t="s">
        <v>504</v>
      </c>
      <c r="M57" s="119" t="str">
        <f t="shared" si="4"/>
        <v>ED.WA</v>
      </c>
      <c r="N57" s="118">
        <v>1</v>
      </c>
      <c r="O57" s="118">
        <v>0</v>
      </c>
      <c r="P57" s="117">
        <f t="shared" si="37"/>
        <v>89</v>
      </c>
      <c r="Q57" s="117">
        <f t="shared" si="38"/>
        <v>0</v>
      </c>
      <c r="R57" s="112">
        <v>89</v>
      </c>
      <c r="S57" s="112">
        <v>0</v>
      </c>
      <c r="T57" s="112">
        <v>0</v>
      </c>
      <c r="U57" s="112">
        <v>0</v>
      </c>
      <c r="V57" s="112">
        <v>0</v>
      </c>
      <c r="W57" s="112">
        <v>0</v>
      </c>
      <c r="X57" s="112">
        <v>0</v>
      </c>
      <c r="Y57" s="112">
        <v>0</v>
      </c>
      <c r="Z57" s="112">
        <v>0</v>
      </c>
      <c r="AA57" s="112">
        <v>0</v>
      </c>
      <c r="AB57" s="112">
        <v>0</v>
      </c>
      <c r="AC57" s="112">
        <v>0</v>
      </c>
      <c r="AD57" s="112">
        <f t="shared" si="36"/>
        <v>89</v>
      </c>
      <c r="AE57" s="96"/>
      <c r="AF57" s="112">
        <f>SUM($R57:R57)</f>
        <v>89</v>
      </c>
      <c r="AG57" s="112">
        <f>SUM($R57:S57)</f>
        <v>89</v>
      </c>
      <c r="AH57" s="112">
        <f>SUM($R57:T57)</f>
        <v>89</v>
      </c>
      <c r="AI57" s="112">
        <f>SUM($R57:U57)</f>
        <v>89</v>
      </c>
      <c r="AJ57" s="112">
        <f>SUM($R57:V57)</f>
        <v>89</v>
      </c>
      <c r="AK57" s="112">
        <f>SUM($R57:W57)</f>
        <v>89</v>
      </c>
      <c r="AL57" s="112">
        <f>SUM($R57:X57)</f>
        <v>89</v>
      </c>
      <c r="AM57" s="112">
        <f>SUM($R57:Y57)</f>
        <v>89</v>
      </c>
      <c r="AN57" s="112">
        <f>SUM($R57:Z57)</f>
        <v>89</v>
      </c>
      <c r="AO57" s="112">
        <f>SUM($R57:AA57)</f>
        <v>89</v>
      </c>
      <c r="AP57" s="112">
        <f>SUM($R57:AB57)</f>
        <v>89</v>
      </c>
      <c r="AQ57" s="112">
        <f>SUM($R57:AC57)</f>
        <v>89</v>
      </c>
      <c r="AR57" s="132">
        <f t="shared" si="39"/>
        <v>85.291666666666671</v>
      </c>
      <c r="AT57" s="112">
        <f t="shared" si="40"/>
        <v>89</v>
      </c>
      <c r="AU57" s="112">
        <f t="shared" si="41"/>
        <v>0</v>
      </c>
      <c r="AV57" s="112">
        <f t="shared" si="42"/>
        <v>0</v>
      </c>
      <c r="AW57" s="112">
        <f t="shared" si="43"/>
        <v>0</v>
      </c>
      <c r="AX57" s="112">
        <f t="shared" si="44"/>
        <v>0</v>
      </c>
      <c r="AY57" s="112">
        <f t="shared" si="45"/>
        <v>0</v>
      </c>
      <c r="AZ57" s="112">
        <f t="shared" si="46"/>
        <v>0</v>
      </c>
      <c r="BA57" s="112">
        <f t="shared" si="47"/>
        <v>0</v>
      </c>
      <c r="BB57" s="112">
        <f t="shared" si="48"/>
        <v>0</v>
      </c>
      <c r="BC57" s="112">
        <f t="shared" si="49"/>
        <v>0</v>
      </c>
      <c r="BD57" s="112">
        <f t="shared" si="50"/>
        <v>0</v>
      </c>
      <c r="BE57" s="112">
        <f t="shared" si="51"/>
        <v>0</v>
      </c>
      <c r="BF57" s="112">
        <f t="shared" si="52"/>
        <v>89</v>
      </c>
      <c r="BG57" s="96"/>
      <c r="BH57" s="112">
        <f>SUM($AT57:AT57)</f>
        <v>89</v>
      </c>
      <c r="BI57" s="112">
        <f>SUM($AT57:AU57)</f>
        <v>89</v>
      </c>
      <c r="BJ57" s="112">
        <f>SUM($AT57:AV57)</f>
        <v>89</v>
      </c>
      <c r="BK57" s="112">
        <f>SUM($AT57:AW57)</f>
        <v>89</v>
      </c>
      <c r="BL57" s="112">
        <f>SUM($AT57:AX57)</f>
        <v>89</v>
      </c>
      <c r="BM57" s="112">
        <f>SUM($AT57:AY57)</f>
        <v>89</v>
      </c>
      <c r="BN57" s="112">
        <f>SUM($AT57:AZ57)</f>
        <v>89</v>
      </c>
      <c r="BO57" s="112">
        <f>SUM($AT57:BA57)</f>
        <v>89</v>
      </c>
      <c r="BP57" s="112">
        <f>SUM($AT57:BB57)</f>
        <v>89</v>
      </c>
      <c r="BQ57" s="112">
        <f>SUM($AT57:BC57)</f>
        <v>89</v>
      </c>
      <c r="BR57" s="112">
        <f>SUM($AT57:BD57)</f>
        <v>89</v>
      </c>
      <c r="BS57" s="112">
        <f>SUM($AT57:BE57)</f>
        <v>89</v>
      </c>
      <c r="BT57" s="132">
        <f t="shared" si="53"/>
        <v>85.291666666666671</v>
      </c>
      <c r="BV57" s="112">
        <f t="shared" si="54"/>
        <v>0</v>
      </c>
      <c r="BW57" s="112">
        <f t="shared" si="55"/>
        <v>0</v>
      </c>
      <c r="BX57" s="112">
        <f t="shared" si="56"/>
        <v>0</v>
      </c>
      <c r="BY57" s="112">
        <f t="shared" si="57"/>
        <v>0</v>
      </c>
      <c r="BZ57" s="112">
        <f t="shared" si="58"/>
        <v>0</v>
      </c>
      <c r="CA57" s="112">
        <f t="shared" si="59"/>
        <v>0</v>
      </c>
      <c r="CB57" s="112">
        <f t="shared" si="60"/>
        <v>0</v>
      </c>
      <c r="CC57" s="112">
        <f t="shared" si="61"/>
        <v>0</v>
      </c>
      <c r="CD57" s="112">
        <f t="shared" si="62"/>
        <v>0</v>
      </c>
      <c r="CE57" s="112">
        <f t="shared" si="63"/>
        <v>0</v>
      </c>
      <c r="CF57" s="112">
        <f t="shared" si="64"/>
        <v>0</v>
      </c>
      <c r="CG57" s="112">
        <f t="shared" si="65"/>
        <v>0</v>
      </c>
      <c r="CH57" s="112">
        <f t="shared" si="66"/>
        <v>0</v>
      </c>
      <c r="CI57" s="96"/>
      <c r="CJ57" s="112">
        <f>SUM($BV57:BV57)</f>
        <v>0</v>
      </c>
      <c r="CK57" s="112">
        <f>SUM($BV57:BW57)</f>
        <v>0</v>
      </c>
      <c r="CL57" s="112">
        <f>SUM($BV57:BX57)</f>
        <v>0</v>
      </c>
      <c r="CM57" s="112">
        <f>SUM($BV57:BY57)</f>
        <v>0</v>
      </c>
      <c r="CN57" s="112">
        <f>SUM($BV57:BZ57)</f>
        <v>0</v>
      </c>
      <c r="CO57" s="112">
        <f>SUM($BV57:CA57)</f>
        <v>0</v>
      </c>
      <c r="CP57" s="112">
        <f>SUM($BV57:CB57)</f>
        <v>0</v>
      </c>
      <c r="CQ57" s="112">
        <f>SUM($BV57:CC57)</f>
        <v>0</v>
      </c>
      <c r="CR57" s="112">
        <f>SUM($BV57:CD57)</f>
        <v>0</v>
      </c>
      <c r="CS57" s="112">
        <f>SUM($BV57:CE57)</f>
        <v>0</v>
      </c>
      <c r="CT57" s="112">
        <f>SUM($BV57:CF57)</f>
        <v>0</v>
      </c>
      <c r="CU57" s="112">
        <f>SUM($BV57:CG57)</f>
        <v>0</v>
      </c>
      <c r="CV57" s="132">
        <f t="shared" si="35"/>
        <v>0</v>
      </c>
    </row>
    <row r="58" spans="1:100" s="94" customFormat="1" ht="14.4">
      <c r="A58" s="154" t="s">
        <v>509</v>
      </c>
      <c r="B58" s="154" t="s">
        <v>267</v>
      </c>
      <c r="C58" s="154" t="s">
        <v>268</v>
      </c>
      <c r="D58" s="137" t="s">
        <v>583</v>
      </c>
      <c r="E58" s="105" t="s">
        <v>57</v>
      </c>
      <c r="F58" t="s">
        <v>269</v>
      </c>
      <c r="G58" t="s">
        <v>348</v>
      </c>
      <c r="H58" t="s">
        <v>349</v>
      </c>
      <c r="I58" t="s">
        <v>657</v>
      </c>
      <c r="J58" t="s">
        <v>658</v>
      </c>
      <c r="K58" s="154" t="s">
        <v>501</v>
      </c>
      <c r="L58" s="154" t="s">
        <v>504</v>
      </c>
      <c r="M58" s="119" t="str">
        <f t="shared" si="4"/>
        <v>ED.WA</v>
      </c>
      <c r="N58" s="118">
        <v>1</v>
      </c>
      <c r="O58" s="118">
        <v>0</v>
      </c>
      <c r="P58" s="117">
        <f t="shared" si="37"/>
        <v>98</v>
      </c>
      <c r="Q58" s="117">
        <f t="shared" si="38"/>
        <v>0</v>
      </c>
      <c r="R58" s="112">
        <v>0</v>
      </c>
      <c r="S58" s="112">
        <v>98</v>
      </c>
      <c r="T58" s="112">
        <v>0</v>
      </c>
      <c r="U58" s="112">
        <v>0</v>
      </c>
      <c r="V58" s="112">
        <v>0</v>
      </c>
      <c r="W58" s="112">
        <v>0</v>
      </c>
      <c r="X58" s="112">
        <v>0</v>
      </c>
      <c r="Y58" s="112">
        <v>0</v>
      </c>
      <c r="Z58" s="112">
        <v>0</v>
      </c>
      <c r="AA58" s="112">
        <v>0</v>
      </c>
      <c r="AB58" s="112">
        <v>0</v>
      </c>
      <c r="AC58" s="112">
        <v>0</v>
      </c>
      <c r="AD58" s="112">
        <f t="shared" si="36"/>
        <v>98</v>
      </c>
      <c r="AE58" s="96"/>
      <c r="AF58" s="112">
        <f>SUM($R58:R58)</f>
        <v>0</v>
      </c>
      <c r="AG58" s="112">
        <f>SUM($R58:S58)</f>
        <v>98</v>
      </c>
      <c r="AH58" s="112">
        <f>SUM($R58:T58)</f>
        <v>98</v>
      </c>
      <c r="AI58" s="112">
        <f>SUM($R58:U58)</f>
        <v>98</v>
      </c>
      <c r="AJ58" s="112">
        <f>SUM($R58:V58)</f>
        <v>98</v>
      </c>
      <c r="AK58" s="112">
        <f>SUM($R58:W58)</f>
        <v>98</v>
      </c>
      <c r="AL58" s="112">
        <f>SUM($R58:X58)</f>
        <v>98</v>
      </c>
      <c r="AM58" s="112">
        <f>SUM($R58:Y58)</f>
        <v>98</v>
      </c>
      <c r="AN58" s="112">
        <f>SUM($R58:Z58)</f>
        <v>98</v>
      </c>
      <c r="AO58" s="112">
        <f>SUM($R58:AA58)</f>
        <v>98</v>
      </c>
      <c r="AP58" s="112">
        <f>SUM($R58:AB58)</f>
        <v>98</v>
      </c>
      <c r="AQ58" s="112">
        <f>SUM($R58:AC58)</f>
        <v>98</v>
      </c>
      <c r="AR58" s="132">
        <f t="shared" si="39"/>
        <v>85.75</v>
      </c>
      <c r="AT58" s="112">
        <f t="shared" si="40"/>
        <v>0</v>
      </c>
      <c r="AU58" s="112">
        <f t="shared" si="41"/>
        <v>98</v>
      </c>
      <c r="AV58" s="112">
        <f t="shared" si="42"/>
        <v>0</v>
      </c>
      <c r="AW58" s="112">
        <f t="shared" si="43"/>
        <v>0</v>
      </c>
      <c r="AX58" s="112">
        <f t="shared" si="44"/>
        <v>0</v>
      </c>
      <c r="AY58" s="112">
        <f t="shared" si="45"/>
        <v>0</v>
      </c>
      <c r="AZ58" s="112">
        <f t="shared" si="46"/>
        <v>0</v>
      </c>
      <c r="BA58" s="112">
        <f t="shared" si="47"/>
        <v>0</v>
      </c>
      <c r="BB58" s="112">
        <f t="shared" si="48"/>
        <v>0</v>
      </c>
      <c r="BC58" s="112">
        <f t="shared" si="49"/>
        <v>0</v>
      </c>
      <c r="BD58" s="112">
        <f t="shared" si="50"/>
        <v>0</v>
      </c>
      <c r="BE58" s="112">
        <f t="shared" si="51"/>
        <v>0</v>
      </c>
      <c r="BF58" s="112">
        <f t="shared" si="52"/>
        <v>98</v>
      </c>
      <c r="BG58" s="96"/>
      <c r="BH58" s="112">
        <f>SUM($AT58:AT58)</f>
        <v>0</v>
      </c>
      <c r="BI58" s="112">
        <f>SUM($AT58:AU58)</f>
        <v>98</v>
      </c>
      <c r="BJ58" s="112">
        <f>SUM($AT58:AV58)</f>
        <v>98</v>
      </c>
      <c r="BK58" s="112">
        <f>SUM($AT58:AW58)</f>
        <v>98</v>
      </c>
      <c r="BL58" s="112">
        <f>SUM($AT58:AX58)</f>
        <v>98</v>
      </c>
      <c r="BM58" s="112">
        <f>SUM($AT58:AY58)</f>
        <v>98</v>
      </c>
      <c r="BN58" s="112">
        <f>SUM($AT58:AZ58)</f>
        <v>98</v>
      </c>
      <c r="BO58" s="112">
        <f>SUM($AT58:BA58)</f>
        <v>98</v>
      </c>
      <c r="BP58" s="112">
        <f>SUM($AT58:BB58)</f>
        <v>98</v>
      </c>
      <c r="BQ58" s="112">
        <f>SUM($AT58:BC58)</f>
        <v>98</v>
      </c>
      <c r="BR58" s="112">
        <f>SUM($AT58:BD58)</f>
        <v>98</v>
      </c>
      <c r="BS58" s="112">
        <f>SUM($AT58:BE58)</f>
        <v>98</v>
      </c>
      <c r="BT58" s="132">
        <f t="shared" si="53"/>
        <v>85.75</v>
      </c>
      <c r="BV58" s="112">
        <f t="shared" si="54"/>
        <v>0</v>
      </c>
      <c r="BW58" s="112">
        <f t="shared" si="55"/>
        <v>0</v>
      </c>
      <c r="BX58" s="112">
        <f t="shared" si="56"/>
        <v>0</v>
      </c>
      <c r="BY58" s="112">
        <f t="shared" si="57"/>
        <v>0</v>
      </c>
      <c r="BZ58" s="112">
        <f t="shared" si="58"/>
        <v>0</v>
      </c>
      <c r="CA58" s="112">
        <f t="shared" si="59"/>
        <v>0</v>
      </c>
      <c r="CB58" s="112">
        <f t="shared" si="60"/>
        <v>0</v>
      </c>
      <c r="CC58" s="112">
        <f t="shared" si="61"/>
        <v>0</v>
      </c>
      <c r="CD58" s="112">
        <f t="shared" si="62"/>
        <v>0</v>
      </c>
      <c r="CE58" s="112">
        <f t="shared" si="63"/>
        <v>0</v>
      </c>
      <c r="CF58" s="112">
        <f t="shared" si="64"/>
        <v>0</v>
      </c>
      <c r="CG58" s="112">
        <f t="shared" si="65"/>
        <v>0</v>
      </c>
      <c r="CH58" s="112">
        <f t="shared" si="66"/>
        <v>0</v>
      </c>
      <c r="CI58" s="96"/>
      <c r="CJ58" s="112">
        <f>SUM($BV58:BV58)</f>
        <v>0</v>
      </c>
      <c r="CK58" s="112">
        <f>SUM($BV58:BW58)</f>
        <v>0</v>
      </c>
      <c r="CL58" s="112">
        <f>SUM($BV58:BX58)</f>
        <v>0</v>
      </c>
      <c r="CM58" s="112">
        <f>SUM($BV58:BY58)</f>
        <v>0</v>
      </c>
      <c r="CN58" s="112">
        <f>SUM($BV58:BZ58)</f>
        <v>0</v>
      </c>
      <c r="CO58" s="112">
        <f>SUM($BV58:CA58)</f>
        <v>0</v>
      </c>
      <c r="CP58" s="112">
        <f>SUM($BV58:CB58)</f>
        <v>0</v>
      </c>
      <c r="CQ58" s="112">
        <f>SUM($BV58:CC58)</f>
        <v>0</v>
      </c>
      <c r="CR58" s="112">
        <f>SUM($BV58:CD58)</f>
        <v>0</v>
      </c>
      <c r="CS58" s="112">
        <f>SUM($BV58:CE58)</f>
        <v>0</v>
      </c>
      <c r="CT58" s="112">
        <f>SUM($BV58:CF58)</f>
        <v>0</v>
      </c>
      <c r="CU58" s="112">
        <f>SUM($BV58:CG58)</f>
        <v>0</v>
      </c>
      <c r="CV58" s="132">
        <f t="shared" si="35"/>
        <v>0</v>
      </c>
    </row>
    <row r="59" spans="1:100" s="94" customFormat="1" ht="14.4">
      <c r="A59" s="154" t="s">
        <v>509</v>
      </c>
      <c r="B59" s="154" t="s">
        <v>267</v>
      </c>
      <c r="C59" s="154" t="s">
        <v>21</v>
      </c>
      <c r="D59" s="137" t="s">
        <v>583</v>
      </c>
      <c r="E59" s="105" t="s">
        <v>57</v>
      </c>
      <c r="F59" t="s">
        <v>269</v>
      </c>
      <c r="G59" t="s">
        <v>348</v>
      </c>
      <c r="H59" t="s">
        <v>349</v>
      </c>
      <c r="I59" t="s">
        <v>659</v>
      </c>
      <c r="J59" t="s">
        <v>660</v>
      </c>
      <c r="K59" s="154" t="s">
        <v>501</v>
      </c>
      <c r="L59" s="154" t="s">
        <v>504</v>
      </c>
      <c r="M59" s="119" t="str">
        <f t="shared" si="4"/>
        <v>ED.AN</v>
      </c>
      <c r="N59" s="118">
        <v>0.69094</v>
      </c>
      <c r="O59" s="118">
        <v>0</v>
      </c>
      <c r="P59" s="117">
        <f t="shared" si="37"/>
        <v>517.51405999999997</v>
      </c>
      <c r="Q59" s="117">
        <f t="shared" si="38"/>
        <v>0</v>
      </c>
      <c r="R59" s="112">
        <v>140</v>
      </c>
      <c r="S59" s="112">
        <v>0</v>
      </c>
      <c r="T59" s="112">
        <v>210</v>
      </c>
      <c r="U59" s="112">
        <v>0</v>
      </c>
      <c r="V59" s="112">
        <v>399</v>
      </c>
      <c r="W59" s="112">
        <v>0</v>
      </c>
      <c r="X59" s="112">
        <v>0</v>
      </c>
      <c r="Y59" s="112">
        <v>0</v>
      </c>
      <c r="Z59" s="112">
        <v>0</v>
      </c>
      <c r="AA59" s="112">
        <v>0</v>
      </c>
      <c r="AB59" s="112">
        <v>0</v>
      </c>
      <c r="AC59" s="112">
        <v>0</v>
      </c>
      <c r="AD59" s="112">
        <f t="shared" si="36"/>
        <v>749</v>
      </c>
      <c r="AE59" s="96"/>
      <c r="AF59" s="112">
        <f>SUM($R59:R59)</f>
        <v>140</v>
      </c>
      <c r="AG59" s="112">
        <f>SUM($R59:S59)</f>
        <v>140</v>
      </c>
      <c r="AH59" s="112">
        <f>SUM($R59:T59)</f>
        <v>350</v>
      </c>
      <c r="AI59" s="112">
        <f>SUM($R59:U59)</f>
        <v>350</v>
      </c>
      <c r="AJ59" s="112">
        <f>SUM($R59:V59)</f>
        <v>749</v>
      </c>
      <c r="AK59" s="112">
        <f>SUM($R59:W59)</f>
        <v>749</v>
      </c>
      <c r="AL59" s="112">
        <f>SUM($R59:X59)</f>
        <v>749</v>
      </c>
      <c r="AM59" s="112">
        <f>SUM($R59:Y59)</f>
        <v>749</v>
      </c>
      <c r="AN59" s="112">
        <f>SUM($R59:Z59)</f>
        <v>749</v>
      </c>
      <c r="AO59" s="112">
        <f>SUM($R59:AA59)</f>
        <v>749</v>
      </c>
      <c r="AP59" s="112">
        <f>SUM($R59:AB59)</f>
        <v>749</v>
      </c>
      <c r="AQ59" s="112">
        <f>SUM($R59:AC59)</f>
        <v>749</v>
      </c>
      <c r="AR59" s="132">
        <f t="shared" si="39"/>
        <v>549.79166666666663</v>
      </c>
      <c r="AT59" s="112">
        <f t="shared" si="40"/>
        <v>96.7316</v>
      </c>
      <c r="AU59" s="112">
        <f t="shared" si="41"/>
        <v>0</v>
      </c>
      <c r="AV59" s="112">
        <f t="shared" si="42"/>
        <v>145.09739999999999</v>
      </c>
      <c r="AW59" s="112">
        <f t="shared" si="43"/>
        <v>0</v>
      </c>
      <c r="AX59" s="112">
        <f t="shared" si="44"/>
        <v>275.68506000000002</v>
      </c>
      <c r="AY59" s="112">
        <f t="shared" si="45"/>
        <v>0</v>
      </c>
      <c r="AZ59" s="112">
        <f t="shared" si="46"/>
        <v>0</v>
      </c>
      <c r="BA59" s="112">
        <f t="shared" si="47"/>
        <v>0</v>
      </c>
      <c r="BB59" s="112">
        <f t="shared" si="48"/>
        <v>0</v>
      </c>
      <c r="BC59" s="112">
        <f t="shared" si="49"/>
        <v>0</v>
      </c>
      <c r="BD59" s="112">
        <f t="shared" si="50"/>
        <v>0</v>
      </c>
      <c r="BE59" s="112">
        <f t="shared" si="51"/>
        <v>0</v>
      </c>
      <c r="BF59" s="112">
        <f t="shared" si="52"/>
        <v>517.51405999999997</v>
      </c>
      <c r="BG59" s="96"/>
      <c r="BH59" s="112">
        <f>SUM($AT59:AT59)</f>
        <v>96.7316</v>
      </c>
      <c r="BI59" s="112">
        <f>SUM($AT59:AU59)</f>
        <v>96.7316</v>
      </c>
      <c r="BJ59" s="112">
        <f>SUM($AT59:AV59)</f>
        <v>241.82900000000001</v>
      </c>
      <c r="BK59" s="112">
        <f>SUM($AT59:AW59)</f>
        <v>241.82900000000001</v>
      </c>
      <c r="BL59" s="112">
        <f>SUM($AT59:AX59)</f>
        <v>517.51405999999997</v>
      </c>
      <c r="BM59" s="112">
        <f>SUM($AT59:AY59)</f>
        <v>517.51405999999997</v>
      </c>
      <c r="BN59" s="112">
        <f>SUM($AT59:AZ59)</f>
        <v>517.51405999999997</v>
      </c>
      <c r="BO59" s="112">
        <f>SUM($AT59:BA59)</f>
        <v>517.51405999999997</v>
      </c>
      <c r="BP59" s="112">
        <f>SUM($AT59:BB59)</f>
        <v>517.51405999999997</v>
      </c>
      <c r="BQ59" s="112">
        <f>SUM($AT59:BC59)</f>
        <v>517.51405999999997</v>
      </c>
      <c r="BR59" s="112">
        <f>SUM($AT59:BD59)</f>
        <v>517.51405999999997</v>
      </c>
      <c r="BS59" s="112">
        <f>SUM($AT59:BE59)</f>
        <v>517.51405999999997</v>
      </c>
      <c r="BT59" s="132">
        <f t="shared" si="53"/>
        <v>379.87305416666663</v>
      </c>
      <c r="BV59" s="112">
        <f t="shared" si="54"/>
        <v>0</v>
      </c>
      <c r="BW59" s="112">
        <f t="shared" si="55"/>
        <v>0</v>
      </c>
      <c r="BX59" s="112">
        <f t="shared" si="56"/>
        <v>0</v>
      </c>
      <c r="BY59" s="112">
        <f t="shared" si="57"/>
        <v>0</v>
      </c>
      <c r="BZ59" s="112">
        <f t="shared" si="58"/>
        <v>0</v>
      </c>
      <c r="CA59" s="112">
        <f t="shared" si="59"/>
        <v>0</v>
      </c>
      <c r="CB59" s="112">
        <f t="shared" si="60"/>
        <v>0</v>
      </c>
      <c r="CC59" s="112">
        <f t="shared" si="61"/>
        <v>0</v>
      </c>
      <c r="CD59" s="112">
        <f t="shared" si="62"/>
        <v>0</v>
      </c>
      <c r="CE59" s="112">
        <f t="shared" si="63"/>
        <v>0</v>
      </c>
      <c r="CF59" s="112">
        <f t="shared" si="64"/>
        <v>0</v>
      </c>
      <c r="CG59" s="112">
        <f t="shared" si="65"/>
        <v>0</v>
      </c>
      <c r="CH59" s="112">
        <f t="shared" si="66"/>
        <v>0</v>
      </c>
      <c r="CI59" s="96"/>
      <c r="CJ59" s="112">
        <f>SUM($BV59:BV59)</f>
        <v>0</v>
      </c>
      <c r="CK59" s="112">
        <f>SUM($BV59:BW59)</f>
        <v>0</v>
      </c>
      <c r="CL59" s="112">
        <f>SUM($BV59:BX59)</f>
        <v>0</v>
      </c>
      <c r="CM59" s="112">
        <f>SUM($BV59:BY59)</f>
        <v>0</v>
      </c>
      <c r="CN59" s="112">
        <f>SUM($BV59:BZ59)</f>
        <v>0</v>
      </c>
      <c r="CO59" s="112">
        <f>SUM($BV59:CA59)</f>
        <v>0</v>
      </c>
      <c r="CP59" s="112">
        <f>SUM($BV59:CB59)</f>
        <v>0</v>
      </c>
      <c r="CQ59" s="112">
        <f>SUM($BV59:CC59)</f>
        <v>0</v>
      </c>
      <c r="CR59" s="112">
        <f>SUM($BV59:CD59)</f>
        <v>0</v>
      </c>
      <c r="CS59" s="112">
        <f>SUM($BV59:CE59)</f>
        <v>0</v>
      </c>
      <c r="CT59" s="112">
        <f>SUM($BV59:CF59)</f>
        <v>0</v>
      </c>
      <c r="CU59" s="112">
        <f>SUM($BV59:CG59)</f>
        <v>0</v>
      </c>
      <c r="CV59" s="132">
        <f t="shared" si="35"/>
        <v>0</v>
      </c>
    </row>
    <row r="60" spans="1:100" s="94" customFormat="1" ht="14.4">
      <c r="A60" s="154" t="s">
        <v>509</v>
      </c>
      <c r="B60" s="154" t="s">
        <v>267</v>
      </c>
      <c r="C60" s="154" t="s">
        <v>21</v>
      </c>
      <c r="D60" s="137" t="s">
        <v>583</v>
      </c>
      <c r="E60" s="105" t="s">
        <v>57</v>
      </c>
      <c r="F60" t="s">
        <v>269</v>
      </c>
      <c r="G60" t="s">
        <v>348</v>
      </c>
      <c r="H60" t="s">
        <v>349</v>
      </c>
      <c r="I60" t="s">
        <v>661</v>
      </c>
      <c r="J60" t="s">
        <v>662</v>
      </c>
      <c r="K60" s="154" t="s">
        <v>501</v>
      </c>
      <c r="L60" s="154" t="s">
        <v>504</v>
      </c>
      <c r="M60" s="119" t="str">
        <f t="shared" si="4"/>
        <v>ED.AN</v>
      </c>
      <c r="N60" s="118">
        <v>0.69094</v>
      </c>
      <c r="O60" s="118">
        <v>0</v>
      </c>
      <c r="P60" s="117">
        <f t="shared" si="37"/>
        <v>7010.9681799999998</v>
      </c>
      <c r="Q60" s="117">
        <f t="shared" si="38"/>
        <v>0</v>
      </c>
      <c r="R60" s="112">
        <v>1727</v>
      </c>
      <c r="S60" s="112">
        <v>11185</v>
      </c>
      <c r="T60" s="112">
        <v>145</v>
      </c>
      <c r="U60" s="112">
        <v>-2910</v>
      </c>
      <c r="V60" s="112">
        <v>0</v>
      </c>
      <c r="W60" s="112">
        <v>0</v>
      </c>
      <c r="X60" s="112">
        <v>0</v>
      </c>
      <c r="Y60" s="112">
        <v>0</v>
      </c>
      <c r="Z60" s="112">
        <v>0</v>
      </c>
      <c r="AA60" s="112">
        <v>0</v>
      </c>
      <c r="AB60" s="112">
        <v>0</v>
      </c>
      <c r="AC60" s="112">
        <v>0</v>
      </c>
      <c r="AD60" s="112">
        <f t="shared" si="36"/>
        <v>10147</v>
      </c>
      <c r="AE60" s="96"/>
      <c r="AF60" s="112">
        <f>SUM($R60:R60)</f>
        <v>1727</v>
      </c>
      <c r="AG60" s="112">
        <f>SUM($R60:S60)</f>
        <v>12912</v>
      </c>
      <c r="AH60" s="112">
        <f>SUM($R60:T60)</f>
        <v>13057</v>
      </c>
      <c r="AI60" s="112">
        <f>SUM($R60:U60)</f>
        <v>10147</v>
      </c>
      <c r="AJ60" s="112">
        <f>SUM($R60:V60)</f>
        <v>10147</v>
      </c>
      <c r="AK60" s="112">
        <f>SUM($R60:W60)</f>
        <v>10147</v>
      </c>
      <c r="AL60" s="112">
        <f>SUM($R60:X60)</f>
        <v>10147</v>
      </c>
      <c r="AM60" s="112">
        <f>SUM($R60:Y60)</f>
        <v>10147</v>
      </c>
      <c r="AN60" s="112">
        <f>SUM($R60:Z60)</f>
        <v>10147</v>
      </c>
      <c r="AO60" s="112">
        <f>SUM($R60:AA60)</f>
        <v>10147</v>
      </c>
      <c r="AP60" s="112">
        <f>SUM($R60:AB60)</f>
        <v>10147</v>
      </c>
      <c r="AQ60" s="112">
        <f>SUM($R60:AC60)</f>
        <v>10147</v>
      </c>
      <c r="AR60" s="132">
        <f t="shared" si="39"/>
        <v>9495.4583333333339</v>
      </c>
      <c r="AT60" s="112">
        <f t="shared" si="40"/>
        <v>1193.2533800000001</v>
      </c>
      <c r="AU60" s="112">
        <f t="shared" si="41"/>
        <v>7728.1638999999996</v>
      </c>
      <c r="AV60" s="112">
        <f t="shared" si="42"/>
        <v>100.1863</v>
      </c>
      <c r="AW60" s="112">
        <f t="shared" si="43"/>
        <v>-2010.6353999999999</v>
      </c>
      <c r="AX60" s="112">
        <f t="shared" si="44"/>
        <v>0</v>
      </c>
      <c r="AY60" s="112">
        <f t="shared" si="45"/>
        <v>0</v>
      </c>
      <c r="AZ60" s="112">
        <f t="shared" si="46"/>
        <v>0</v>
      </c>
      <c r="BA60" s="112">
        <f t="shared" si="47"/>
        <v>0</v>
      </c>
      <c r="BB60" s="112">
        <f t="shared" si="48"/>
        <v>0</v>
      </c>
      <c r="BC60" s="112">
        <f t="shared" si="49"/>
        <v>0</v>
      </c>
      <c r="BD60" s="112">
        <f t="shared" si="50"/>
        <v>0</v>
      </c>
      <c r="BE60" s="112">
        <f t="shared" si="51"/>
        <v>0</v>
      </c>
      <c r="BF60" s="112">
        <f t="shared" si="52"/>
        <v>7010.9681799999989</v>
      </c>
      <c r="BG60" s="96"/>
      <c r="BH60" s="112">
        <f>SUM($AT60:AT60)</f>
        <v>1193.2533800000001</v>
      </c>
      <c r="BI60" s="112">
        <f>SUM($AT60:AU60)</f>
        <v>8921.4172799999997</v>
      </c>
      <c r="BJ60" s="112">
        <f>SUM($AT60:AV60)</f>
        <v>9021.6035799999991</v>
      </c>
      <c r="BK60" s="112">
        <f>SUM($AT60:AW60)</f>
        <v>7010.9681799999989</v>
      </c>
      <c r="BL60" s="112">
        <f>SUM($AT60:AX60)</f>
        <v>7010.9681799999989</v>
      </c>
      <c r="BM60" s="112">
        <f>SUM($AT60:AY60)</f>
        <v>7010.9681799999989</v>
      </c>
      <c r="BN60" s="112">
        <f>SUM($AT60:AZ60)</f>
        <v>7010.9681799999989</v>
      </c>
      <c r="BO60" s="112">
        <f>SUM($AT60:BA60)</f>
        <v>7010.9681799999989</v>
      </c>
      <c r="BP60" s="112">
        <f>SUM($AT60:BB60)</f>
        <v>7010.9681799999989</v>
      </c>
      <c r="BQ60" s="112">
        <f>SUM($AT60:BC60)</f>
        <v>7010.9681799999989</v>
      </c>
      <c r="BR60" s="112">
        <f>SUM($AT60:BD60)</f>
        <v>7010.9681799999989</v>
      </c>
      <c r="BS60" s="112">
        <f>SUM($AT60:BE60)</f>
        <v>7010.9681799999989</v>
      </c>
      <c r="BT60" s="132">
        <f t="shared" si="53"/>
        <v>6560.7919808333318</v>
      </c>
      <c r="BV60" s="112">
        <f t="shared" si="54"/>
        <v>0</v>
      </c>
      <c r="BW60" s="112">
        <f t="shared" si="55"/>
        <v>0</v>
      </c>
      <c r="BX60" s="112">
        <f t="shared" si="56"/>
        <v>0</v>
      </c>
      <c r="BY60" s="112">
        <f t="shared" si="57"/>
        <v>0</v>
      </c>
      <c r="BZ60" s="112">
        <f t="shared" si="58"/>
        <v>0</v>
      </c>
      <c r="CA60" s="112">
        <f t="shared" si="59"/>
        <v>0</v>
      </c>
      <c r="CB60" s="112">
        <f t="shared" si="60"/>
        <v>0</v>
      </c>
      <c r="CC60" s="112">
        <f t="shared" si="61"/>
        <v>0</v>
      </c>
      <c r="CD60" s="112">
        <f t="shared" si="62"/>
        <v>0</v>
      </c>
      <c r="CE60" s="112">
        <f t="shared" si="63"/>
        <v>0</v>
      </c>
      <c r="CF60" s="112">
        <f t="shared" si="64"/>
        <v>0</v>
      </c>
      <c r="CG60" s="112">
        <f t="shared" si="65"/>
        <v>0</v>
      </c>
      <c r="CH60" s="112">
        <f t="shared" si="66"/>
        <v>0</v>
      </c>
      <c r="CI60" s="96"/>
      <c r="CJ60" s="112">
        <f>SUM($BV60:BV60)</f>
        <v>0</v>
      </c>
      <c r="CK60" s="112">
        <f>SUM($BV60:BW60)</f>
        <v>0</v>
      </c>
      <c r="CL60" s="112">
        <f>SUM($BV60:BX60)</f>
        <v>0</v>
      </c>
      <c r="CM60" s="112">
        <f>SUM($BV60:BY60)</f>
        <v>0</v>
      </c>
      <c r="CN60" s="112">
        <f>SUM($BV60:BZ60)</f>
        <v>0</v>
      </c>
      <c r="CO60" s="112">
        <f>SUM($BV60:CA60)</f>
        <v>0</v>
      </c>
      <c r="CP60" s="112">
        <f>SUM($BV60:CB60)</f>
        <v>0</v>
      </c>
      <c r="CQ60" s="112">
        <f>SUM($BV60:CC60)</f>
        <v>0</v>
      </c>
      <c r="CR60" s="112">
        <f>SUM($BV60:CD60)</f>
        <v>0</v>
      </c>
      <c r="CS60" s="112">
        <f>SUM($BV60:CE60)</f>
        <v>0</v>
      </c>
      <c r="CT60" s="112">
        <f>SUM($BV60:CF60)</f>
        <v>0</v>
      </c>
      <c r="CU60" s="112">
        <f>SUM($BV60:CG60)</f>
        <v>0</v>
      </c>
      <c r="CV60" s="132">
        <f t="shared" si="35"/>
        <v>0</v>
      </c>
    </row>
    <row r="61" spans="1:100" s="94" customFormat="1" ht="14.4">
      <c r="A61" s="154" t="s">
        <v>509</v>
      </c>
      <c r="B61" s="154" t="s">
        <v>267</v>
      </c>
      <c r="C61" s="154" t="s">
        <v>21</v>
      </c>
      <c r="D61" s="137" t="s">
        <v>583</v>
      </c>
      <c r="E61" s="105" t="s">
        <v>57</v>
      </c>
      <c r="F61" t="s">
        <v>269</v>
      </c>
      <c r="G61" t="s">
        <v>348</v>
      </c>
      <c r="H61" t="s">
        <v>349</v>
      </c>
      <c r="I61" t="s">
        <v>663</v>
      </c>
      <c r="J61" t="s">
        <v>664</v>
      </c>
      <c r="K61" s="154" t="s">
        <v>501</v>
      </c>
      <c r="L61" s="154" t="s">
        <v>504</v>
      </c>
      <c r="M61" s="119" t="str">
        <f t="shared" si="4"/>
        <v>ED.AN</v>
      </c>
      <c r="N61" s="118">
        <v>0.69094</v>
      </c>
      <c r="O61" s="118">
        <v>0</v>
      </c>
      <c r="P61" s="117">
        <f t="shared" si="37"/>
        <v>10644.621639999999</v>
      </c>
      <c r="Q61" s="117">
        <f t="shared" si="38"/>
        <v>0</v>
      </c>
      <c r="R61" s="112">
        <v>6323</v>
      </c>
      <c r="S61" s="112">
        <v>9083</v>
      </c>
      <c r="T61" s="112">
        <v>0</v>
      </c>
      <c r="U61" s="112">
        <v>0</v>
      </c>
      <c r="V61" s="112">
        <v>0</v>
      </c>
      <c r="W61" s="112">
        <v>0</v>
      </c>
      <c r="X61" s="112">
        <v>0</v>
      </c>
      <c r="Y61" s="112">
        <v>0</v>
      </c>
      <c r="Z61" s="112">
        <v>0</v>
      </c>
      <c r="AA61" s="112">
        <v>0</v>
      </c>
      <c r="AB61" s="112">
        <v>0</v>
      </c>
      <c r="AC61" s="112">
        <v>0</v>
      </c>
      <c r="AD61" s="112">
        <f t="shared" si="36"/>
        <v>15406</v>
      </c>
      <c r="AE61" s="96"/>
      <c r="AF61" s="112">
        <f>SUM($R61:R61)</f>
        <v>6323</v>
      </c>
      <c r="AG61" s="112">
        <f>SUM($R61:S61)</f>
        <v>15406</v>
      </c>
      <c r="AH61" s="112">
        <f>SUM($R61:T61)</f>
        <v>15406</v>
      </c>
      <c r="AI61" s="112">
        <f>SUM($R61:U61)</f>
        <v>15406</v>
      </c>
      <c r="AJ61" s="112">
        <f>SUM($R61:V61)</f>
        <v>15406</v>
      </c>
      <c r="AK61" s="112">
        <f>SUM($R61:W61)</f>
        <v>15406</v>
      </c>
      <c r="AL61" s="112">
        <f>SUM($R61:X61)</f>
        <v>15406</v>
      </c>
      <c r="AM61" s="112">
        <f>SUM($R61:Y61)</f>
        <v>15406</v>
      </c>
      <c r="AN61" s="112">
        <f>SUM($R61:Z61)</f>
        <v>15406</v>
      </c>
      <c r="AO61" s="112">
        <f>SUM($R61:AA61)</f>
        <v>15406</v>
      </c>
      <c r="AP61" s="112">
        <f>SUM($R61:AB61)</f>
        <v>15406</v>
      </c>
      <c r="AQ61" s="112">
        <f>SUM($R61:AC61)</f>
        <v>15406</v>
      </c>
      <c r="AR61" s="132">
        <f t="shared" si="39"/>
        <v>14007.166666666666</v>
      </c>
      <c r="AT61" s="112">
        <f t="shared" si="40"/>
        <v>4368.8136199999999</v>
      </c>
      <c r="AU61" s="112">
        <f t="shared" si="41"/>
        <v>6275.8080200000004</v>
      </c>
      <c r="AV61" s="112">
        <f t="shared" si="42"/>
        <v>0</v>
      </c>
      <c r="AW61" s="112">
        <f t="shared" si="43"/>
        <v>0</v>
      </c>
      <c r="AX61" s="112">
        <f t="shared" si="44"/>
        <v>0</v>
      </c>
      <c r="AY61" s="112">
        <f t="shared" si="45"/>
        <v>0</v>
      </c>
      <c r="AZ61" s="112">
        <f t="shared" si="46"/>
        <v>0</v>
      </c>
      <c r="BA61" s="112">
        <f t="shared" si="47"/>
        <v>0</v>
      </c>
      <c r="BB61" s="112">
        <f t="shared" si="48"/>
        <v>0</v>
      </c>
      <c r="BC61" s="112">
        <f t="shared" si="49"/>
        <v>0</v>
      </c>
      <c r="BD61" s="112">
        <f t="shared" si="50"/>
        <v>0</v>
      </c>
      <c r="BE61" s="112">
        <f t="shared" si="51"/>
        <v>0</v>
      </c>
      <c r="BF61" s="112">
        <f t="shared" si="52"/>
        <v>10644.621640000001</v>
      </c>
      <c r="BG61" s="96"/>
      <c r="BH61" s="112">
        <f>SUM($AT61:AT61)</f>
        <v>4368.8136199999999</v>
      </c>
      <c r="BI61" s="112">
        <f>SUM($AT61:AU61)</f>
        <v>10644.621640000001</v>
      </c>
      <c r="BJ61" s="112">
        <f>SUM($AT61:AV61)</f>
        <v>10644.621640000001</v>
      </c>
      <c r="BK61" s="112">
        <f>SUM($AT61:AW61)</f>
        <v>10644.621640000001</v>
      </c>
      <c r="BL61" s="112">
        <f>SUM($AT61:AX61)</f>
        <v>10644.621640000001</v>
      </c>
      <c r="BM61" s="112">
        <f>SUM($AT61:AY61)</f>
        <v>10644.621640000001</v>
      </c>
      <c r="BN61" s="112">
        <f>SUM($AT61:AZ61)</f>
        <v>10644.621640000001</v>
      </c>
      <c r="BO61" s="112">
        <f>SUM($AT61:BA61)</f>
        <v>10644.621640000001</v>
      </c>
      <c r="BP61" s="112">
        <f>SUM($AT61:BB61)</f>
        <v>10644.621640000001</v>
      </c>
      <c r="BQ61" s="112">
        <f>SUM($AT61:BC61)</f>
        <v>10644.621640000001</v>
      </c>
      <c r="BR61" s="112">
        <f>SUM($AT61:BD61)</f>
        <v>10644.621640000001</v>
      </c>
      <c r="BS61" s="112">
        <f>SUM($AT61:BE61)</f>
        <v>10644.621640000001</v>
      </c>
      <c r="BT61" s="132">
        <f t="shared" si="53"/>
        <v>9678.1117366666658</v>
      </c>
      <c r="BV61" s="112">
        <f t="shared" si="54"/>
        <v>0</v>
      </c>
      <c r="BW61" s="112">
        <f t="shared" si="55"/>
        <v>0</v>
      </c>
      <c r="BX61" s="112">
        <f t="shared" si="56"/>
        <v>0</v>
      </c>
      <c r="BY61" s="112">
        <f t="shared" si="57"/>
        <v>0</v>
      </c>
      <c r="BZ61" s="112">
        <f t="shared" si="58"/>
        <v>0</v>
      </c>
      <c r="CA61" s="112">
        <f t="shared" si="59"/>
        <v>0</v>
      </c>
      <c r="CB61" s="112">
        <f t="shared" si="60"/>
        <v>0</v>
      </c>
      <c r="CC61" s="112">
        <f t="shared" si="61"/>
        <v>0</v>
      </c>
      <c r="CD61" s="112">
        <f t="shared" si="62"/>
        <v>0</v>
      </c>
      <c r="CE61" s="112">
        <f t="shared" si="63"/>
        <v>0</v>
      </c>
      <c r="CF61" s="112">
        <f t="shared" si="64"/>
        <v>0</v>
      </c>
      <c r="CG61" s="112">
        <f t="shared" si="65"/>
        <v>0</v>
      </c>
      <c r="CH61" s="112">
        <f t="shared" si="66"/>
        <v>0</v>
      </c>
      <c r="CI61" s="96"/>
      <c r="CJ61" s="112">
        <f>SUM($BV61:BV61)</f>
        <v>0</v>
      </c>
      <c r="CK61" s="112">
        <f>SUM($BV61:BW61)</f>
        <v>0</v>
      </c>
      <c r="CL61" s="112">
        <f>SUM($BV61:BX61)</f>
        <v>0</v>
      </c>
      <c r="CM61" s="112">
        <f>SUM($BV61:BY61)</f>
        <v>0</v>
      </c>
      <c r="CN61" s="112">
        <f>SUM($BV61:BZ61)</f>
        <v>0</v>
      </c>
      <c r="CO61" s="112">
        <f>SUM($BV61:CA61)</f>
        <v>0</v>
      </c>
      <c r="CP61" s="112">
        <f>SUM($BV61:CB61)</f>
        <v>0</v>
      </c>
      <c r="CQ61" s="112">
        <f>SUM($BV61:CC61)</f>
        <v>0</v>
      </c>
      <c r="CR61" s="112">
        <f>SUM($BV61:CD61)</f>
        <v>0</v>
      </c>
      <c r="CS61" s="112">
        <f>SUM($BV61:CE61)</f>
        <v>0</v>
      </c>
      <c r="CT61" s="112">
        <f>SUM($BV61:CF61)</f>
        <v>0</v>
      </c>
      <c r="CU61" s="112">
        <f>SUM($BV61:CG61)</f>
        <v>0</v>
      </c>
      <c r="CV61" s="132">
        <f t="shared" si="35"/>
        <v>0</v>
      </c>
    </row>
    <row r="62" spans="1:100" s="94" customFormat="1" ht="14.4">
      <c r="A62" s="154" t="s">
        <v>509</v>
      </c>
      <c r="B62" s="154" t="s">
        <v>267</v>
      </c>
      <c r="C62" s="154" t="s">
        <v>21</v>
      </c>
      <c r="D62" s="137" t="s">
        <v>583</v>
      </c>
      <c r="E62" s="105" t="s">
        <v>57</v>
      </c>
      <c r="F62" t="s">
        <v>269</v>
      </c>
      <c r="G62" t="s">
        <v>348</v>
      </c>
      <c r="H62" t="s">
        <v>349</v>
      </c>
      <c r="I62" t="s">
        <v>351</v>
      </c>
      <c r="J62" t="s">
        <v>665</v>
      </c>
      <c r="K62" s="154" t="s">
        <v>501</v>
      </c>
      <c r="L62" s="154" t="s">
        <v>504</v>
      </c>
      <c r="M62" s="119" t="str">
        <f t="shared" si="4"/>
        <v>ED.AN</v>
      </c>
      <c r="N62" s="118">
        <v>0.69094</v>
      </c>
      <c r="O62" s="118">
        <v>0</v>
      </c>
      <c r="P62" s="117">
        <f t="shared" si="37"/>
        <v>81506.046159999998</v>
      </c>
      <c r="Q62" s="117">
        <f t="shared" si="38"/>
        <v>0</v>
      </c>
      <c r="R62" s="112">
        <v>0</v>
      </c>
      <c r="S62" s="112">
        <v>0</v>
      </c>
      <c r="T62" s="112">
        <v>117964</v>
      </c>
      <c r="U62" s="112">
        <v>0</v>
      </c>
      <c r="V62" s="112">
        <v>0</v>
      </c>
      <c r="W62" s="112">
        <v>0</v>
      </c>
      <c r="X62" s="112">
        <v>0</v>
      </c>
      <c r="Y62" s="112">
        <v>0</v>
      </c>
      <c r="Z62" s="112">
        <v>0</v>
      </c>
      <c r="AA62" s="112">
        <v>0</v>
      </c>
      <c r="AB62" s="112">
        <v>0</v>
      </c>
      <c r="AC62" s="112">
        <v>0</v>
      </c>
      <c r="AD62" s="112">
        <f t="shared" si="36"/>
        <v>117964</v>
      </c>
      <c r="AE62" s="96"/>
      <c r="AF62" s="112">
        <f>SUM($R62:R62)</f>
        <v>0</v>
      </c>
      <c r="AG62" s="112">
        <f>SUM($R62:S62)</f>
        <v>0</v>
      </c>
      <c r="AH62" s="112">
        <f>SUM($R62:T62)</f>
        <v>117964</v>
      </c>
      <c r="AI62" s="112">
        <f>SUM($R62:U62)</f>
        <v>117964</v>
      </c>
      <c r="AJ62" s="112">
        <f>SUM($R62:V62)</f>
        <v>117964</v>
      </c>
      <c r="AK62" s="112">
        <f>SUM($R62:W62)</f>
        <v>117964</v>
      </c>
      <c r="AL62" s="112">
        <f>SUM($R62:X62)</f>
        <v>117964</v>
      </c>
      <c r="AM62" s="112">
        <f>SUM($R62:Y62)</f>
        <v>117964</v>
      </c>
      <c r="AN62" s="112">
        <f>SUM($R62:Z62)</f>
        <v>117964</v>
      </c>
      <c r="AO62" s="112">
        <f>SUM($R62:AA62)</f>
        <v>117964</v>
      </c>
      <c r="AP62" s="112">
        <f>SUM($R62:AB62)</f>
        <v>117964</v>
      </c>
      <c r="AQ62" s="112">
        <f>SUM($R62:AC62)</f>
        <v>117964</v>
      </c>
      <c r="AR62" s="132">
        <f t="shared" si="39"/>
        <v>93388.166666666672</v>
      </c>
      <c r="AT62" s="112">
        <f t="shared" si="40"/>
        <v>0</v>
      </c>
      <c r="AU62" s="112">
        <f t="shared" si="41"/>
        <v>0</v>
      </c>
      <c r="AV62" s="112">
        <f t="shared" si="42"/>
        <v>81506.046159999998</v>
      </c>
      <c r="AW62" s="112">
        <f t="shared" si="43"/>
        <v>0</v>
      </c>
      <c r="AX62" s="112">
        <f t="shared" si="44"/>
        <v>0</v>
      </c>
      <c r="AY62" s="112">
        <f t="shared" si="45"/>
        <v>0</v>
      </c>
      <c r="AZ62" s="112">
        <f t="shared" si="46"/>
        <v>0</v>
      </c>
      <c r="BA62" s="112">
        <f t="shared" si="47"/>
        <v>0</v>
      </c>
      <c r="BB62" s="112">
        <f t="shared" si="48"/>
        <v>0</v>
      </c>
      <c r="BC62" s="112">
        <f t="shared" si="49"/>
        <v>0</v>
      </c>
      <c r="BD62" s="112">
        <f t="shared" si="50"/>
        <v>0</v>
      </c>
      <c r="BE62" s="112">
        <f t="shared" si="51"/>
        <v>0</v>
      </c>
      <c r="BF62" s="112">
        <f t="shared" si="52"/>
        <v>81506.046159999998</v>
      </c>
      <c r="BG62" s="96"/>
      <c r="BH62" s="112">
        <f>SUM($AT62:AT62)</f>
        <v>0</v>
      </c>
      <c r="BI62" s="112">
        <f>SUM($AT62:AU62)</f>
        <v>0</v>
      </c>
      <c r="BJ62" s="112">
        <f>SUM($AT62:AV62)</f>
        <v>81506.046159999998</v>
      </c>
      <c r="BK62" s="112">
        <f>SUM($AT62:AW62)</f>
        <v>81506.046159999998</v>
      </c>
      <c r="BL62" s="112">
        <f>SUM($AT62:AX62)</f>
        <v>81506.046159999998</v>
      </c>
      <c r="BM62" s="112">
        <f>SUM($AT62:AY62)</f>
        <v>81506.046159999998</v>
      </c>
      <c r="BN62" s="112">
        <f>SUM($AT62:AZ62)</f>
        <v>81506.046159999998</v>
      </c>
      <c r="BO62" s="112">
        <f>SUM($AT62:BA62)</f>
        <v>81506.046159999998</v>
      </c>
      <c r="BP62" s="112">
        <f>SUM($AT62:BB62)</f>
        <v>81506.046159999998</v>
      </c>
      <c r="BQ62" s="112">
        <f>SUM($AT62:BC62)</f>
        <v>81506.046159999998</v>
      </c>
      <c r="BR62" s="112">
        <f>SUM($AT62:BD62)</f>
        <v>81506.046159999998</v>
      </c>
      <c r="BS62" s="112">
        <f>SUM($AT62:BE62)</f>
        <v>81506.046159999998</v>
      </c>
      <c r="BT62" s="132">
        <f t="shared" si="53"/>
        <v>64525.619876666671</v>
      </c>
      <c r="BV62" s="112">
        <f t="shared" si="54"/>
        <v>0</v>
      </c>
      <c r="BW62" s="112">
        <f t="shared" si="55"/>
        <v>0</v>
      </c>
      <c r="BX62" s="112">
        <f t="shared" si="56"/>
        <v>0</v>
      </c>
      <c r="BY62" s="112">
        <f t="shared" si="57"/>
        <v>0</v>
      </c>
      <c r="BZ62" s="112">
        <f t="shared" si="58"/>
        <v>0</v>
      </c>
      <c r="CA62" s="112">
        <f t="shared" si="59"/>
        <v>0</v>
      </c>
      <c r="CB62" s="112">
        <f t="shared" si="60"/>
        <v>0</v>
      </c>
      <c r="CC62" s="112">
        <f t="shared" si="61"/>
        <v>0</v>
      </c>
      <c r="CD62" s="112">
        <f t="shared" si="62"/>
        <v>0</v>
      </c>
      <c r="CE62" s="112">
        <f t="shared" si="63"/>
        <v>0</v>
      </c>
      <c r="CF62" s="112">
        <f t="shared" si="64"/>
        <v>0</v>
      </c>
      <c r="CG62" s="112">
        <f t="shared" si="65"/>
        <v>0</v>
      </c>
      <c r="CH62" s="112">
        <f t="shared" si="66"/>
        <v>0</v>
      </c>
      <c r="CI62" s="96"/>
      <c r="CJ62" s="112">
        <f>SUM($BV62:BV62)</f>
        <v>0</v>
      </c>
      <c r="CK62" s="112">
        <f>SUM($BV62:BW62)</f>
        <v>0</v>
      </c>
      <c r="CL62" s="112">
        <f>SUM($BV62:BX62)</f>
        <v>0</v>
      </c>
      <c r="CM62" s="112">
        <f>SUM($BV62:BY62)</f>
        <v>0</v>
      </c>
      <c r="CN62" s="112">
        <f>SUM($BV62:BZ62)</f>
        <v>0</v>
      </c>
      <c r="CO62" s="112">
        <f>SUM($BV62:CA62)</f>
        <v>0</v>
      </c>
      <c r="CP62" s="112">
        <f>SUM($BV62:CB62)</f>
        <v>0</v>
      </c>
      <c r="CQ62" s="112">
        <f>SUM($BV62:CC62)</f>
        <v>0</v>
      </c>
      <c r="CR62" s="112">
        <f>SUM($BV62:CD62)</f>
        <v>0</v>
      </c>
      <c r="CS62" s="112">
        <f>SUM($BV62:CE62)</f>
        <v>0</v>
      </c>
      <c r="CT62" s="112">
        <f>SUM($BV62:CF62)</f>
        <v>0</v>
      </c>
      <c r="CU62" s="112">
        <f>SUM($BV62:CG62)</f>
        <v>0</v>
      </c>
      <c r="CV62" s="132">
        <f t="shared" si="35"/>
        <v>0</v>
      </c>
    </row>
    <row r="63" spans="1:100" s="94" customFormat="1" ht="14.4">
      <c r="A63" s="154" t="s">
        <v>509</v>
      </c>
      <c r="B63" s="154" t="s">
        <v>267</v>
      </c>
      <c r="C63" s="154" t="s">
        <v>21</v>
      </c>
      <c r="D63" s="137" t="s">
        <v>583</v>
      </c>
      <c r="E63" s="105" t="s">
        <v>57</v>
      </c>
      <c r="F63" t="s">
        <v>269</v>
      </c>
      <c r="G63" t="s">
        <v>348</v>
      </c>
      <c r="H63" t="s">
        <v>349</v>
      </c>
      <c r="I63" t="s">
        <v>666</v>
      </c>
      <c r="J63" t="s">
        <v>667</v>
      </c>
      <c r="K63" s="154" t="s">
        <v>501</v>
      </c>
      <c r="L63" s="154" t="s">
        <v>504</v>
      </c>
      <c r="M63" s="119" t="str">
        <f t="shared" si="4"/>
        <v>ED.AN</v>
      </c>
      <c r="N63" s="118">
        <v>0.69094</v>
      </c>
      <c r="O63" s="118">
        <v>0</v>
      </c>
      <c r="P63" s="117">
        <f t="shared" si="37"/>
        <v>85472.732699999993</v>
      </c>
      <c r="Q63" s="117">
        <f t="shared" si="38"/>
        <v>0</v>
      </c>
      <c r="R63" s="112">
        <v>0</v>
      </c>
      <c r="S63" s="112">
        <v>0</v>
      </c>
      <c r="T63" s="112">
        <v>0</v>
      </c>
      <c r="U63" s="112">
        <v>0</v>
      </c>
      <c r="V63" s="112">
        <v>0</v>
      </c>
      <c r="W63" s="112">
        <v>123705</v>
      </c>
      <c r="X63" s="112">
        <v>0</v>
      </c>
      <c r="Y63" s="112">
        <v>0</v>
      </c>
      <c r="Z63" s="112">
        <v>0</v>
      </c>
      <c r="AA63" s="112">
        <v>0</v>
      </c>
      <c r="AB63" s="112">
        <v>0</v>
      </c>
      <c r="AC63" s="112">
        <v>0</v>
      </c>
      <c r="AD63" s="112">
        <f t="shared" si="36"/>
        <v>123705</v>
      </c>
      <c r="AE63" s="96"/>
      <c r="AF63" s="112">
        <f>SUM($R63:R63)</f>
        <v>0</v>
      </c>
      <c r="AG63" s="112">
        <f>SUM($R63:S63)</f>
        <v>0</v>
      </c>
      <c r="AH63" s="112">
        <f>SUM($R63:T63)</f>
        <v>0</v>
      </c>
      <c r="AI63" s="112">
        <f>SUM($R63:U63)</f>
        <v>0</v>
      </c>
      <c r="AJ63" s="112">
        <f>SUM($R63:V63)</f>
        <v>0</v>
      </c>
      <c r="AK63" s="112">
        <f>SUM($R63:W63)</f>
        <v>123705</v>
      </c>
      <c r="AL63" s="112">
        <f>SUM($R63:X63)</f>
        <v>123705</v>
      </c>
      <c r="AM63" s="112">
        <f>SUM($R63:Y63)</f>
        <v>123705</v>
      </c>
      <c r="AN63" s="112">
        <f>SUM($R63:Z63)</f>
        <v>123705</v>
      </c>
      <c r="AO63" s="112">
        <f>SUM($R63:AA63)</f>
        <v>123705</v>
      </c>
      <c r="AP63" s="112">
        <f>SUM($R63:AB63)</f>
        <v>123705</v>
      </c>
      <c r="AQ63" s="112">
        <f>SUM($R63:AC63)</f>
        <v>123705</v>
      </c>
      <c r="AR63" s="132">
        <f t="shared" si="39"/>
        <v>67006.875</v>
      </c>
      <c r="AT63" s="112">
        <f t="shared" si="40"/>
        <v>0</v>
      </c>
      <c r="AU63" s="112">
        <f t="shared" si="41"/>
        <v>0</v>
      </c>
      <c r="AV63" s="112">
        <f t="shared" si="42"/>
        <v>0</v>
      </c>
      <c r="AW63" s="112">
        <f t="shared" si="43"/>
        <v>0</v>
      </c>
      <c r="AX63" s="112">
        <f t="shared" si="44"/>
        <v>0</v>
      </c>
      <c r="AY63" s="112">
        <f t="shared" si="45"/>
        <v>85472.732699999993</v>
      </c>
      <c r="AZ63" s="112">
        <f t="shared" si="46"/>
        <v>0</v>
      </c>
      <c r="BA63" s="112">
        <f t="shared" si="47"/>
        <v>0</v>
      </c>
      <c r="BB63" s="112">
        <f t="shared" si="48"/>
        <v>0</v>
      </c>
      <c r="BC63" s="112">
        <f t="shared" si="49"/>
        <v>0</v>
      </c>
      <c r="BD63" s="112">
        <f t="shared" si="50"/>
        <v>0</v>
      </c>
      <c r="BE63" s="112">
        <f t="shared" si="51"/>
        <v>0</v>
      </c>
      <c r="BF63" s="112">
        <f t="shared" si="52"/>
        <v>85472.732699999993</v>
      </c>
      <c r="BG63" s="96"/>
      <c r="BH63" s="112">
        <f>SUM($AT63:AT63)</f>
        <v>0</v>
      </c>
      <c r="BI63" s="112">
        <f>SUM($AT63:AU63)</f>
        <v>0</v>
      </c>
      <c r="BJ63" s="112">
        <f>SUM($AT63:AV63)</f>
        <v>0</v>
      </c>
      <c r="BK63" s="112">
        <f>SUM($AT63:AW63)</f>
        <v>0</v>
      </c>
      <c r="BL63" s="112">
        <f>SUM($AT63:AX63)</f>
        <v>0</v>
      </c>
      <c r="BM63" s="112">
        <f>SUM($AT63:AY63)</f>
        <v>85472.732699999993</v>
      </c>
      <c r="BN63" s="112">
        <f>SUM($AT63:AZ63)</f>
        <v>85472.732699999993</v>
      </c>
      <c r="BO63" s="112">
        <f>SUM($AT63:BA63)</f>
        <v>85472.732699999993</v>
      </c>
      <c r="BP63" s="112">
        <f>SUM($AT63:BB63)</f>
        <v>85472.732699999993</v>
      </c>
      <c r="BQ63" s="112">
        <f>SUM($AT63:BC63)</f>
        <v>85472.732699999993</v>
      </c>
      <c r="BR63" s="112">
        <f>SUM($AT63:BD63)</f>
        <v>85472.732699999993</v>
      </c>
      <c r="BS63" s="112">
        <f>SUM($AT63:BE63)</f>
        <v>85472.732699999993</v>
      </c>
      <c r="BT63" s="132">
        <f t="shared" si="53"/>
        <v>46297.730212499999</v>
      </c>
      <c r="BV63" s="112">
        <f t="shared" si="54"/>
        <v>0</v>
      </c>
      <c r="BW63" s="112">
        <f t="shared" si="55"/>
        <v>0</v>
      </c>
      <c r="BX63" s="112">
        <f t="shared" si="56"/>
        <v>0</v>
      </c>
      <c r="BY63" s="112">
        <f t="shared" si="57"/>
        <v>0</v>
      </c>
      <c r="BZ63" s="112">
        <f t="shared" si="58"/>
        <v>0</v>
      </c>
      <c r="CA63" s="112">
        <f t="shared" si="59"/>
        <v>0</v>
      </c>
      <c r="CB63" s="112">
        <f t="shared" si="60"/>
        <v>0</v>
      </c>
      <c r="CC63" s="112">
        <f t="shared" si="61"/>
        <v>0</v>
      </c>
      <c r="CD63" s="112">
        <f t="shared" si="62"/>
        <v>0</v>
      </c>
      <c r="CE63" s="112">
        <f t="shared" si="63"/>
        <v>0</v>
      </c>
      <c r="CF63" s="112">
        <f t="shared" si="64"/>
        <v>0</v>
      </c>
      <c r="CG63" s="112">
        <f t="shared" si="65"/>
        <v>0</v>
      </c>
      <c r="CH63" s="112">
        <f t="shared" si="66"/>
        <v>0</v>
      </c>
      <c r="CI63" s="96"/>
      <c r="CJ63" s="112">
        <f>SUM($BV63:BV63)</f>
        <v>0</v>
      </c>
      <c r="CK63" s="112">
        <f>SUM($BV63:BW63)</f>
        <v>0</v>
      </c>
      <c r="CL63" s="112">
        <f>SUM($BV63:BX63)</f>
        <v>0</v>
      </c>
      <c r="CM63" s="112">
        <f>SUM($BV63:BY63)</f>
        <v>0</v>
      </c>
      <c r="CN63" s="112">
        <f>SUM($BV63:BZ63)</f>
        <v>0</v>
      </c>
      <c r="CO63" s="112">
        <f>SUM($BV63:CA63)</f>
        <v>0</v>
      </c>
      <c r="CP63" s="112">
        <f>SUM($BV63:CB63)</f>
        <v>0</v>
      </c>
      <c r="CQ63" s="112">
        <f>SUM($BV63:CC63)</f>
        <v>0</v>
      </c>
      <c r="CR63" s="112">
        <f>SUM($BV63:CD63)</f>
        <v>0</v>
      </c>
      <c r="CS63" s="112">
        <f>SUM($BV63:CE63)</f>
        <v>0</v>
      </c>
      <c r="CT63" s="112">
        <f>SUM($BV63:CF63)</f>
        <v>0</v>
      </c>
      <c r="CU63" s="112">
        <f>SUM($BV63:CG63)</f>
        <v>0</v>
      </c>
      <c r="CV63" s="132">
        <f t="shared" si="35"/>
        <v>0</v>
      </c>
    </row>
    <row r="64" spans="1:100" s="94" customFormat="1" ht="14.4">
      <c r="A64" s="154" t="s">
        <v>509</v>
      </c>
      <c r="B64" s="154" t="s">
        <v>267</v>
      </c>
      <c r="C64" s="154" t="s">
        <v>268</v>
      </c>
      <c r="D64" s="137" t="s">
        <v>583</v>
      </c>
      <c r="E64" s="105" t="s">
        <v>57</v>
      </c>
      <c r="F64" t="s">
        <v>269</v>
      </c>
      <c r="G64" t="s">
        <v>348</v>
      </c>
      <c r="H64" t="s">
        <v>349</v>
      </c>
      <c r="I64" t="s">
        <v>356</v>
      </c>
      <c r="J64" t="s">
        <v>668</v>
      </c>
      <c r="K64" s="154" t="s">
        <v>501</v>
      </c>
      <c r="L64" s="154" t="s">
        <v>504</v>
      </c>
      <c r="M64" s="119" t="str">
        <f t="shared" si="4"/>
        <v>ED.WA</v>
      </c>
      <c r="N64" s="118">
        <v>1</v>
      </c>
      <c r="O64" s="118">
        <v>0</v>
      </c>
      <c r="P64" s="117">
        <f t="shared" si="37"/>
        <v>238265</v>
      </c>
      <c r="Q64" s="117">
        <f t="shared" si="38"/>
        <v>0</v>
      </c>
      <c r="R64" s="112">
        <v>0</v>
      </c>
      <c r="S64" s="112">
        <v>0</v>
      </c>
      <c r="T64" s="112">
        <v>0</v>
      </c>
      <c r="U64" s="112">
        <v>238265</v>
      </c>
      <c r="V64" s="112">
        <v>0</v>
      </c>
      <c r="W64" s="112">
        <v>0</v>
      </c>
      <c r="X64" s="112">
        <v>0</v>
      </c>
      <c r="Y64" s="112">
        <v>0</v>
      </c>
      <c r="Z64" s="112">
        <v>0</v>
      </c>
      <c r="AA64" s="112">
        <v>0</v>
      </c>
      <c r="AB64" s="112">
        <v>0</v>
      </c>
      <c r="AC64" s="112">
        <v>0</v>
      </c>
      <c r="AD64" s="112">
        <f t="shared" si="36"/>
        <v>238265</v>
      </c>
      <c r="AE64" s="96"/>
      <c r="AF64" s="112">
        <f>SUM($R64:R64)</f>
        <v>0</v>
      </c>
      <c r="AG64" s="112">
        <f>SUM($R64:S64)</f>
        <v>0</v>
      </c>
      <c r="AH64" s="112">
        <f>SUM($R64:T64)</f>
        <v>0</v>
      </c>
      <c r="AI64" s="112">
        <f>SUM($R64:U64)</f>
        <v>238265</v>
      </c>
      <c r="AJ64" s="112">
        <f>SUM($R64:V64)</f>
        <v>238265</v>
      </c>
      <c r="AK64" s="112">
        <f>SUM($R64:W64)</f>
        <v>238265</v>
      </c>
      <c r="AL64" s="112">
        <f>SUM($R64:X64)</f>
        <v>238265</v>
      </c>
      <c r="AM64" s="112">
        <f>SUM($R64:Y64)</f>
        <v>238265</v>
      </c>
      <c r="AN64" s="112">
        <f>SUM($R64:Z64)</f>
        <v>238265</v>
      </c>
      <c r="AO64" s="112">
        <f>SUM($R64:AA64)</f>
        <v>238265</v>
      </c>
      <c r="AP64" s="112">
        <f>SUM($R64:AB64)</f>
        <v>238265</v>
      </c>
      <c r="AQ64" s="112">
        <f>SUM($R64:AC64)</f>
        <v>238265</v>
      </c>
      <c r="AR64" s="132">
        <f t="shared" si="39"/>
        <v>168771.04166666666</v>
      </c>
      <c r="AT64" s="112">
        <f t="shared" si="40"/>
        <v>0</v>
      </c>
      <c r="AU64" s="112">
        <f t="shared" si="41"/>
        <v>0</v>
      </c>
      <c r="AV64" s="112">
        <f t="shared" si="42"/>
        <v>0</v>
      </c>
      <c r="AW64" s="112">
        <f t="shared" si="43"/>
        <v>238265</v>
      </c>
      <c r="AX64" s="112">
        <f t="shared" si="44"/>
        <v>0</v>
      </c>
      <c r="AY64" s="112">
        <f t="shared" si="45"/>
        <v>0</v>
      </c>
      <c r="AZ64" s="112">
        <f t="shared" si="46"/>
        <v>0</v>
      </c>
      <c r="BA64" s="112">
        <f t="shared" si="47"/>
        <v>0</v>
      </c>
      <c r="BB64" s="112">
        <f t="shared" si="48"/>
        <v>0</v>
      </c>
      <c r="BC64" s="112">
        <f t="shared" si="49"/>
        <v>0</v>
      </c>
      <c r="BD64" s="112">
        <f t="shared" si="50"/>
        <v>0</v>
      </c>
      <c r="BE64" s="112">
        <f t="shared" si="51"/>
        <v>0</v>
      </c>
      <c r="BF64" s="112">
        <f t="shared" si="52"/>
        <v>238265</v>
      </c>
      <c r="BG64" s="96"/>
      <c r="BH64" s="112">
        <f>SUM($AT64:AT64)</f>
        <v>0</v>
      </c>
      <c r="BI64" s="112">
        <f>SUM($AT64:AU64)</f>
        <v>0</v>
      </c>
      <c r="BJ64" s="112">
        <f>SUM($AT64:AV64)</f>
        <v>0</v>
      </c>
      <c r="BK64" s="112">
        <f>SUM($AT64:AW64)</f>
        <v>238265</v>
      </c>
      <c r="BL64" s="112">
        <f>SUM($AT64:AX64)</f>
        <v>238265</v>
      </c>
      <c r="BM64" s="112">
        <f>SUM($AT64:AY64)</f>
        <v>238265</v>
      </c>
      <c r="BN64" s="112">
        <f>SUM($AT64:AZ64)</f>
        <v>238265</v>
      </c>
      <c r="BO64" s="112">
        <f>SUM($AT64:BA64)</f>
        <v>238265</v>
      </c>
      <c r="BP64" s="112">
        <f>SUM($AT64:BB64)</f>
        <v>238265</v>
      </c>
      <c r="BQ64" s="112">
        <f>SUM($AT64:BC64)</f>
        <v>238265</v>
      </c>
      <c r="BR64" s="112">
        <f>SUM($AT64:BD64)</f>
        <v>238265</v>
      </c>
      <c r="BS64" s="112">
        <f>SUM($AT64:BE64)</f>
        <v>238265</v>
      </c>
      <c r="BT64" s="132">
        <f t="shared" si="53"/>
        <v>168771.04166666666</v>
      </c>
      <c r="BV64" s="112">
        <f t="shared" si="54"/>
        <v>0</v>
      </c>
      <c r="BW64" s="112">
        <f t="shared" si="55"/>
        <v>0</v>
      </c>
      <c r="BX64" s="112">
        <f t="shared" si="56"/>
        <v>0</v>
      </c>
      <c r="BY64" s="112">
        <f t="shared" si="57"/>
        <v>0</v>
      </c>
      <c r="BZ64" s="112">
        <f t="shared" si="58"/>
        <v>0</v>
      </c>
      <c r="CA64" s="112">
        <f t="shared" si="59"/>
        <v>0</v>
      </c>
      <c r="CB64" s="112">
        <f t="shared" si="60"/>
        <v>0</v>
      </c>
      <c r="CC64" s="112">
        <f t="shared" si="61"/>
        <v>0</v>
      </c>
      <c r="CD64" s="112">
        <f t="shared" si="62"/>
        <v>0</v>
      </c>
      <c r="CE64" s="112">
        <f t="shared" si="63"/>
        <v>0</v>
      </c>
      <c r="CF64" s="112">
        <f t="shared" si="64"/>
        <v>0</v>
      </c>
      <c r="CG64" s="112">
        <f t="shared" si="65"/>
        <v>0</v>
      </c>
      <c r="CH64" s="112">
        <f t="shared" si="66"/>
        <v>0</v>
      </c>
      <c r="CI64" s="96"/>
      <c r="CJ64" s="112">
        <f>SUM($BV64:BV64)</f>
        <v>0</v>
      </c>
      <c r="CK64" s="112">
        <f>SUM($BV64:BW64)</f>
        <v>0</v>
      </c>
      <c r="CL64" s="112">
        <f>SUM($BV64:BX64)</f>
        <v>0</v>
      </c>
      <c r="CM64" s="112">
        <f>SUM($BV64:BY64)</f>
        <v>0</v>
      </c>
      <c r="CN64" s="112">
        <f>SUM($BV64:BZ64)</f>
        <v>0</v>
      </c>
      <c r="CO64" s="112">
        <f>SUM($BV64:CA64)</f>
        <v>0</v>
      </c>
      <c r="CP64" s="112">
        <f>SUM($BV64:CB64)</f>
        <v>0</v>
      </c>
      <c r="CQ64" s="112">
        <f>SUM($BV64:CC64)</f>
        <v>0</v>
      </c>
      <c r="CR64" s="112">
        <f>SUM($BV64:CD64)</f>
        <v>0</v>
      </c>
      <c r="CS64" s="112">
        <f>SUM($BV64:CE64)</f>
        <v>0</v>
      </c>
      <c r="CT64" s="112">
        <f>SUM($BV64:CF64)</f>
        <v>0</v>
      </c>
      <c r="CU64" s="112">
        <f>SUM($BV64:CG64)</f>
        <v>0</v>
      </c>
      <c r="CV64" s="132">
        <f t="shared" si="35"/>
        <v>0</v>
      </c>
    </row>
    <row r="65" spans="1:100" s="94" customFormat="1" ht="14.4">
      <c r="A65" s="154" t="s">
        <v>509</v>
      </c>
      <c r="B65" s="154" t="s">
        <v>267</v>
      </c>
      <c r="C65" s="154" t="s">
        <v>268</v>
      </c>
      <c r="D65" s="137" t="s">
        <v>583</v>
      </c>
      <c r="E65" s="105" t="s">
        <v>57</v>
      </c>
      <c r="F65" t="s">
        <v>269</v>
      </c>
      <c r="G65" t="s">
        <v>348</v>
      </c>
      <c r="H65" t="s">
        <v>349</v>
      </c>
      <c r="I65" t="s">
        <v>355</v>
      </c>
      <c r="J65" t="s">
        <v>669</v>
      </c>
      <c r="K65" s="154" t="s">
        <v>501</v>
      </c>
      <c r="L65" s="154" t="s">
        <v>504</v>
      </c>
      <c r="M65" s="119" t="str">
        <f t="shared" si="4"/>
        <v>ED.WA</v>
      </c>
      <c r="N65" s="118">
        <v>1</v>
      </c>
      <c r="O65" s="118">
        <v>0</v>
      </c>
      <c r="P65" s="117">
        <f t="shared" si="37"/>
        <v>640243</v>
      </c>
      <c r="Q65" s="117">
        <f t="shared" si="38"/>
        <v>0</v>
      </c>
      <c r="R65" s="112">
        <v>638286</v>
      </c>
      <c r="S65" s="112">
        <v>1957</v>
      </c>
      <c r="T65" s="112">
        <v>0</v>
      </c>
      <c r="U65" s="112">
        <v>0</v>
      </c>
      <c r="V65" s="112">
        <v>0</v>
      </c>
      <c r="W65" s="112">
        <v>0</v>
      </c>
      <c r="X65" s="112">
        <v>0</v>
      </c>
      <c r="Y65" s="112">
        <v>0</v>
      </c>
      <c r="Z65" s="112">
        <v>0</v>
      </c>
      <c r="AA65" s="112">
        <v>0</v>
      </c>
      <c r="AB65" s="112">
        <v>0</v>
      </c>
      <c r="AC65" s="112">
        <v>0</v>
      </c>
      <c r="AD65" s="112">
        <f t="shared" si="36"/>
        <v>640243</v>
      </c>
      <c r="AE65" s="96"/>
      <c r="AF65" s="112">
        <f>SUM($R65:R65)</f>
        <v>638286</v>
      </c>
      <c r="AG65" s="112">
        <f>SUM($R65:S65)</f>
        <v>640243</v>
      </c>
      <c r="AH65" s="112">
        <f>SUM($R65:T65)</f>
        <v>640243</v>
      </c>
      <c r="AI65" s="112">
        <f>SUM($R65:U65)</f>
        <v>640243</v>
      </c>
      <c r="AJ65" s="112">
        <f>SUM($R65:V65)</f>
        <v>640243</v>
      </c>
      <c r="AK65" s="112">
        <f>SUM($R65:W65)</f>
        <v>640243</v>
      </c>
      <c r="AL65" s="112">
        <f>SUM($R65:X65)</f>
        <v>640243</v>
      </c>
      <c r="AM65" s="112">
        <f>SUM($R65:Y65)</f>
        <v>640243</v>
      </c>
      <c r="AN65" s="112">
        <f>SUM($R65:Z65)</f>
        <v>640243</v>
      </c>
      <c r="AO65" s="112">
        <f>SUM($R65:AA65)</f>
        <v>640243</v>
      </c>
      <c r="AP65" s="112">
        <f>SUM($R65:AB65)</f>
        <v>640243</v>
      </c>
      <c r="AQ65" s="112">
        <f>SUM($R65:AC65)</f>
        <v>640243</v>
      </c>
      <c r="AR65" s="132">
        <f t="shared" si="39"/>
        <v>613403.125</v>
      </c>
      <c r="AT65" s="112">
        <f t="shared" si="40"/>
        <v>638286</v>
      </c>
      <c r="AU65" s="112">
        <f t="shared" si="41"/>
        <v>1957</v>
      </c>
      <c r="AV65" s="112">
        <f t="shared" si="42"/>
        <v>0</v>
      </c>
      <c r="AW65" s="112">
        <f t="shared" si="43"/>
        <v>0</v>
      </c>
      <c r="AX65" s="112">
        <f t="shared" si="44"/>
        <v>0</v>
      </c>
      <c r="AY65" s="112">
        <f t="shared" si="45"/>
        <v>0</v>
      </c>
      <c r="AZ65" s="112">
        <f t="shared" si="46"/>
        <v>0</v>
      </c>
      <c r="BA65" s="112">
        <f t="shared" si="47"/>
        <v>0</v>
      </c>
      <c r="BB65" s="112">
        <f t="shared" si="48"/>
        <v>0</v>
      </c>
      <c r="BC65" s="112">
        <f t="shared" si="49"/>
        <v>0</v>
      </c>
      <c r="BD65" s="112">
        <f t="shared" si="50"/>
        <v>0</v>
      </c>
      <c r="BE65" s="112">
        <f t="shared" si="51"/>
        <v>0</v>
      </c>
      <c r="BF65" s="112">
        <f t="shared" si="52"/>
        <v>640243</v>
      </c>
      <c r="BG65" s="96"/>
      <c r="BH65" s="112">
        <f>SUM($AT65:AT65)</f>
        <v>638286</v>
      </c>
      <c r="BI65" s="112">
        <f>SUM($AT65:AU65)</f>
        <v>640243</v>
      </c>
      <c r="BJ65" s="112">
        <f>SUM($AT65:AV65)</f>
        <v>640243</v>
      </c>
      <c r="BK65" s="112">
        <f>SUM($AT65:AW65)</f>
        <v>640243</v>
      </c>
      <c r="BL65" s="112">
        <f>SUM($AT65:AX65)</f>
        <v>640243</v>
      </c>
      <c r="BM65" s="112">
        <f>SUM($AT65:AY65)</f>
        <v>640243</v>
      </c>
      <c r="BN65" s="112">
        <f>SUM($AT65:AZ65)</f>
        <v>640243</v>
      </c>
      <c r="BO65" s="112">
        <f>SUM($AT65:BA65)</f>
        <v>640243</v>
      </c>
      <c r="BP65" s="112">
        <f>SUM($AT65:BB65)</f>
        <v>640243</v>
      </c>
      <c r="BQ65" s="112">
        <f>SUM($AT65:BC65)</f>
        <v>640243</v>
      </c>
      <c r="BR65" s="112">
        <f>SUM($AT65:BD65)</f>
        <v>640243</v>
      </c>
      <c r="BS65" s="112">
        <f>SUM($AT65:BE65)</f>
        <v>640243</v>
      </c>
      <c r="BT65" s="132">
        <f t="shared" si="53"/>
        <v>613403.125</v>
      </c>
      <c r="BV65" s="112">
        <f t="shared" si="54"/>
        <v>0</v>
      </c>
      <c r="BW65" s="112">
        <f t="shared" si="55"/>
        <v>0</v>
      </c>
      <c r="BX65" s="112">
        <f t="shared" si="56"/>
        <v>0</v>
      </c>
      <c r="BY65" s="112">
        <f t="shared" si="57"/>
        <v>0</v>
      </c>
      <c r="BZ65" s="112">
        <f t="shared" si="58"/>
        <v>0</v>
      </c>
      <c r="CA65" s="112">
        <f t="shared" si="59"/>
        <v>0</v>
      </c>
      <c r="CB65" s="112">
        <f t="shared" si="60"/>
        <v>0</v>
      </c>
      <c r="CC65" s="112">
        <f t="shared" si="61"/>
        <v>0</v>
      </c>
      <c r="CD65" s="112">
        <f t="shared" si="62"/>
        <v>0</v>
      </c>
      <c r="CE65" s="112">
        <f t="shared" si="63"/>
        <v>0</v>
      </c>
      <c r="CF65" s="112">
        <f t="shared" si="64"/>
        <v>0</v>
      </c>
      <c r="CG65" s="112">
        <f t="shared" si="65"/>
        <v>0</v>
      </c>
      <c r="CH65" s="112">
        <f t="shared" si="66"/>
        <v>0</v>
      </c>
      <c r="CI65" s="96"/>
      <c r="CJ65" s="112">
        <f>SUM($BV65:BV65)</f>
        <v>0</v>
      </c>
      <c r="CK65" s="112">
        <f>SUM($BV65:BW65)</f>
        <v>0</v>
      </c>
      <c r="CL65" s="112">
        <f>SUM($BV65:BX65)</f>
        <v>0</v>
      </c>
      <c r="CM65" s="112">
        <f>SUM($BV65:BY65)</f>
        <v>0</v>
      </c>
      <c r="CN65" s="112">
        <f>SUM($BV65:BZ65)</f>
        <v>0</v>
      </c>
      <c r="CO65" s="112">
        <f>SUM($BV65:CA65)</f>
        <v>0</v>
      </c>
      <c r="CP65" s="112">
        <f>SUM($BV65:CB65)</f>
        <v>0</v>
      </c>
      <c r="CQ65" s="112">
        <f>SUM($BV65:CC65)</f>
        <v>0</v>
      </c>
      <c r="CR65" s="112">
        <f>SUM($BV65:CD65)</f>
        <v>0</v>
      </c>
      <c r="CS65" s="112">
        <f>SUM($BV65:CE65)</f>
        <v>0</v>
      </c>
      <c r="CT65" s="112">
        <f>SUM($BV65:CF65)</f>
        <v>0</v>
      </c>
      <c r="CU65" s="112">
        <f>SUM($BV65:CG65)</f>
        <v>0</v>
      </c>
      <c r="CV65" s="132">
        <f t="shared" si="35"/>
        <v>0</v>
      </c>
    </row>
    <row r="66" spans="1:100" s="94" customFormat="1" ht="14.4">
      <c r="A66" s="154" t="s">
        <v>509</v>
      </c>
      <c r="B66" s="154" t="s">
        <v>267</v>
      </c>
      <c r="C66" s="154" t="s">
        <v>21</v>
      </c>
      <c r="D66" s="137" t="s">
        <v>583</v>
      </c>
      <c r="E66" s="105" t="s">
        <v>57</v>
      </c>
      <c r="F66" t="s">
        <v>269</v>
      </c>
      <c r="G66" t="s">
        <v>348</v>
      </c>
      <c r="H66" t="s">
        <v>349</v>
      </c>
      <c r="I66" t="s">
        <v>352</v>
      </c>
      <c r="J66" t="s">
        <v>670</v>
      </c>
      <c r="K66" s="154" t="s">
        <v>501</v>
      </c>
      <c r="L66" s="154" t="s">
        <v>504</v>
      </c>
      <c r="M66" s="119" t="str">
        <f t="shared" si="4"/>
        <v>ED.AN</v>
      </c>
      <c r="N66" s="118">
        <v>0.69094</v>
      </c>
      <c r="O66" s="118">
        <v>0</v>
      </c>
      <c r="P66" s="117">
        <f t="shared" si="37"/>
        <v>829128</v>
      </c>
      <c r="Q66" s="117">
        <f t="shared" si="38"/>
        <v>0</v>
      </c>
      <c r="R66" s="112">
        <v>0</v>
      </c>
      <c r="S66" s="112">
        <v>0</v>
      </c>
      <c r="T66" s="112">
        <v>0</v>
      </c>
      <c r="U66" s="112">
        <v>0</v>
      </c>
      <c r="V66" s="112">
        <v>0</v>
      </c>
      <c r="W66" s="112">
        <v>0</v>
      </c>
      <c r="X66" s="112">
        <v>0</v>
      </c>
      <c r="Y66" s="112">
        <v>0</v>
      </c>
      <c r="Z66" s="112">
        <v>1200000</v>
      </c>
      <c r="AA66" s="112">
        <v>0</v>
      </c>
      <c r="AB66" s="112">
        <v>0</v>
      </c>
      <c r="AC66" s="112">
        <v>0</v>
      </c>
      <c r="AD66" s="112">
        <f t="shared" si="36"/>
        <v>1200000</v>
      </c>
      <c r="AE66" s="96"/>
      <c r="AF66" s="112">
        <f>SUM($R66:R66)</f>
        <v>0</v>
      </c>
      <c r="AG66" s="112">
        <f>SUM($R66:S66)</f>
        <v>0</v>
      </c>
      <c r="AH66" s="112">
        <f>SUM($R66:T66)</f>
        <v>0</v>
      </c>
      <c r="AI66" s="112">
        <f>SUM($R66:U66)</f>
        <v>0</v>
      </c>
      <c r="AJ66" s="112">
        <f>SUM($R66:V66)</f>
        <v>0</v>
      </c>
      <c r="AK66" s="112">
        <f>SUM($R66:W66)</f>
        <v>0</v>
      </c>
      <c r="AL66" s="112">
        <f>SUM($R66:X66)</f>
        <v>0</v>
      </c>
      <c r="AM66" s="112">
        <f>SUM($R66:Y66)</f>
        <v>0</v>
      </c>
      <c r="AN66" s="112">
        <f>SUM($R66:Z66)</f>
        <v>1200000</v>
      </c>
      <c r="AO66" s="112">
        <f>SUM($R66:AA66)</f>
        <v>1200000</v>
      </c>
      <c r="AP66" s="112">
        <f>SUM($R66:AB66)</f>
        <v>1200000</v>
      </c>
      <c r="AQ66" s="112">
        <f>SUM($R66:AC66)</f>
        <v>1200000</v>
      </c>
      <c r="AR66" s="132">
        <f t="shared" si="39"/>
        <v>350000</v>
      </c>
      <c r="AT66" s="112">
        <f t="shared" si="40"/>
        <v>0</v>
      </c>
      <c r="AU66" s="112">
        <f t="shared" si="41"/>
        <v>0</v>
      </c>
      <c r="AV66" s="112">
        <f t="shared" si="42"/>
        <v>0</v>
      </c>
      <c r="AW66" s="112">
        <f t="shared" si="43"/>
        <v>0</v>
      </c>
      <c r="AX66" s="112">
        <f t="shared" si="44"/>
        <v>0</v>
      </c>
      <c r="AY66" s="112">
        <f t="shared" si="45"/>
        <v>0</v>
      </c>
      <c r="AZ66" s="112">
        <f t="shared" si="46"/>
        <v>0</v>
      </c>
      <c r="BA66" s="112">
        <f t="shared" si="47"/>
        <v>0</v>
      </c>
      <c r="BB66" s="112">
        <f t="shared" si="48"/>
        <v>829128</v>
      </c>
      <c r="BC66" s="112">
        <f t="shared" si="49"/>
        <v>0</v>
      </c>
      <c r="BD66" s="112">
        <f t="shared" si="50"/>
        <v>0</v>
      </c>
      <c r="BE66" s="112">
        <f t="shared" si="51"/>
        <v>0</v>
      </c>
      <c r="BF66" s="112">
        <f t="shared" si="52"/>
        <v>829128</v>
      </c>
      <c r="BG66" s="96"/>
      <c r="BH66" s="112">
        <f>SUM($AT66:AT66)</f>
        <v>0</v>
      </c>
      <c r="BI66" s="112">
        <f>SUM($AT66:AU66)</f>
        <v>0</v>
      </c>
      <c r="BJ66" s="112">
        <f>SUM($AT66:AV66)</f>
        <v>0</v>
      </c>
      <c r="BK66" s="112">
        <f>SUM($AT66:AW66)</f>
        <v>0</v>
      </c>
      <c r="BL66" s="112">
        <f>SUM($AT66:AX66)</f>
        <v>0</v>
      </c>
      <c r="BM66" s="112">
        <f>SUM($AT66:AY66)</f>
        <v>0</v>
      </c>
      <c r="BN66" s="112">
        <f>SUM($AT66:AZ66)</f>
        <v>0</v>
      </c>
      <c r="BO66" s="112">
        <f>SUM($AT66:BA66)</f>
        <v>0</v>
      </c>
      <c r="BP66" s="112">
        <f>SUM($AT66:BB66)</f>
        <v>829128</v>
      </c>
      <c r="BQ66" s="112">
        <f>SUM($AT66:BC66)</f>
        <v>829128</v>
      </c>
      <c r="BR66" s="112">
        <f>SUM($AT66:BD66)</f>
        <v>829128</v>
      </c>
      <c r="BS66" s="112">
        <f>SUM($AT66:BE66)</f>
        <v>829128</v>
      </c>
      <c r="BT66" s="132">
        <f t="shared" si="53"/>
        <v>241829</v>
      </c>
      <c r="BV66" s="112">
        <f t="shared" si="54"/>
        <v>0</v>
      </c>
      <c r="BW66" s="112">
        <f t="shared" si="55"/>
        <v>0</v>
      </c>
      <c r="BX66" s="112">
        <f t="shared" si="56"/>
        <v>0</v>
      </c>
      <c r="BY66" s="112">
        <f t="shared" si="57"/>
        <v>0</v>
      </c>
      <c r="BZ66" s="112">
        <f t="shared" si="58"/>
        <v>0</v>
      </c>
      <c r="CA66" s="112">
        <f t="shared" si="59"/>
        <v>0</v>
      </c>
      <c r="CB66" s="112">
        <f t="shared" si="60"/>
        <v>0</v>
      </c>
      <c r="CC66" s="112">
        <f t="shared" si="61"/>
        <v>0</v>
      </c>
      <c r="CD66" s="112">
        <f t="shared" si="62"/>
        <v>0</v>
      </c>
      <c r="CE66" s="112">
        <f t="shared" si="63"/>
        <v>0</v>
      </c>
      <c r="CF66" s="112">
        <f t="shared" si="64"/>
        <v>0</v>
      </c>
      <c r="CG66" s="112">
        <f t="shared" si="65"/>
        <v>0</v>
      </c>
      <c r="CH66" s="112">
        <f t="shared" si="66"/>
        <v>0</v>
      </c>
      <c r="CI66" s="96"/>
      <c r="CJ66" s="112">
        <f>SUM($BV66:BV66)</f>
        <v>0</v>
      </c>
      <c r="CK66" s="112">
        <f>SUM($BV66:BW66)</f>
        <v>0</v>
      </c>
      <c r="CL66" s="112">
        <f>SUM($BV66:BX66)</f>
        <v>0</v>
      </c>
      <c r="CM66" s="112">
        <f>SUM($BV66:BY66)</f>
        <v>0</v>
      </c>
      <c r="CN66" s="112">
        <f>SUM($BV66:BZ66)</f>
        <v>0</v>
      </c>
      <c r="CO66" s="112">
        <f>SUM($BV66:CA66)</f>
        <v>0</v>
      </c>
      <c r="CP66" s="112">
        <f>SUM($BV66:CB66)</f>
        <v>0</v>
      </c>
      <c r="CQ66" s="112">
        <f>SUM($BV66:CC66)</f>
        <v>0</v>
      </c>
      <c r="CR66" s="112">
        <f>SUM($BV66:CD66)</f>
        <v>0</v>
      </c>
      <c r="CS66" s="112">
        <f>SUM($BV66:CE66)</f>
        <v>0</v>
      </c>
      <c r="CT66" s="112">
        <f>SUM($BV66:CF66)</f>
        <v>0</v>
      </c>
      <c r="CU66" s="112">
        <f>SUM($BV66:CG66)</f>
        <v>0</v>
      </c>
      <c r="CV66" s="132">
        <f t="shared" si="35"/>
        <v>0</v>
      </c>
    </row>
    <row r="67" spans="1:100" s="94" customFormat="1" ht="14.4">
      <c r="A67" s="154" t="s">
        <v>509</v>
      </c>
      <c r="B67" s="154" t="s">
        <v>267</v>
      </c>
      <c r="C67" s="154" t="s">
        <v>268</v>
      </c>
      <c r="D67" s="137" t="s">
        <v>583</v>
      </c>
      <c r="E67" s="105" t="s">
        <v>57</v>
      </c>
      <c r="F67" t="s">
        <v>269</v>
      </c>
      <c r="G67" t="s">
        <v>348</v>
      </c>
      <c r="H67" t="s">
        <v>349</v>
      </c>
      <c r="I67" t="s">
        <v>354</v>
      </c>
      <c r="J67" t="s">
        <v>671</v>
      </c>
      <c r="K67" s="154" t="s">
        <v>501</v>
      </c>
      <c r="L67" s="154" t="s">
        <v>504</v>
      </c>
      <c r="M67" s="119" t="str">
        <f t="shared" si="4"/>
        <v>ED.WA</v>
      </c>
      <c r="N67" s="118">
        <v>1</v>
      </c>
      <c r="O67" s="118">
        <v>0</v>
      </c>
      <c r="P67" s="117">
        <f t="shared" si="37"/>
        <v>2424843</v>
      </c>
      <c r="Q67" s="117">
        <f t="shared" si="38"/>
        <v>0</v>
      </c>
      <c r="R67" s="112">
        <v>133273</v>
      </c>
      <c r="S67" s="112">
        <v>19722</v>
      </c>
      <c r="T67" s="112">
        <v>6224</v>
      </c>
      <c r="U67" s="112">
        <v>2262437</v>
      </c>
      <c r="V67" s="112">
        <v>879</v>
      </c>
      <c r="W67" s="112">
        <v>2308</v>
      </c>
      <c r="X67" s="112">
        <v>0</v>
      </c>
      <c r="Y67" s="112">
        <v>0</v>
      </c>
      <c r="Z67" s="112">
        <v>0</v>
      </c>
      <c r="AA67" s="112">
        <v>0</v>
      </c>
      <c r="AB67" s="112">
        <v>0</v>
      </c>
      <c r="AC67" s="112">
        <v>0</v>
      </c>
      <c r="AD67" s="112">
        <f t="shared" si="36"/>
        <v>2424843</v>
      </c>
      <c r="AE67" s="96"/>
      <c r="AF67" s="112">
        <f>SUM($R67:R67)</f>
        <v>133273</v>
      </c>
      <c r="AG67" s="112">
        <f>SUM($R67:S67)</f>
        <v>152995</v>
      </c>
      <c r="AH67" s="112">
        <f>SUM($R67:T67)</f>
        <v>159219</v>
      </c>
      <c r="AI67" s="112">
        <f>SUM($R67:U67)</f>
        <v>2421656</v>
      </c>
      <c r="AJ67" s="112">
        <f>SUM($R67:V67)</f>
        <v>2422535</v>
      </c>
      <c r="AK67" s="112">
        <f>SUM($R67:W67)</f>
        <v>2424843</v>
      </c>
      <c r="AL67" s="112">
        <f>SUM($R67:X67)</f>
        <v>2424843</v>
      </c>
      <c r="AM67" s="112">
        <f>SUM($R67:Y67)</f>
        <v>2424843</v>
      </c>
      <c r="AN67" s="112">
        <f>SUM($R67:Z67)</f>
        <v>2424843</v>
      </c>
      <c r="AO67" s="112">
        <f>SUM($R67:AA67)</f>
        <v>2424843</v>
      </c>
      <c r="AP67" s="112">
        <f>SUM($R67:AB67)</f>
        <v>2424843</v>
      </c>
      <c r="AQ67" s="112">
        <f>SUM($R67:AC67)</f>
        <v>2424843</v>
      </c>
      <c r="AR67" s="132">
        <f t="shared" si="39"/>
        <v>1754263.125</v>
      </c>
      <c r="AT67" s="112">
        <f t="shared" si="40"/>
        <v>133273</v>
      </c>
      <c r="AU67" s="112">
        <f t="shared" si="41"/>
        <v>19722</v>
      </c>
      <c r="AV67" s="112">
        <f t="shared" si="42"/>
        <v>6224</v>
      </c>
      <c r="AW67" s="112">
        <f t="shared" si="43"/>
        <v>2262437</v>
      </c>
      <c r="AX67" s="112">
        <f t="shared" si="44"/>
        <v>879</v>
      </c>
      <c r="AY67" s="112">
        <f t="shared" si="45"/>
        <v>2308</v>
      </c>
      <c r="AZ67" s="112">
        <f t="shared" si="46"/>
        <v>0</v>
      </c>
      <c r="BA67" s="112">
        <f t="shared" si="47"/>
        <v>0</v>
      </c>
      <c r="BB67" s="112">
        <f t="shared" si="48"/>
        <v>0</v>
      </c>
      <c r="BC67" s="112">
        <f t="shared" si="49"/>
        <v>0</v>
      </c>
      <c r="BD67" s="112">
        <f t="shared" si="50"/>
        <v>0</v>
      </c>
      <c r="BE67" s="112">
        <f t="shared" si="51"/>
        <v>0</v>
      </c>
      <c r="BF67" s="112">
        <f t="shared" si="52"/>
        <v>2424843</v>
      </c>
      <c r="BG67" s="96"/>
      <c r="BH67" s="112">
        <f>SUM($AT67:AT67)</f>
        <v>133273</v>
      </c>
      <c r="BI67" s="112">
        <f>SUM($AT67:AU67)</f>
        <v>152995</v>
      </c>
      <c r="BJ67" s="112">
        <f>SUM($AT67:AV67)</f>
        <v>159219</v>
      </c>
      <c r="BK67" s="112">
        <f>SUM($AT67:AW67)</f>
        <v>2421656</v>
      </c>
      <c r="BL67" s="112">
        <f>SUM($AT67:AX67)</f>
        <v>2422535</v>
      </c>
      <c r="BM67" s="112">
        <f>SUM($AT67:AY67)</f>
        <v>2424843</v>
      </c>
      <c r="BN67" s="112">
        <f>SUM($AT67:AZ67)</f>
        <v>2424843</v>
      </c>
      <c r="BO67" s="112">
        <f>SUM($AT67:BA67)</f>
        <v>2424843</v>
      </c>
      <c r="BP67" s="112">
        <f>SUM($AT67:BB67)</f>
        <v>2424843</v>
      </c>
      <c r="BQ67" s="112">
        <f>SUM($AT67:BC67)</f>
        <v>2424843</v>
      </c>
      <c r="BR67" s="112">
        <f>SUM($AT67:BD67)</f>
        <v>2424843</v>
      </c>
      <c r="BS67" s="112">
        <f>SUM($AT67:BE67)</f>
        <v>2424843</v>
      </c>
      <c r="BT67" s="132">
        <f t="shared" si="53"/>
        <v>1754263.125</v>
      </c>
      <c r="BV67" s="112">
        <f t="shared" si="54"/>
        <v>0</v>
      </c>
      <c r="BW67" s="112">
        <f t="shared" si="55"/>
        <v>0</v>
      </c>
      <c r="BX67" s="112">
        <f t="shared" si="56"/>
        <v>0</v>
      </c>
      <c r="BY67" s="112">
        <f t="shared" si="57"/>
        <v>0</v>
      </c>
      <c r="BZ67" s="112">
        <f t="shared" si="58"/>
        <v>0</v>
      </c>
      <c r="CA67" s="112">
        <f t="shared" si="59"/>
        <v>0</v>
      </c>
      <c r="CB67" s="112">
        <f t="shared" si="60"/>
        <v>0</v>
      </c>
      <c r="CC67" s="112">
        <f t="shared" si="61"/>
        <v>0</v>
      </c>
      <c r="CD67" s="112">
        <f t="shared" si="62"/>
        <v>0</v>
      </c>
      <c r="CE67" s="112">
        <f t="shared" si="63"/>
        <v>0</v>
      </c>
      <c r="CF67" s="112">
        <f t="shared" si="64"/>
        <v>0</v>
      </c>
      <c r="CG67" s="112">
        <f t="shared" si="65"/>
        <v>0</v>
      </c>
      <c r="CH67" s="112">
        <f t="shared" si="66"/>
        <v>0</v>
      </c>
      <c r="CI67" s="96"/>
      <c r="CJ67" s="112">
        <f>SUM($BV67:BV67)</f>
        <v>0</v>
      </c>
      <c r="CK67" s="112">
        <f>SUM($BV67:BW67)</f>
        <v>0</v>
      </c>
      <c r="CL67" s="112">
        <f>SUM($BV67:BX67)</f>
        <v>0</v>
      </c>
      <c r="CM67" s="112">
        <f>SUM($BV67:BY67)</f>
        <v>0</v>
      </c>
      <c r="CN67" s="112">
        <f>SUM($BV67:BZ67)</f>
        <v>0</v>
      </c>
      <c r="CO67" s="112">
        <f>SUM($BV67:CA67)</f>
        <v>0</v>
      </c>
      <c r="CP67" s="112">
        <f>SUM($BV67:CB67)</f>
        <v>0</v>
      </c>
      <c r="CQ67" s="112">
        <f>SUM($BV67:CC67)</f>
        <v>0</v>
      </c>
      <c r="CR67" s="112">
        <f>SUM($BV67:CD67)</f>
        <v>0</v>
      </c>
      <c r="CS67" s="112">
        <f>SUM($BV67:CE67)</f>
        <v>0</v>
      </c>
      <c r="CT67" s="112">
        <f>SUM($BV67:CF67)</f>
        <v>0</v>
      </c>
      <c r="CU67" s="112">
        <f>SUM($BV67:CG67)</f>
        <v>0</v>
      </c>
      <c r="CV67" s="132">
        <f t="shared" si="35"/>
        <v>0</v>
      </c>
    </row>
    <row r="68" spans="1:100" s="94" customFormat="1" ht="14.4">
      <c r="A68" s="154" t="s">
        <v>509</v>
      </c>
      <c r="B68" s="154" t="s">
        <v>267</v>
      </c>
      <c r="C68" s="154" t="s">
        <v>21</v>
      </c>
      <c r="D68" s="137" t="s">
        <v>583</v>
      </c>
      <c r="E68" s="105" t="s">
        <v>57</v>
      </c>
      <c r="F68" t="s">
        <v>269</v>
      </c>
      <c r="G68" t="s">
        <v>348</v>
      </c>
      <c r="H68" t="s">
        <v>349</v>
      </c>
      <c r="I68" t="s">
        <v>353</v>
      </c>
      <c r="J68" t="s">
        <v>672</v>
      </c>
      <c r="K68" s="154" t="s">
        <v>501</v>
      </c>
      <c r="L68" s="154" t="s">
        <v>504</v>
      </c>
      <c r="M68" s="119" t="str">
        <f t="shared" si="4"/>
        <v>ED.AN</v>
      </c>
      <c r="N68" s="118">
        <v>0.69094</v>
      </c>
      <c r="O68" s="118">
        <v>0</v>
      </c>
      <c r="P68" s="117">
        <f t="shared" si="37"/>
        <v>3504516.0830600001</v>
      </c>
      <c r="Q68" s="117">
        <f t="shared" si="38"/>
        <v>0</v>
      </c>
      <c r="R68" s="112">
        <v>0</v>
      </c>
      <c r="S68" s="112">
        <v>0</v>
      </c>
      <c r="T68" s="112">
        <v>0</v>
      </c>
      <c r="U68" s="112">
        <v>0</v>
      </c>
      <c r="V68" s="112">
        <v>0</v>
      </c>
      <c r="W68" s="112">
        <v>0</v>
      </c>
      <c r="X68" s="112">
        <v>5072099</v>
      </c>
      <c r="Y68" s="112">
        <v>0</v>
      </c>
      <c r="Z68" s="112">
        <v>0</v>
      </c>
      <c r="AA68" s="112">
        <v>0</v>
      </c>
      <c r="AB68" s="112">
        <v>0</v>
      </c>
      <c r="AC68" s="112">
        <v>0</v>
      </c>
      <c r="AD68" s="112">
        <f t="shared" si="36"/>
        <v>5072099</v>
      </c>
      <c r="AE68" s="96"/>
      <c r="AF68" s="112">
        <f>SUM($R68:R68)</f>
        <v>0</v>
      </c>
      <c r="AG68" s="112">
        <f>SUM($R68:S68)</f>
        <v>0</v>
      </c>
      <c r="AH68" s="112">
        <f>SUM($R68:T68)</f>
        <v>0</v>
      </c>
      <c r="AI68" s="112">
        <f>SUM($R68:U68)</f>
        <v>0</v>
      </c>
      <c r="AJ68" s="112">
        <f>SUM($R68:V68)</f>
        <v>0</v>
      </c>
      <c r="AK68" s="112">
        <f>SUM($R68:W68)</f>
        <v>0</v>
      </c>
      <c r="AL68" s="112">
        <f>SUM($R68:X68)</f>
        <v>5072099</v>
      </c>
      <c r="AM68" s="112">
        <f>SUM($R68:Y68)</f>
        <v>5072099</v>
      </c>
      <c r="AN68" s="112">
        <f>SUM($R68:Z68)</f>
        <v>5072099</v>
      </c>
      <c r="AO68" s="112">
        <f>SUM($R68:AA68)</f>
        <v>5072099</v>
      </c>
      <c r="AP68" s="112">
        <f>SUM($R68:AB68)</f>
        <v>5072099</v>
      </c>
      <c r="AQ68" s="112">
        <f>SUM($R68:AC68)</f>
        <v>5072099</v>
      </c>
      <c r="AR68" s="132">
        <f t="shared" si="39"/>
        <v>2324712.0416666665</v>
      </c>
      <c r="AT68" s="112">
        <f t="shared" si="40"/>
        <v>0</v>
      </c>
      <c r="AU68" s="112">
        <f t="shared" si="41"/>
        <v>0</v>
      </c>
      <c r="AV68" s="112">
        <f t="shared" si="42"/>
        <v>0</v>
      </c>
      <c r="AW68" s="112">
        <f t="shared" si="43"/>
        <v>0</v>
      </c>
      <c r="AX68" s="112">
        <f t="shared" si="44"/>
        <v>0</v>
      </c>
      <c r="AY68" s="112">
        <f t="shared" si="45"/>
        <v>0</v>
      </c>
      <c r="AZ68" s="112">
        <f t="shared" si="46"/>
        <v>3504516.0830600001</v>
      </c>
      <c r="BA68" s="112">
        <f t="shared" si="47"/>
        <v>0</v>
      </c>
      <c r="BB68" s="112">
        <f t="shared" si="48"/>
        <v>0</v>
      </c>
      <c r="BC68" s="112">
        <f t="shared" si="49"/>
        <v>0</v>
      </c>
      <c r="BD68" s="112">
        <f t="shared" si="50"/>
        <v>0</v>
      </c>
      <c r="BE68" s="112">
        <f t="shared" si="51"/>
        <v>0</v>
      </c>
      <c r="BF68" s="112">
        <f t="shared" si="52"/>
        <v>3504516.0830600001</v>
      </c>
      <c r="BG68" s="96"/>
      <c r="BH68" s="112">
        <f>SUM($AT68:AT68)</f>
        <v>0</v>
      </c>
      <c r="BI68" s="112">
        <f>SUM($AT68:AU68)</f>
        <v>0</v>
      </c>
      <c r="BJ68" s="112">
        <f>SUM($AT68:AV68)</f>
        <v>0</v>
      </c>
      <c r="BK68" s="112">
        <f>SUM($AT68:AW68)</f>
        <v>0</v>
      </c>
      <c r="BL68" s="112">
        <f>SUM($AT68:AX68)</f>
        <v>0</v>
      </c>
      <c r="BM68" s="112">
        <f>SUM($AT68:AY68)</f>
        <v>0</v>
      </c>
      <c r="BN68" s="112">
        <f>SUM($AT68:AZ68)</f>
        <v>3504516.0830600001</v>
      </c>
      <c r="BO68" s="112">
        <f>SUM($AT68:BA68)</f>
        <v>3504516.0830600001</v>
      </c>
      <c r="BP68" s="112">
        <f>SUM($AT68:BB68)</f>
        <v>3504516.0830600001</v>
      </c>
      <c r="BQ68" s="112">
        <f>SUM($AT68:BC68)</f>
        <v>3504516.0830600001</v>
      </c>
      <c r="BR68" s="112">
        <f>SUM($AT68:BD68)</f>
        <v>3504516.0830600001</v>
      </c>
      <c r="BS68" s="112">
        <f>SUM($AT68:BE68)</f>
        <v>3504516.0830600001</v>
      </c>
      <c r="BT68" s="132">
        <f t="shared" si="53"/>
        <v>1606236.5380691669</v>
      </c>
      <c r="BV68" s="112">
        <f t="shared" si="54"/>
        <v>0</v>
      </c>
      <c r="BW68" s="112">
        <f t="shared" si="55"/>
        <v>0</v>
      </c>
      <c r="BX68" s="112">
        <f t="shared" si="56"/>
        <v>0</v>
      </c>
      <c r="BY68" s="112">
        <f t="shared" si="57"/>
        <v>0</v>
      </c>
      <c r="BZ68" s="112">
        <f t="shared" si="58"/>
        <v>0</v>
      </c>
      <c r="CA68" s="112">
        <f t="shared" si="59"/>
        <v>0</v>
      </c>
      <c r="CB68" s="112">
        <f t="shared" si="60"/>
        <v>0</v>
      </c>
      <c r="CC68" s="112">
        <f t="shared" si="61"/>
        <v>0</v>
      </c>
      <c r="CD68" s="112">
        <f t="shared" si="62"/>
        <v>0</v>
      </c>
      <c r="CE68" s="112">
        <f t="shared" si="63"/>
        <v>0</v>
      </c>
      <c r="CF68" s="112">
        <f t="shared" si="64"/>
        <v>0</v>
      </c>
      <c r="CG68" s="112">
        <f t="shared" si="65"/>
        <v>0</v>
      </c>
      <c r="CH68" s="112">
        <f t="shared" si="66"/>
        <v>0</v>
      </c>
      <c r="CI68" s="96"/>
      <c r="CJ68" s="112">
        <f>SUM($BV68:BV68)</f>
        <v>0</v>
      </c>
      <c r="CK68" s="112">
        <f>SUM($BV68:BW68)</f>
        <v>0</v>
      </c>
      <c r="CL68" s="112">
        <f>SUM($BV68:BX68)</f>
        <v>0</v>
      </c>
      <c r="CM68" s="112">
        <f>SUM($BV68:BY68)</f>
        <v>0</v>
      </c>
      <c r="CN68" s="112">
        <f>SUM($BV68:BZ68)</f>
        <v>0</v>
      </c>
      <c r="CO68" s="112">
        <f>SUM($BV68:CA68)</f>
        <v>0</v>
      </c>
      <c r="CP68" s="112">
        <f>SUM($BV68:CB68)</f>
        <v>0</v>
      </c>
      <c r="CQ68" s="112">
        <f>SUM($BV68:CC68)</f>
        <v>0</v>
      </c>
      <c r="CR68" s="112">
        <f>SUM($BV68:CD68)</f>
        <v>0</v>
      </c>
      <c r="CS68" s="112">
        <f>SUM($BV68:CE68)</f>
        <v>0</v>
      </c>
      <c r="CT68" s="112">
        <f>SUM($BV68:CF68)</f>
        <v>0</v>
      </c>
      <c r="CU68" s="112">
        <f>SUM($BV68:CG68)</f>
        <v>0</v>
      </c>
      <c r="CV68" s="132">
        <f t="shared" si="35"/>
        <v>0</v>
      </c>
    </row>
    <row r="69" spans="1:100" s="94" customFormat="1" ht="14.4">
      <c r="A69" s="154" t="s">
        <v>509</v>
      </c>
      <c r="B69" s="154" t="s">
        <v>267</v>
      </c>
      <c r="C69" s="154" t="s">
        <v>21</v>
      </c>
      <c r="D69" s="137" t="s">
        <v>583</v>
      </c>
      <c r="E69" s="105" t="s">
        <v>57</v>
      </c>
      <c r="F69" t="s">
        <v>269</v>
      </c>
      <c r="G69" t="s">
        <v>357</v>
      </c>
      <c r="H69" t="s">
        <v>358</v>
      </c>
      <c r="I69" t="s">
        <v>374</v>
      </c>
      <c r="J69" t="s">
        <v>673</v>
      </c>
      <c r="K69" s="154" t="s">
        <v>501</v>
      </c>
      <c r="L69" s="154" t="s">
        <v>505</v>
      </c>
      <c r="M69" s="119" t="str">
        <f t="shared" ref="M69:M131" si="67">B69&amp;"."&amp;C69</f>
        <v>ED.AN</v>
      </c>
      <c r="N69" s="118">
        <v>0.65639999999999998</v>
      </c>
      <c r="O69" s="118">
        <v>0</v>
      </c>
      <c r="P69" s="117">
        <f t="shared" ref="P69:P99" si="68">AD69*N69</f>
        <v>3896.3903999999998</v>
      </c>
      <c r="Q69" s="117">
        <f t="shared" ref="Q69:Q99" si="69">AD69*O69</f>
        <v>0</v>
      </c>
      <c r="R69" s="112">
        <v>5936</v>
      </c>
      <c r="S69" s="112">
        <v>0</v>
      </c>
      <c r="T69" s="112">
        <v>0</v>
      </c>
      <c r="U69" s="112">
        <v>0</v>
      </c>
      <c r="V69" s="112">
        <v>0</v>
      </c>
      <c r="W69" s="112">
        <v>0</v>
      </c>
      <c r="X69" s="112">
        <v>0</v>
      </c>
      <c r="Y69" s="112">
        <v>0</v>
      </c>
      <c r="Z69" s="112">
        <v>0</v>
      </c>
      <c r="AA69" s="112">
        <v>0</v>
      </c>
      <c r="AB69" s="112">
        <v>0</v>
      </c>
      <c r="AC69" s="112">
        <v>0</v>
      </c>
      <c r="AD69" s="112">
        <f t="shared" ref="AD69:AD131" si="70">SUM(R69:AC69)</f>
        <v>5936</v>
      </c>
      <c r="AE69" s="96"/>
      <c r="AF69" s="112">
        <f>SUM($R69:R69)</f>
        <v>5936</v>
      </c>
      <c r="AG69" s="112">
        <f>SUM($R69:S69)</f>
        <v>5936</v>
      </c>
      <c r="AH69" s="112">
        <f>SUM($R69:T69)</f>
        <v>5936</v>
      </c>
      <c r="AI69" s="112">
        <f>SUM($R69:U69)</f>
        <v>5936</v>
      </c>
      <c r="AJ69" s="112">
        <f>SUM($R69:V69)</f>
        <v>5936</v>
      </c>
      <c r="AK69" s="112">
        <f>SUM($R69:W69)</f>
        <v>5936</v>
      </c>
      <c r="AL69" s="112">
        <f>SUM($R69:X69)</f>
        <v>5936</v>
      </c>
      <c r="AM69" s="112">
        <f>SUM($R69:Y69)</f>
        <v>5936</v>
      </c>
      <c r="AN69" s="112">
        <f>SUM($R69:Z69)</f>
        <v>5936</v>
      </c>
      <c r="AO69" s="112">
        <f>SUM($R69:AA69)</f>
        <v>5936</v>
      </c>
      <c r="AP69" s="112">
        <f>SUM($R69:AB69)</f>
        <v>5936</v>
      </c>
      <c r="AQ69" s="112">
        <f>SUM($R69:AC69)</f>
        <v>5936</v>
      </c>
      <c r="AR69" s="132">
        <f t="shared" ref="AR69:AR99" si="71">(((0+AQ69)/2)+SUM(AF69:AP69))/12</f>
        <v>5688.666666666667</v>
      </c>
      <c r="AT69" s="112">
        <f t="shared" ref="AT69:AT99" si="72">R69*$N69</f>
        <v>3896.3903999999998</v>
      </c>
      <c r="AU69" s="112">
        <f t="shared" ref="AU69:AU99" si="73">S69*$N69</f>
        <v>0</v>
      </c>
      <c r="AV69" s="112">
        <f t="shared" ref="AV69:AV99" si="74">T69*$N69</f>
        <v>0</v>
      </c>
      <c r="AW69" s="112">
        <f t="shared" ref="AW69:AW99" si="75">U69*$N69</f>
        <v>0</v>
      </c>
      <c r="AX69" s="112">
        <f t="shared" ref="AX69:AX99" si="76">V69*$N69</f>
        <v>0</v>
      </c>
      <c r="AY69" s="112">
        <f t="shared" ref="AY69:AY99" si="77">W69*$N69</f>
        <v>0</v>
      </c>
      <c r="AZ69" s="112">
        <f t="shared" ref="AZ69:AZ99" si="78">X69*$N69</f>
        <v>0</v>
      </c>
      <c r="BA69" s="112">
        <f t="shared" ref="BA69:BA99" si="79">Y69*$N69</f>
        <v>0</v>
      </c>
      <c r="BB69" s="112">
        <f t="shared" ref="BB69:BB99" si="80">Z69*$N69</f>
        <v>0</v>
      </c>
      <c r="BC69" s="112">
        <f t="shared" ref="BC69:BC99" si="81">AA69*$N69</f>
        <v>0</v>
      </c>
      <c r="BD69" s="112">
        <f t="shared" ref="BD69:BD99" si="82">AB69*$N69</f>
        <v>0</v>
      </c>
      <c r="BE69" s="112">
        <f t="shared" ref="BE69:BE99" si="83">AC69*$N69</f>
        <v>0</v>
      </c>
      <c r="BF69" s="112">
        <f t="shared" ref="BF69:BF99" si="84">SUM(AT69:BE69)</f>
        <v>3896.3903999999998</v>
      </c>
      <c r="BG69" s="96"/>
      <c r="BH69" s="112">
        <f>SUM($AT69:AT69)</f>
        <v>3896.3903999999998</v>
      </c>
      <c r="BI69" s="112">
        <f>SUM($AT69:AU69)</f>
        <v>3896.3903999999998</v>
      </c>
      <c r="BJ69" s="112">
        <f>SUM($AT69:AV69)</f>
        <v>3896.3903999999998</v>
      </c>
      <c r="BK69" s="112">
        <f>SUM($AT69:AW69)</f>
        <v>3896.3903999999998</v>
      </c>
      <c r="BL69" s="112">
        <f>SUM($AT69:AX69)</f>
        <v>3896.3903999999998</v>
      </c>
      <c r="BM69" s="112">
        <f>SUM($AT69:AY69)</f>
        <v>3896.3903999999998</v>
      </c>
      <c r="BN69" s="112">
        <f>SUM($AT69:AZ69)</f>
        <v>3896.3903999999998</v>
      </c>
      <c r="BO69" s="112">
        <f>SUM($AT69:BA69)</f>
        <v>3896.3903999999998</v>
      </c>
      <c r="BP69" s="112">
        <f>SUM($AT69:BB69)</f>
        <v>3896.3903999999998</v>
      </c>
      <c r="BQ69" s="112">
        <f>SUM($AT69:BC69)</f>
        <v>3896.3903999999998</v>
      </c>
      <c r="BR69" s="112">
        <f>SUM($AT69:BD69)</f>
        <v>3896.3903999999998</v>
      </c>
      <c r="BS69" s="112">
        <f>SUM($AT69:BE69)</f>
        <v>3896.3903999999998</v>
      </c>
      <c r="BT69" s="132">
        <f t="shared" ref="BT69:BT99" si="85">(((0+BS69)/2)+SUM(BH69:BR69))/12</f>
        <v>3734.0407999999993</v>
      </c>
      <c r="BV69" s="112">
        <f t="shared" ref="BV69:BV99" si="86">$O69*R69</f>
        <v>0</v>
      </c>
      <c r="BW69" s="112">
        <f t="shared" ref="BW69:BW99" si="87">$O69*S69</f>
        <v>0</v>
      </c>
      <c r="BX69" s="112">
        <f t="shared" ref="BX69:BX99" si="88">$O69*T69</f>
        <v>0</v>
      </c>
      <c r="BY69" s="112">
        <f t="shared" ref="BY69:BY99" si="89">$O69*U69</f>
        <v>0</v>
      </c>
      <c r="BZ69" s="112">
        <f t="shared" ref="BZ69:BZ99" si="90">$O69*V69</f>
        <v>0</v>
      </c>
      <c r="CA69" s="112">
        <f t="shared" ref="CA69:CA99" si="91">$O69*W69</f>
        <v>0</v>
      </c>
      <c r="CB69" s="112">
        <f t="shared" ref="CB69:CB99" si="92">$O69*X69</f>
        <v>0</v>
      </c>
      <c r="CC69" s="112">
        <f t="shared" ref="CC69:CC99" si="93">$O69*Y69</f>
        <v>0</v>
      </c>
      <c r="CD69" s="112">
        <f t="shared" ref="CD69:CD99" si="94">$O69*Z69</f>
        <v>0</v>
      </c>
      <c r="CE69" s="112">
        <f t="shared" ref="CE69:CE99" si="95">$O69*AA69</f>
        <v>0</v>
      </c>
      <c r="CF69" s="112">
        <f t="shared" ref="CF69:CF99" si="96">$O69*AB69</f>
        <v>0</v>
      </c>
      <c r="CG69" s="112">
        <f t="shared" ref="CG69:CG99" si="97">$O69*AC69</f>
        <v>0</v>
      </c>
      <c r="CH69" s="112">
        <f t="shared" ref="CH69:CH99" si="98">SUM(BV69:CG69)</f>
        <v>0</v>
      </c>
      <c r="CI69" s="96"/>
      <c r="CJ69" s="112">
        <f>SUM($BV69:BV69)</f>
        <v>0</v>
      </c>
      <c r="CK69" s="112">
        <f>SUM($BV69:BW69)</f>
        <v>0</v>
      </c>
      <c r="CL69" s="112">
        <f>SUM($BV69:BX69)</f>
        <v>0</v>
      </c>
      <c r="CM69" s="112">
        <f>SUM($BV69:BY69)</f>
        <v>0</v>
      </c>
      <c r="CN69" s="112">
        <f>SUM($BV69:BZ69)</f>
        <v>0</v>
      </c>
      <c r="CO69" s="112">
        <f>SUM($BV69:CA69)</f>
        <v>0</v>
      </c>
      <c r="CP69" s="112">
        <f>SUM($BV69:CB69)</f>
        <v>0</v>
      </c>
      <c r="CQ69" s="112">
        <f>SUM($BV69:CC69)</f>
        <v>0</v>
      </c>
      <c r="CR69" s="112">
        <f>SUM($BV69:CD69)</f>
        <v>0</v>
      </c>
      <c r="CS69" s="112">
        <f>SUM($BV69:CE69)</f>
        <v>0</v>
      </c>
      <c r="CT69" s="112">
        <f>SUM($BV69:CF69)</f>
        <v>0</v>
      </c>
      <c r="CU69" s="112">
        <f>SUM($BV69:CG69)</f>
        <v>0</v>
      </c>
      <c r="CV69" s="132">
        <f t="shared" ref="CV69:CV131" si="99">(((0+CU69)/2)+SUM(CJ69:CT69))/12</f>
        <v>0</v>
      </c>
    </row>
    <row r="70" spans="1:100" s="94" customFormat="1" ht="14.4">
      <c r="A70" s="154" t="s">
        <v>509</v>
      </c>
      <c r="B70" s="154" t="s">
        <v>267</v>
      </c>
      <c r="C70" s="154" t="s">
        <v>21</v>
      </c>
      <c r="D70" s="137" t="s">
        <v>583</v>
      </c>
      <c r="E70" s="105" t="s">
        <v>57</v>
      </c>
      <c r="F70" t="s">
        <v>269</v>
      </c>
      <c r="G70" t="s">
        <v>357</v>
      </c>
      <c r="H70" t="s">
        <v>358</v>
      </c>
      <c r="I70" t="s">
        <v>674</v>
      </c>
      <c r="J70" t="s">
        <v>675</v>
      </c>
      <c r="K70" s="154" t="s">
        <v>501</v>
      </c>
      <c r="L70" s="154" t="s">
        <v>505</v>
      </c>
      <c r="M70" s="119" t="str">
        <f t="shared" si="67"/>
        <v>ED.AN</v>
      </c>
      <c r="N70" s="118">
        <v>0.65639999999999998</v>
      </c>
      <c r="O70" s="118">
        <v>0</v>
      </c>
      <c r="P70" s="117">
        <f t="shared" si="68"/>
        <v>11866.3992</v>
      </c>
      <c r="Q70" s="117">
        <f t="shared" si="69"/>
        <v>0</v>
      </c>
      <c r="R70" s="112">
        <v>0</v>
      </c>
      <c r="S70" s="112">
        <v>0</v>
      </c>
      <c r="T70" s="112">
        <v>0</v>
      </c>
      <c r="U70" s="112">
        <v>0</v>
      </c>
      <c r="V70" s="112">
        <v>18078</v>
      </c>
      <c r="W70" s="112">
        <v>0</v>
      </c>
      <c r="X70" s="112">
        <v>0</v>
      </c>
      <c r="Y70" s="112">
        <v>0</v>
      </c>
      <c r="Z70" s="112">
        <v>0</v>
      </c>
      <c r="AA70" s="112">
        <v>0</v>
      </c>
      <c r="AB70" s="112">
        <v>0</v>
      </c>
      <c r="AC70" s="112">
        <v>0</v>
      </c>
      <c r="AD70" s="112">
        <f t="shared" si="70"/>
        <v>18078</v>
      </c>
      <c r="AE70" s="96"/>
      <c r="AF70" s="112">
        <f>SUM($R70:R70)</f>
        <v>0</v>
      </c>
      <c r="AG70" s="112">
        <f>SUM($R70:S70)</f>
        <v>0</v>
      </c>
      <c r="AH70" s="112">
        <f>SUM($R70:T70)</f>
        <v>0</v>
      </c>
      <c r="AI70" s="112">
        <f>SUM($R70:U70)</f>
        <v>0</v>
      </c>
      <c r="AJ70" s="112">
        <f>SUM($R70:V70)</f>
        <v>18078</v>
      </c>
      <c r="AK70" s="112">
        <f>SUM($R70:W70)</f>
        <v>18078</v>
      </c>
      <c r="AL70" s="112">
        <f>SUM($R70:X70)</f>
        <v>18078</v>
      </c>
      <c r="AM70" s="112">
        <f>SUM($R70:Y70)</f>
        <v>18078</v>
      </c>
      <c r="AN70" s="112">
        <f>SUM($R70:Z70)</f>
        <v>18078</v>
      </c>
      <c r="AO70" s="112">
        <f>SUM($R70:AA70)</f>
        <v>18078</v>
      </c>
      <c r="AP70" s="112">
        <f>SUM($R70:AB70)</f>
        <v>18078</v>
      </c>
      <c r="AQ70" s="112">
        <f>SUM($R70:AC70)</f>
        <v>18078</v>
      </c>
      <c r="AR70" s="132">
        <f t="shared" si="71"/>
        <v>11298.75</v>
      </c>
      <c r="AT70" s="112">
        <f t="shared" si="72"/>
        <v>0</v>
      </c>
      <c r="AU70" s="112">
        <f t="shared" si="73"/>
        <v>0</v>
      </c>
      <c r="AV70" s="112">
        <f t="shared" si="74"/>
        <v>0</v>
      </c>
      <c r="AW70" s="112">
        <f t="shared" si="75"/>
        <v>0</v>
      </c>
      <c r="AX70" s="112">
        <f t="shared" si="76"/>
        <v>11866.3992</v>
      </c>
      <c r="AY70" s="112">
        <f t="shared" si="77"/>
        <v>0</v>
      </c>
      <c r="AZ70" s="112">
        <f t="shared" si="78"/>
        <v>0</v>
      </c>
      <c r="BA70" s="112">
        <f t="shared" si="79"/>
        <v>0</v>
      </c>
      <c r="BB70" s="112">
        <f t="shared" si="80"/>
        <v>0</v>
      </c>
      <c r="BC70" s="112">
        <f t="shared" si="81"/>
        <v>0</v>
      </c>
      <c r="BD70" s="112">
        <f t="shared" si="82"/>
        <v>0</v>
      </c>
      <c r="BE70" s="112">
        <f t="shared" si="83"/>
        <v>0</v>
      </c>
      <c r="BF70" s="112">
        <f t="shared" si="84"/>
        <v>11866.3992</v>
      </c>
      <c r="BG70" s="96"/>
      <c r="BH70" s="112">
        <f>SUM($AT70:AT70)</f>
        <v>0</v>
      </c>
      <c r="BI70" s="112">
        <f>SUM($AT70:AU70)</f>
        <v>0</v>
      </c>
      <c r="BJ70" s="112">
        <f>SUM($AT70:AV70)</f>
        <v>0</v>
      </c>
      <c r="BK70" s="112">
        <f>SUM($AT70:AW70)</f>
        <v>0</v>
      </c>
      <c r="BL70" s="112">
        <f>SUM($AT70:AX70)</f>
        <v>11866.3992</v>
      </c>
      <c r="BM70" s="112">
        <f>SUM($AT70:AY70)</f>
        <v>11866.3992</v>
      </c>
      <c r="BN70" s="112">
        <f>SUM($AT70:AZ70)</f>
        <v>11866.3992</v>
      </c>
      <c r="BO70" s="112">
        <f>SUM($AT70:BA70)</f>
        <v>11866.3992</v>
      </c>
      <c r="BP70" s="112">
        <f>SUM($AT70:BB70)</f>
        <v>11866.3992</v>
      </c>
      <c r="BQ70" s="112">
        <f>SUM($AT70:BC70)</f>
        <v>11866.3992</v>
      </c>
      <c r="BR70" s="112">
        <f>SUM($AT70:BD70)</f>
        <v>11866.3992</v>
      </c>
      <c r="BS70" s="112">
        <f>SUM($AT70:BE70)</f>
        <v>11866.3992</v>
      </c>
      <c r="BT70" s="132">
        <f t="shared" si="85"/>
        <v>7416.4995000000008</v>
      </c>
      <c r="BV70" s="112">
        <f t="shared" si="86"/>
        <v>0</v>
      </c>
      <c r="BW70" s="112">
        <f t="shared" si="87"/>
        <v>0</v>
      </c>
      <c r="BX70" s="112">
        <f t="shared" si="88"/>
        <v>0</v>
      </c>
      <c r="BY70" s="112">
        <f t="shared" si="89"/>
        <v>0</v>
      </c>
      <c r="BZ70" s="112">
        <f t="shared" si="90"/>
        <v>0</v>
      </c>
      <c r="CA70" s="112">
        <f t="shared" si="91"/>
        <v>0</v>
      </c>
      <c r="CB70" s="112">
        <f t="shared" si="92"/>
        <v>0</v>
      </c>
      <c r="CC70" s="112">
        <f t="shared" si="93"/>
        <v>0</v>
      </c>
      <c r="CD70" s="112">
        <f t="shared" si="94"/>
        <v>0</v>
      </c>
      <c r="CE70" s="112">
        <f t="shared" si="95"/>
        <v>0</v>
      </c>
      <c r="CF70" s="112">
        <f t="shared" si="96"/>
        <v>0</v>
      </c>
      <c r="CG70" s="112">
        <f t="shared" si="97"/>
        <v>0</v>
      </c>
      <c r="CH70" s="112">
        <f t="shared" si="98"/>
        <v>0</v>
      </c>
      <c r="CI70" s="96"/>
      <c r="CJ70" s="112">
        <f>SUM($BV70:BV70)</f>
        <v>0</v>
      </c>
      <c r="CK70" s="112">
        <f>SUM($BV70:BW70)</f>
        <v>0</v>
      </c>
      <c r="CL70" s="112">
        <f>SUM($BV70:BX70)</f>
        <v>0</v>
      </c>
      <c r="CM70" s="112">
        <f>SUM($BV70:BY70)</f>
        <v>0</v>
      </c>
      <c r="CN70" s="112">
        <f>SUM($BV70:BZ70)</f>
        <v>0</v>
      </c>
      <c r="CO70" s="112">
        <f>SUM($BV70:CA70)</f>
        <v>0</v>
      </c>
      <c r="CP70" s="112">
        <f>SUM($BV70:CB70)</f>
        <v>0</v>
      </c>
      <c r="CQ70" s="112">
        <f>SUM($BV70:CC70)</f>
        <v>0</v>
      </c>
      <c r="CR70" s="112">
        <f>SUM($BV70:CD70)</f>
        <v>0</v>
      </c>
      <c r="CS70" s="112">
        <f>SUM($BV70:CE70)</f>
        <v>0</v>
      </c>
      <c r="CT70" s="112">
        <f>SUM($BV70:CF70)</f>
        <v>0</v>
      </c>
      <c r="CU70" s="112">
        <f>SUM($BV70:CG70)</f>
        <v>0</v>
      </c>
      <c r="CV70" s="132">
        <f t="shared" si="99"/>
        <v>0</v>
      </c>
    </row>
    <row r="71" spans="1:100" s="94" customFormat="1" ht="14.4">
      <c r="A71" s="154" t="s">
        <v>509</v>
      </c>
      <c r="B71" s="154" t="s">
        <v>267</v>
      </c>
      <c r="C71" s="154" t="s">
        <v>21</v>
      </c>
      <c r="D71" s="137" t="s">
        <v>583</v>
      </c>
      <c r="E71" s="105" t="s">
        <v>57</v>
      </c>
      <c r="F71" t="s">
        <v>269</v>
      </c>
      <c r="G71" t="s">
        <v>357</v>
      </c>
      <c r="H71" t="s">
        <v>358</v>
      </c>
      <c r="I71" t="s">
        <v>362</v>
      </c>
      <c r="J71" t="s">
        <v>676</v>
      </c>
      <c r="K71" s="154" t="s">
        <v>501</v>
      </c>
      <c r="L71" s="154" t="s">
        <v>505</v>
      </c>
      <c r="M71" s="119" t="str">
        <f t="shared" si="67"/>
        <v>ED.AN</v>
      </c>
      <c r="N71" s="118">
        <v>0.65639999999999998</v>
      </c>
      <c r="O71" s="118">
        <v>0</v>
      </c>
      <c r="P71" s="117">
        <f t="shared" si="68"/>
        <v>13440.446399999999</v>
      </c>
      <c r="Q71" s="117">
        <f t="shared" si="69"/>
        <v>0</v>
      </c>
      <c r="R71" s="112">
        <v>0</v>
      </c>
      <c r="S71" s="112">
        <v>0</v>
      </c>
      <c r="T71" s="112">
        <v>0</v>
      </c>
      <c r="U71" s="112">
        <v>0</v>
      </c>
      <c r="V71" s="112">
        <v>0</v>
      </c>
      <c r="W71" s="112">
        <v>0</v>
      </c>
      <c r="X71" s="112">
        <v>7182</v>
      </c>
      <c r="Y71" s="112">
        <v>2659</v>
      </c>
      <c r="Z71" s="112">
        <v>2659</v>
      </c>
      <c r="AA71" s="112">
        <v>2659</v>
      </c>
      <c r="AB71" s="112">
        <v>2659</v>
      </c>
      <c r="AC71" s="112">
        <v>2658</v>
      </c>
      <c r="AD71" s="112">
        <f t="shared" si="70"/>
        <v>20476</v>
      </c>
      <c r="AE71" s="96"/>
      <c r="AF71" s="112">
        <f>SUM($R71:R71)</f>
        <v>0</v>
      </c>
      <c r="AG71" s="112">
        <f>SUM($R71:S71)</f>
        <v>0</v>
      </c>
      <c r="AH71" s="112">
        <f>SUM($R71:T71)</f>
        <v>0</v>
      </c>
      <c r="AI71" s="112">
        <f>SUM($R71:U71)</f>
        <v>0</v>
      </c>
      <c r="AJ71" s="112">
        <f>SUM($R71:V71)</f>
        <v>0</v>
      </c>
      <c r="AK71" s="112">
        <f>SUM($R71:W71)</f>
        <v>0</v>
      </c>
      <c r="AL71" s="112">
        <f>SUM($R71:X71)</f>
        <v>7182</v>
      </c>
      <c r="AM71" s="112">
        <f>SUM($R71:Y71)</f>
        <v>9841</v>
      </c>
      <c r="AN71" s="112">
        <f>SUM($R71:Z71)</f>
        <v>12500</v>
      </c>
      <c r="AO71" s="112">
        <f>SUM($R71:AA71)</f>
        <v>15159</v>
      </c>
      <c r="AP71" s="112">
        <f>SUM($R71:AB71)</f>
        <v>17818</v>
      </c>
      <c r="AQ71" s="112">
        <f>SUM($R71:AC71)</f>
        <v>20476</v>
      </c>
      <c r="AR71" s="132">
        <f t="shared" si="71"/>
        <v>6061.5</v>
      </c>
      <c r="AT71" s="112">
        <f t="shared" si="72"/>
        <v>0</v>
      </c>
      <c r="AU71" s="112">
        <f t="shared" si="73"/>
        <v>0</v>
      </c>
      <c r="AV71" s="112">
        <f t="shared" si="74"/>
        <v>0</v>
      </c>
      <c r="AW71" s="112">
        <f t="shared" si="75"/>
        <v>0</v>
      </c>
      <c r="AX71" s="112">
        <f t="shared" si="76"/>
        <v>0</v>
      </c>
      <c r="AY71" s="112">
        <f t="shared" si="77"/>
        <v>0</v>
      </c>
      <c r="AZ71" s="112">
        <f t="shared" si="78"/>
        <v>4714.2647999999999</v>
      </c>
      <c r="BA71" s="112">
        <f t="shared" si="79"/>
        <v>1745.3676</v>
      </c>
      <c r="BB71" s="112">
        <f t="shared" si="80"/>
        <v>1745.3676</v>
      </c>
      <c r="BC71" s="112">
        <f t="shared" si="81"/>
        <v>1745.3676</v>
      </c>
      <c r="BD71" s="112">
        <f t="shared" si="82"/>
        <v>1745.3676</v>
      </c>
      <c r="BE71" s="112">
        <f t="shared" si="83"/>
        <v>1744.7112</v>
      </c>
      <c r="BF71" s="112">
        <f t="shared" si="84"/>
        <v>13440.446399999999</v>
      </c>
      <c r="BG71" s="96"/>
      <c r="BH71" s="112">
        <f>SUM($AT71:AT71)</f>
        <v>0</v>
      </c>
      <c r="BI71" s="112">
        <f>SUM($AT71:AU71)</f>
        <v>0</v>
      </c>
      <c r="BJ71" s="112">
        <f>SUM($AT71:AV71)</f>
        <v>0</v>
      </c>
      <c r="BK71" s="112">
        <f>SUM($AT71:AW71)</f>
        <v>0</v>
      </c>
      <c r="BL71" s="112">
        <f>SUM($AT71:AX71)</f>
        <v>0</v>
      </c>
      <c r="BM71" s="112">
        <f>SUM($AT71:AY71)</f>
        <v>0</v>
      </c>
      <c r="BN71" s="112">
        <f>SUM($AT71:AZ71)</f>
        <v>4714.2647999999999</v>
      </c>
      <c r="BO71" s="112">
        <f>SUM($AT71:BA71)</f>
        <v>6459.6324000000004</v>
      </c>
      <c r="BP71" s="112">
        <f>SUM($AT71:BB71)</f>
        <v>8205</v>
      </c>
      <c r="BQ71" s="112">
        <f>SUM($AT71:BC71)</f>
        <v>9950.3675999999996</v>
      </c>
      <c r="BR71" s="112">
        <f>SUM($AT71:BD71)</f>
        <v>11695.735199999999</v>
      </c>
      <c r="BS71" s="112">
        <f>SUM($AT71:BE71)</f>
        <v>13440.446399999999</v>
      </c>
      <c r="BT71" s="132">
        <f t="shared" si="85"/>
        <v>3978.7685999999999</v>
      </c>
      <c r="BV71" s="112">
        <f t="shared" si="86"/>
        <v>0</v>
      </c>
      <c r="BW71" s="112">
        <f t="shared" si="87"/>
        <v>0</v>
      </c>
      <c r="BX71" s="112">
        <f t="shared" si="88"/>
        <v>0</v>
      </c>
      <c r="BY71" s="112">
        <f t="shared" si="89"/>
        <v>0</v>
      </c>
      <c r="BZ71" s="112">
        <f t="shared" si="90"/>
        <v>0</v>
      </c>
      <c r="CA71" s="112">
        <f t="shared" si="91"/>
        <v>0</v>
      </c>
      <c r="CB71" s="112">
        <f t="shared" si="92"/>
        <v>0</v>
      </c>
      <c r="CC71" s="112">
        <f t="shared" si="93"/>
        <v>0</v>
      </c>
      <c r="CD71" s="112">
        <f t="shared" si="94"/>
        <v>0</v>
      </c>
      <c r="CE71" s="112">
        <f t="shared" si="95"/>
        <v>0</v>
      </c>
      <c r="CF71" s="112">
        <f t="shared" si="96"/>
        <v>0</v>
      </c>
      <c r="CG71" s="112">
        <f t="shared" si="97"/>
        <v>0</v>
      </c>
      <c r="CH71" s="112">
        <f t="shared" si="98"/>
        <v>0</v>
      </c>
      <c r="CI71" s="96"/>
      <c r="CJ71" s="112">
        <f>SUM($BV71:BV71)</f>
        <v>0</v>
      </c>
      <c r="CK71" s="112">
        <f>SUM($BV71:BW71)</f>
        <v>0</v>
      </c>
      <c r="CL71" s="112">
        <f>SUM($BV71:BX71)</f>
        <v>0</v>
      </c>
      <c r="CM71" s="112">
        <f>SUM($BV71:BY71)</f>
        <v>0</v>
      </c>
      <c r="CN71" s="112">
        <f>SUM($BV71:BZ71)</f>
        <v>0</v>
      </c>
      <c r="CO71" s="112">
        <f>SUM($BV71:CA71)</f>
        <v>0</v>
      </c>
      <c r="CP71" s="112">
        <f>SUM($BV71:CB71)</f>
        <v>0</v>
      </c>
      <c r="CQ71" s="112">
        <f>SUM($BV71:CC71)</f>
        <v>0</v>
      </c>
      <c r="CR71" s="112">
        <f>SUM($BV71:CD71)</f>
        <v>0</v>
      </c>
      <c r="CS71" s="112">
        <f>SUM($BV71:CE71)</f>
        <v>0</v>
      </c>
      <c r="CT71" s="112">
        <f>SUM($BV71:CF71)</f>
        <v>0</v>
      </c>
      <c r="CU71" s="112">
        <f>SUM($BV71:CG71)</f>
        <v>0</v>
      </c>
      <c r="CV71" s="132">
        <f t="shared" si="99"/>
        <v>0</v>
      </c>
    </row>
    <row r="72" spans="1:100" s="94" customFormat="1" ht="14.4">
      <c r="A72" s="154" t="s">
        <v>509</v>
      </c>
      <c r="B72" s="154" t="s">
        <v>267</v>
      </c>
      <c r="C72" s="154" t="s">
        <v>21</v>
      </c>
      <c r="D72" s="137" t="s">
        <v>583</v>
      </c>
      <c r="E72" s="105" t="s">
        <v>57</v>
      </c>
      <c r="F72" t="s">
        <v>269</v>
      </c>
      <c r="G72" t="s">
        <v>357</v>
      </c>
      <c r="H72" t="s">
        <v>358</v>
      </c>
      <c r="I72" t="s">
        <v>370</v>
      </c>
      <c r="J72" t="s">
        <v>677</v>
      </c>
      <c r="K72" s="154" t="s">
        <v>501</v>
      </c>
      <c r="L72" s="154" t="s">
        <v>505</v>
      </c>
      <c r="M72" s="119" t="str">
        <f t="shared" si="67"/>
        <v>ED.AN</v>
      </c>
      <c r="N72" s="118">
        <v>0.65639999999999998</v>
      </c>
      <c r="O72" s="118">
        <v>0</v>
      </c>
      <c r="P72" s="117">
        <f t="shared" si="68"/>
        <v>15188.4396</v>
      </c>
      <c r="Q72" s="117">
        <f t="shared" si="69"/>
        <v>0</v>
      </c>
      <c r="R72" s="112">
        <v>0</v>
      </c>
      <c r="S72" s="112">
        <v>0</v>
      </c>
      <c r="T72" s="112">
        <v>0</v>
      </c>
      <c r="U72" s="112">
        <v>0</v>
      </c>
      <c r="V72" s="112">
        <v>7185</v>
      </c>
      <c r="W72" s="112">
        <v>0</v>
      </c>
      <c r="X72" s="112">
        <v>2659</v>
      </c>
      <c r="Y72" s="112">
        <v>2659</v>
      </c>
      <c r="Z72" s="112">
        <v>2659</v>
      </c>
      <c r="AA72" s="112">
        <v>2659</v>
      </c>
      <c r="AB72" s="112">
        <v>2659</v>
      </c>
      <c r="AC72" s="112">
        <v>2659</v>
      </c>
      <c r="AD72" s="112">
        <f t="shared" si="70"/>
        <v>23139</v>
      </c>
      <c r="AE72" s="96"/>
      <c r="AF72" s="112">
        <f>SUM($R72:R72)</f>
        <v>0</v>
      </c>
      <c r="AG72" s="112">
        <f>SUM($R72:S72)</f>
        <v>0</v>
      </c>
      <c r="AH72" s="112">
        <f>SUM($R72:T72)</f>
        <v>0</v>
      </c>
      <c r="AI72" s="112">
        <f>SUM($R72:U72)</f>
        <v>0</v>
      </c>
      <c r="AJ72" s="112">
        <f>SUM($R72:V72)</f>
        <v>7185</v>
      </c>
      <c r="AK72" s="112">
        <f>SUM($R72:W72)</f>
        <v>7185</v>
      </c>
      <c r="AL72" s="112">
        <f>SUM($R72:X72)</f>
        <v>9844</v>
      </c>
      <c r="AM72" s="112">
        <f>SUM($R72:Y72)</f>
        <v>12503</v>
      </c>
      <c r="AN72" s="112">
        <f>SUM($R72:Z72)</f>
        <v>15162</v>
      </c>
      <c r="AO72" s="112">
        <f>SUM($R72:AA72)</f>
        <v>17821</v>
      </c>
      <c r="AP72" s="112">
        <f>SUM($R72:AB72)</f>
        <v>20480</v>
      </c>
      <c r="AQ72" s="112">
        <f>SUM($R72:AC72)</f>
        <v>23139</v>
      </c>
      <c r="AR72" s="132">
        <f t="shared" si="71"/>
        <v>8479.125</v>
      </c>
      <c r="AT72" s="112">
        <f t="shared" si="72"/>
        <v>0</v>
      </c>
      <c r="AU72" s="112">
        <f t="shared" si="73"/>
        <v>0</v>
      </c>
      <c r="AV72" s="112">
        <f t="shared" si="74"/>
        <v>0</v>
      </c>
      <c r="AW72" s="112">
        <f t="shared" si="75"/>
        <v>0</v>
      </c>
      <c r="AX72" s="112">
        <f t="shared" si="76"/>
        <v>4716.2339999999995</v>
      </c>
      <c r="AY72" s="112">
        <f t="shared" si="77"/>
        <v>0</v>
      </c>
      <c r="AZ72" s="112">
        <f t="shared" si="78"/>
        <v>1745.3676</v>
      </c>
      <c r="BA72" s="112">
        <f t="shared" si="79"/>
        <v>1745.3676</v>
      </c>
      <c r="BB72" s="112">
        <f t="shared" si="80"/>
        <v>1745.3676</v>
      </c>
      <c r="BC72" s="112">
        <f t="shared" si="81"/>
        <v>1745.3676</v>
      </c>
      <c r="BD72" s="112">
        <f t="shared" si="82"/>
        <v>1745.3676</v>
      </c>
      <c r="BE72" s="112">
        <f t="shared" si="83"/>
        <v>1745.3676</v>
      </c>
      <c r="BF72" s="112">
        <f t="shared" si="84"/>
        <v>15188.439599999998</v>
      </c>
      <c r="BG72" s="96"/>
      <c r="BH72" s="112">
        <f>SUM($AT72:AT72)</f>
        <v>0</v>
      </c>
      <c r="BI72" s="112">
        <f>SUM($AT72:AU72)</f>
        <v>0</v>
      </c>
      <c r="BJ72" s="112">
        <f>SUM($AT72:AV72)</f>
        <v>0</v>
      </c>
      <c r="BK72" s="112">
        <f>SUM($AT72:AW72)</f>
        <v>0</v>
      </c>
      <c r="BL72" s="112">
        <f>SUM($AT72:AX72)</f>
        <v>4716.2339999999995</v>
      </c>
      <c r="BM72" s="112">
        <f>SUM($AT72:AY72)</f>
        <v>4716.2339999999995</v>
      </c>
      <c r="BN72" s="112">
        <f>SUM($AT72:AZ72)</f>
        <v>6461.6016</v>
      </c>
      <c r="BO72" s="112">
        <f>SUM($AT72:BA72)</f>
        <v>8206.9691999999995</v>
      </c>
      <c r="BP72" s="112">
        <f>SUM($AT72:BB72)</f>
        <v>9952.3367999999991</v>
      </c>
      <c r="BQ72" s="112">
        <f>SUM($AT72:BC72)</f>
        <v>11697.704399999999</v>
      </c>
      <c r="BR72" s="112">
        <f>SUM($AT72:BD72)</f>
        <v>13443.071999999998</v>
      </c>
      <c r="BS72" s="112">
        <f>SUM($AT72:BE72)</f>
        <v>15188.439599999998</v>
      </c>
      <c r="BT72" s="132">
        <f t="shared" si="85"/>
        <v>5565.6976499999992</v>
      </c>
      <c r="BV72" s="112">
        <f t="shared" si="86"/>
        <v>0</v>
      </c>
      <c r="BW72" s="112">
        <f t="shared" si="87"/>
        <v>0</v>
      </c>
      <c r="BX72" s="112">
        <f t="shared" si="88"/>
        <v>0</v>
      </c>
      <c r="BY72" s="112">
        <f t="shared" si="89"/>
        <v>0</v>
      </c>
      <c r="BZ72" s="112">
        <f t="shared" si="90"/>
        <v>0</v>
      </c>
      <c r="CA72" s="112">
        <f t="shared" si="91"/>
        <v>0</v>
      </c>
      <c r="CB72" s="112">
        <f t="shared" si="92"/>
        <v>0</v>
      </c>
      <c r="CC72" s="112">
        <f t="shared" si="93"/>
        <v>0</v>
      </c>
      <c r="CD72" s="112">
        <f t="shared" si="94"/>
        <v>0</v>
      </c>
      <c r="CE72" s="112">
        <f t="shared" si="95"/>
        <v>0</v>
      </c>
      <c r="CF72" s="112">
        <f t="shared" si="96"/>
        <v>0</v>
      </c>
      <c r="CG72" s="112">
        <f t="shared" si="97"/>
        <v>0</v>
      </c>
      <c r="CH72" s="112">
        <f t="shared" si="98"/>
        <v>0</v>
      </c>
      <c r="CI72" s="96"/>
      <c r="CJ72" s="112">
        <f>SUM($BV72:BV72)</f>
        <v>0</v>
      </c>
      <c r="CK72" s="112">
        <f>SUM($BV72:BW72)</f>
        <v>0</v>
      </c>
      <c r="CL72" s="112">
        <f>SUM($BV72:BX72)</f>
        <v>0</v>
      </c>
      <c r="CM72" s="112">
        <f>SUM($BV72:BY72)</f>
        <v>0</v>
      </c>
      <c r="CN72" s="112">
        <f>SUM($BV72:BZ72)</f>
        <v>0</v>
      </c>
      <c r="CO72" s="112">
        <f>SUM($BV72:CA72)</f>
        <v>0</v>
      </c>
      <c r="CP72" s="112">
        <f>SUM($BV72:CB72)</f>
        <v>0</v>
      </c>
      <c r="CQ72" s="112">
        <f>SUM($BV72:CC72)</f>
        <v>0</v>
      </c>
      <c r="CR72" s="112">
        <f>SUM($BV72:CD72)</f>
        <v>0</v>
      </c>
      <c r="CS72" s="112">
        <f>SUM($BV72:CE72)</f>
        <v>0</v>
      </c>
      <c r="CT72" s="112">
        <f>SUM($BV72:CF72)</f>
        <v>0</v>
      </c>
      <c r="CU72" s="112">
        <f>SUM($BV72:CG72)</f>
        <v>0</v>
      </c>
      <c r="CV72" s="132">
        <f t="shared" si="99"/>
        <v>0</v>
      </c>
    </row>
    <row r="73" spans="1:100" s="94" customFormat="1" ht="14.4">
      <c r="A73" s="154" t="s">
        <v>509</v>
      </c>
      <c r="B73" s="154" t="s">
        <v>267</v>
      </c>
      <c r="C73" s="154" t="s">
        <v>21</v>
      </c>
      <c r="D73" s="137" t="s">
        <v>583</v>
      </c>
      <c r="E73" s="105" t="s">
        <v>57</v>
      </c>
      <c r="F73" t="s">
        <v>269</v>
      </c>
      <c r="G73" t="s">
        <v>357</v>
      </c>
      <c r="H73" t="s">
        <v>358</v>
      </c>
      <c r="I73" t="s">
        <v>363</v>
      </c>
      <c r="J73" t="s">
        <v>678</v>
      </c>
      <c r="K73" s="154" t="s">
        <v>501</v>
      </c>
      <c r="L73" s="154" t="s">
        <v>505</v>
      </c>
      <c r="M73" s="119" t="str">
        <f t="shared" si="67"/>
        <v>ED.AN</v>
      </c>
      <c r="N73" s="118">
        <v>0.65639999999999998</v>
      </c>
      <c r="O73" s="118">
        <v>0</v>
      </c>
      <c r="P73" s="117">
        <f t="shared" si="68"/>
        <v>16411.3128</v>
      </c>
      <c r="Q73" s="117">
        <f t="shared" si="69"/>
        <v>0</v>
      </c>
      <c r="R73" s="112">
        <v>0</v>
      </c>
      <c r="S73" s="112">
        <v>0</v>
      </c>
      <c r="T73" s="112">
        <v>0</v>
      </c>
      <c r="U73" s="112">
        <v>0</v>
      </c>
      <c r="V73" s="112">
        <v>0</v>
      </c>
      <c r="W73" s="112">
        <v>0</v>
      </c>
      <c r="X73" s="112">
        <v>4167</v>
      </c>
      <c r="Y73" s="112">
        <v>4167</v>
      </c>
      <c r="Z73" s="112">
        <v>4167</v>
      </c>
      <c r="AA73" s="112">
        <v>4167</v>
      </c>
      <c r="AB73" s="112">
        <v>4167</v>
      </c>
      <c r="AC73" s="112">
        <v>4167</v>
      </c>
      <c r="AD73" s="112">
        <f t="shared" si="70"/>
        <v>25002</v>
      </c>
      <c r="AE73" s="96"/>
      <c r="AF73" s="112">
        <f>SUM($R73:R73)</f>
        <v>0</v>
      </c>
      <c r="AG73" s="112">
        <f>SUM($R73:S73)</f>
        <v>0</v>
      </c>
      <c r="AH73" s="112">
        <f>SUM($R73:T73)</f>
        <v>0</v>
      </c>
      <c r="AI73" s="112">
        <f>SUM($R73:U73)</f>
        <v>0</v>
      </c>
      <c r="AJ73" s="112">
        <f>SUM($R73:V73)</f>
        <v>0</v>
      </c>
      <c r="AK73" s="112">
        <f>SUM($R73:W73)</f>
        <v>0</v>
      </c>
      <c r="AL73" s="112">
        <f>SUM($R73:X73)</f>
        <v>4167</v>
      </c>
      <c r="AM73" s="112">
        <f>SUM($R73:Y73)</f>
        <v>8334</v>
      </c>
      <c r="AN73" s="112">
        <f>SUM($R73:Z73)</f>
        <v>12501</v>
      </c>
      <c r="AO73" s="112">
        <f>SUM($R73:AA73)</f>
        <v>16668</v>
      </c>
      <c r="AP73" s="112">
        <f>SUM($R73:AB73)</f>
        <v>20835</v>
      </c>
      <c r="AQ73" s="112">
        <f>SUM($R73:AC73)</f>
        <v>25002</v>
      </c>
      <c r="AR73" s="132">
        <f t="shared" si="71"/>
        <v>6250.5</v>
      </c>
      <c r="AT73" s="112">
        <f t="shared" si="72"/>
        <v>0</v>
      </c>
      <c r="AU73" s="112">
        <f t="shared" si="73"/>
        <v>0</v>
      </c>
      <c r="AV73" s="112">
        <f t="shared" si="74"/>
        <v>0</v>
      </c>
      <c r="AW73" s="112">
        <f t="shared" si="75"/>
        <v>0</v>
      </c>
      <c r="AX73" s="112">
        <f t="shared" si="76"/>
        <v>0</v>
      </c>
      <c r="AY73" s="112">
        <f t="shared" si="77"/>
        <v>0</v>
      </c>
      <c r="AZ73" s="112">
        <f t="shared" si="78"/>
        <v>2735.2188000000001</v>
      </c>
      <c r="BA73" s="112">
        <f t="shared" si="79"/>
        <v>2735.2188000000001</v>
      </c>
      <c r="BB73" s="112">
        <f t="shared" si="80"/>
        <v>2735.2188000000001</v>
      </c>
      <c r="BC73" s="112">
        <f t="shared" si="81"/>
        <v>2735.2188000000001</v>
      </c>
      <c r="BD73" s="112">
        <f t="shared" si="82"/>
        <v>2735.2188000000001</v>
      </c>
      <c r="BE73" s="112">
        <f t="shared" si="83"/>
        <v>2735.2188000000001</v>
      </c>
      <c r="BF73" s="112">
        <f t="shared" si="84"/>
        <v>16411.3128</v>
      </c>
      <c r="BG73" s="96"/>
      <c r="BH73" s="112">
        <f>SUM($AT73:AT73)</f>
        <v>0</v>
      </c>
      <c r="BI73" s="112">
        <f>SUM($AT73:AU73)</f>
        <v>0</v>
      </c>
      <c r="BJ73" s="112">
        <f>SUM($AT73:AV73)</f>
        <v>0</v>
      </c>
      <c r="BK73" s="112">
        <f>SUM($AT73:AW73)</f>
        <v>0</v>
      </c>
      <c r="BL73" s="112">
        <f>SUM($AT73:AX73)</f>
        <v>0</v>
      </c>
      <c r="BM73" s="112">
        <f>SUM($AT73:AY73)</f>
        <v>0</v>
      </c>
      <c r="BN73" s="112">
        <f>SUM($AT73:AZ73)</f>
        <v>2735.2188000000001</v>
      </c>
      <c r="BO73" s="112">
        <f>SUM($AT73:BA73)</f>
        <v>5470.4376000000002</v>
      </c>
      <c r="BP73" s="112">
        <f>SUM($AT73:BB73)</f>
        <v>8205.6563999999998</v>
      </c>
      <c r="BQ73" s="112">
        <f>SUM($AT73:BC73)</f>
        <v>10940.8752</v>
      </c>
      <c r="BR73" s="112">
        <f>SUM($AT73:BD73)</f>
        <v>13676.094000000001</v>
      </c>
      <c r="BS73" s="112">
        <f>SUM($AT73:BE73)</f>
        <v>16411.3128</v>
      </c>
      <c r="BT73" s="132">
        <f t="shared" si="85"/>
        <v>4102.8282000000008</v>
      </c>
      <c r="BV73" s="112">
        <f t="shared" si="86"/>
        <v>0</v>
      </c>
      <c r="BW73" s="112">
        <f t="shared" si="87"/>
        <v>0</v>
      </c>
      <c r="BX73" s="112">
        <f t="shared" si="88"/>
        <v>0</v>
      </c>
      <c r="BY73" s="112">
        <f t="shared" si="89"/>
        <v>0</v>
      </c>
      <c r="BZ73" s="112">
        <f t="shared" si="90"/>
        <v>0</v>
      </c>
      <c r="CA73" s="112">
        <f t="shared" si="91"/>
        <v>0</v>
      </c>
      <c r="CB73" s="112">
        <f t="shared" si="92"/>
        <v>0</v>
      </c>
      <c r="CC73" s="112">
        <f t="shared" si="93"/>
        <v>0</v>
      </c>
      <c r="CD73" s="112">
        <f t="shared" si="94"/>
        <v>0</v>
      </c>
      <c r="CE73" s="112">
        <f t="shared" si="95"/>
        <v>0</v>
      </c>
      <c r="CF73" s="112">
        <f t="shared" si="96"/>
        <v>0</v>
      </c>
      <c r="CG73" s="112">
        <f t="shared" si="97"/>
        <v>0</v>
      </c>
      <c r="CH73" s="112">
        <f t="shared" si="98"/>
        <v>0</v>
      </c>
      <c r="CI73" s="96"/>
      <c r="CJ73" s="112">
        <f>SUM($BV73:BV73)</f>
        <v>0</v>
      </c>
      <c r="CK73" s="112">
        <f>SUM($BV73:BW73)</f>
        <v>0</v>
      </c>
      <c r="CL73" s="112">
        <f>SUM($BV73:BX73)</f>
        <v>0</v>
      </c>
      <c r="CM73" s="112">
        <f>SUM($BV73:BY73)</f>
        <v>0</v>
      </c>
      <c r="CN73" s="112">
        <f>SUM($BV73:BZ73)</f>
        <v>0</v>
      </c>
      <c r="CO73" s="112">
        <f>SUM($BV73:CA73)</f>
        <v>0</v>
      </c>
      <c r="CP73" s="112">
        <f>SUM($BV73:CB73)</f>
        <v>0</v>
      </c>
      <c r="CQ73" s="112">
        <f>SUM($BV73:CC73)</f>
        <v>0</v>
      </c>
      <c r="CR73" s="112">
        <f>SUM($BV73:CD73)</f>
        <v>0</v>
      </c>
      <c r="CS73" s="112">
        <f>SUM($BV73:CE73)</f>
        <v>0</v>
      </c>
      <c r="CT73" s="112">
        <f>SUM($BV73:CF73)</f>
        <v>0</v>
      </c>
      <c r="CU73" s="112">
        <f>SUM($BV73:CG73)</f>
        <v>0</v>
      </c>
      <c r="CV73" s="132">
        <f t="shared" si="99"/>
        <v>0</v>
      </c>
    </row>
    <row r="74" spans="1:100" s="94" customFormat="1" ht="14.4">
      <c r="A74" s="154" t="s">
        <v>509</v>
      </c>
      <c r="B74" s="154" t="s">
        <v>267</v>
      </c>
      <c r="C74" s="154" t="s">
        <v>21</v>
      </c>
      <c r="D74" s="137" t="s">
        <v>583</v>
      </c>
      <c r="E74" s="105" t="s">
        <v>57</v>
      </c>
      <c r="F74" t="s">
        <v>269</v>
      </c>
      <c r="G74" t="s">
        <v>357</v>
      </c>
      <c r="H74" t="s">
        <v>358</v>
      </c>
      <c r="I74" t="s">
        <v>369</v>
      </c>
      <c r="J74" t="s">
        <v>679</v>
      </c>
      <c r="K74" s="154" t="s">
        <v>501</v>
      </c>
      <c r="L74" s="154" t="s">
        <v>505</v>
      </c>
      <c r="M74" s="119" t="str">
        <f t="shared" si="67"/>
        <v>ED.AN</v>
      </c>
      <c r="N74" s="118">
        <v>0.65639999999999998</v>
      </c>
      <c r="O74" s="118">
        <v>0</v>
      </c>
      <c r="P74" s="117">
        <f t="shared" si="68"/>
        <v>16411.3128</v>
      </c>
      <c r="Q74" s="117">
        <f t="shared" si="69"/>
        <v>0</v>
      </c>
      <c r="R74" s="112">
        <v>0</v>
      </c>
      <c r="S74" s="112">
        <v>0</v>
      </c>
      <c r="T74" s="112">
        <v>0</v>
      </c>
      <c r="U74" s="112">
        <v>0</v>
      </c>
      <c r="V74" s="112">
        <v>0</v>
      </c>
      <c r="W74" s="112">
        <v>0</v>
      </c>
      <c r="X74" s="112">
        <v>4167</v>
      </c>
      <c r="Y74" s="112">
        <v>4167</v>
      </c>
      <c r="Z74" s="112">
        <v>4167</v>
      </c>
      <c r="AA74" s="112">
        <v>4167</v>
      </c>
      <c r="AB74" s="112">
        <v>4167</v>
      </c>
      <c r="AC74" s="112">
        <v>4167</v>
      </c>
      <c r="AD74" s="112">
        <f t="shared" si="70"/>
        <v>25002</v>
      </c>
      <c r="AE74" s="96"/>
      <c r="AF74" s="112">
        <f>SUM($R74:R74)</f>
        <v>0</v>
      </c>
      <c r="AG74" s="112">
        <f>SUM($R74:S74)</f>
        <v>0</v>
      </c>
      <c r="AH74" s="112">
        <f>SUM($R74:T74)</f>
        <v>0</v>
      </c>
      <c r="AI74" s="112">
        <f>SUM($R74:U74)</f>
        <v>0</v>
      </c>
      <c r="AJ74" s="112">
        <f>SUM($R74:V74)</f>
        <v>0</v>
      </c>
      <c r="AK74" s="112">
        <f>SUM($R74:W74)</f>
        <v>0</v>
      </c>
      <c r="AL74" s="112">
        <f>SUM($R74:X74)</f>
        <v>4167</v>
      </c>
      <c r="AM74" s="112">
        <f>SUM($R74:Y74)</f>
        <v>8334</v>
      </c>
      <c r="AN74" s="112">
        <f>SUM($R74:Z74)</f>
        <v>12501</v>
      </c>
      <c r="AO74" s="112">
        <f>SUM($R74:AA74)</f>
        <v>16668</v>
      </c>
      <c r="AP74" s="112">
        <f>SUM($R74:AB74)</f>
        <v>20835</v>
      </c>
      <c r="AQ74" s="112">
        <f>SUM($R74:AC74)</f>
        <v>25002</v>
      </c>
      <c r="AR74" s="132">
        <f t="shared" si="71"/>
        <v>6250.5</v>
      </c>
      <c r="AT74" s="112">
        <f t="shared" si="72"/>
        <v>0</v>
      </c>
      <c r="AU74" s="112">
        <f t="shared" si="73"/>
        <v>0</v>
      </c>
      <c r="AV74" s="112">
        <f t="shared" si="74"/>
        <v>0</v>
      </c>
      <c r="AW74" s="112">
        <f t="shared" si="75"/>
        <v>0</v>
      </c>
      <c r="AX74" s="112">
        <f t="shared" si="76"/>
        <v>0</v>
      </c>
      <c r="AY74" s="112">
        <f t="shared" si="77"/>
        <v>0</v>
      </c>
      <c r="AZ74" s="112">
        <f t="shared" si="78"/>
        <v>2735.2188000000001</v>
      </c>
      <c r="BA74" s="112">
        <f t="shared" si="79"/>
        <v>2735.2188000000001</v>
      </c>
      <c r="BB74" s="112">
        <f t="shared" si="80"/>
        <v>2735.2188000000001</v>
      </c>
      <c r="BC74" s="112">
        <f t="shared" si="81"/>
        <v>2735.2188000000001</v>
      </c>
      <c r="BD74" s="112">
        <f t="shared" si="82"/>
        <v>2735.2188000000001</v>
      </c>
      <c r="BE74" s="112">
        <f t="shared" si="83"/>
        <v>2735.2188000000001</v>
      </c>
      <c r="BF74" s="112">
        <f t="shared" si="84"/>
        <v>16411.3128</v>
      </c>
      <c r="BG74" s="96"/>
      <c r="BH74" s="112">
        <f>SUM($AT74:AT74)</f>
        <v>0</v>
      </c>
      <c r="BI74" s="112">
        <f>SUM($AT74:AU74)</f>
        <v>0</v>
      </c>
      <c r="BJ74" s="112">
        <f>SUM($AT74:AV74)</f>
        <v>0</v>
      </c>
      <c r="BK74" s="112">
        <f>SUM($AT74:AW74)</f>
        <v>0</v>
      </c>
      <c r="BL74" s="112">
        <f>SUM($AT74:AX74)</f>
        <v>0</v>
      </c>
      <c r="BM74" s="112">
        <f>SUM($AT74:AY74)</f>
        <v>0</v>
      </c>
      <c r="BN74" s="112">
        <f>SUM($AT74:AZ74)</f>
        <v>2735.2188000000001</v>
      </c>
      <c r="BO74" s="112">
        <f>SUM($AT74:BA74)</f>
        <v>5470.4376000000002</v>
      </c>
      <c r="BP74" s="112">
        <f>SUM($AT74:BB74)</f>
        <v>8205.6563999999998</v>
      </c>
      <c r="BQ74" s="112">
        <f>SUM($AT74:BC74)</f>
        <v>10940.8752</v>
      </c>
      <c r="BR74" s="112">
        <f>SUM($AT74:BD74)</f>
        <v>13676.094000000001</v>
      </c>
      <c r="BS74" s="112">
        <f>SUM($AT74:BE74)</f>
        <v>16411.3128</v>
      </c>
      <c r="BT74" s="132">
        <f t="shared" si="85"/>
        <v>4102.8282000000008</v>
      </c>
      <c r="BV74" s="112">
        <f t="shared" si="86"/>
        <v>0</v>
      </c>
      <c r="BW74" s="112">
        <f t="shared" si="87"/>
        <v>0</v>
      </c>
      <c r="BX74" s="112">
        <f t="shared" si="88"/>
        <v>0</v>
      </c>
      <c r="BY74" s="112">
        <f t="shared" si="89"/>
        <v>0</v>
      </c>
      <c r="BZ74" s="112">
        <f t="shared" si="90"/>
        <v>0</v>
      </c>
      <c r="CA74" s="112">
        <f t="shared" si="91"/>
        <v>0</v>
      </c>
      <c r="CB74" s="112">
        <f t="shared" si="92"/>
        <v>0</v>
      </c>
      <c r="CC74" s="112">
        <f t="shared" si="93"/>
        <v>0</v>
      </c>
      <c r="CD74" s="112">
        <f t="shared" si="94"/>
        <v>0</v>
      </c>
      <c r="CE74" s="112">
        <f t="shared" si="95"/>
        <v>0</v>
      </c>
      <c r="CF74" s="112">
        <f t="shared" si="96"/>
        <v>0</v>
      </c>
      <c r="CG74" s="112">
        <f t="shared" si="97"/>
        <v>0</v>
      </c>
      <c r="CH74" s="112">
        <f t="shared" si="98"/>
        <v>0</v>
      </c>
      <c r="CI74" s="96"/>
      <c r="CJ74" s="112">
        <f>SUM($BV74:BV74)</f>
        <v>0</v>
      </c>
      <c r="CK74" s="112">
        <f>SUM($BV74:BW74)</f>
        <v>0</v>
      </c>
      <c r="CL74" s="112">
        <f>SUM($BV74:BX74)</f>
        <v>0</v>
      </c>
      <c r="CM74" s="112">
        <f>SUM($BV74:BY74)</f>
        <v>0</v>
      </c>
      <c r="CN74" s="112">
        <f>SUM($BV74:BZ74)</f>
        <v>0</v>
      </c>
      <c r="CO74" s="112">
        <f>SUM($BV74:CA74)</f>
        <v>0</v>
      </c>
      <c r="CP74" s="112">
        <f>SUM($BV74:CB74)</f>
        <v>0</v>
      </c>
      <c r="CQ74" s="112">
        <f>SUM($BV74:CC74)</f>
        <v>0</v>
      </c>
      <c r="CR74" s="112">
        <f>SUM($BV74:CD74)</f>
        <v>0</v>
      </c>
      <c r="CS74" s="112">
        <f>SUM($BV74:CE74)</f>
        <v>0</v>
      </c>
      <c r="CT74" s="112">
        <f>SUM($BV74:CF74)</f>
        <v>0</v>
      </c>
      <c r="CU74" s="112">
        <f>SUM($BV74:CG74)</f>
        <v>0</v>
      </c>
      <c r="CV74" s="132">
        <f t="shared" si="99"/>
        <v>0</v>
      </c>
    </row>
    <row r="75" spans="1:100" s="94" customFormat="1" ht="14.4">
      <c r="A75" s="154" t="s">
        <v>509</v>
      </c>
      <c r="B75" s="154" t="s">
        <v>267</v>
      </c>
      <c r="C75" s="154" t="s">
        <v>21</v>
      </c>
      <c r="D75" s="137" t="s">
        <v>583</v>
      </c>
      <c r="E75" s="105" t="s">
        <v>57</v>
      </c>
      <c r="F75" t="s">
        <v>269</v>
      </c>
      <c r="G75" t="s">
        <v>357</v>
      </c>
      <c r="H75" t="s">
        <v>358</v>
      </c>
      <c r="I75" t="s">
        <v>373</v>
      </c>
      <c r="J75" t="s">
        <v>680</v>
      </c>
      <c r="K75" s="154" t="s">
        <v>501</v>
      </c>
      <c r="L75" s="154" t="s">
        <v>505</v>
      </c>
      <c r="M75" s="119" t="str">
        <f t="shared" si="67"/>
        <v>ED.AN</v>
      </c>
      <c r="N75" s="118">
        <v>0.65639999999999998</v>
      </c>
      <c r="O75" s="118">
        <v>0</v>
      </c>
      <c r="P75" s="117">
        <f t="shared" si="68"/>
        <v>16411.3128</v>
      </c>
      <c r="Q75" s="117">
        <f t="shared" si="69"/>
        <v>0</v>
      </c>
      <c r="R75" s="112">
        <v>0</v>
      </c>
      <c r="S75" s="112">
        <v>0</v>
      </c>
      <c r="T75" s="112">
        <v>0</v>
      </c>
      <c r="U75" s="112">
        <v>0</v>
      </c>
      <c r="V75" s="112">
        <v>0</v>
      </c>
      <c r="W75" s="112">
        <v>0</v>
      </c>
      <c r="X75" s="112">
        <v>4167</v>
      </c>
      <c r="Y75" s="112">
        <v>4167</v>
      </c>
      <c r="Z75" s="112">
        <v>4167</v>
      </c>
      <c r="AA75" s="112">
        <v>4167</v>
      </c>
      <c r="AB75" s="112">
        <v>4167</v>
      </c>
      <c r="AC75" s="112">
        <v>4167</v>
      </c>
      <c r="AD75" s="112">
        <f t="shared" si="70"/>
        <v>25002</v>
      </c>
      <c r="AE75" s="96"/>
      <c r="AF75" s="112">
        <f>SUM($R75:R75)</f>
        <v>0</v>
      </c>
      <c r="AG75" s="112">
        <f>SUM($R75:S75)</f>
        <v>0</v>
      </c>
      <c r="AH75" s="112">
        <f>SUM($R75:T75)</f>
        <v>0</v>
      </c>
      <c r="AI75" s="112">
        <f>SUM($R75:U75)</f>
        <v>0</v>
      </c>
      <c r="AJ75" s="112">
        <f>SUM($R75:V75)</f>
        <v>0</v>
      </c>
      <c r="AK75" s="112">
        <f>SUM($R75:W75)</f>
        <v>0</v>
      </c>
      <c r="AL75" s="112">
        <f>SUM($R75:X75)</f>
        <v>4167</v>
      </c>
      <c r="AM75" s="112">
        <f>SUM($R75:Y75)</f>
        <v>8334</v>
      </c>
      <c r="AN75" s="112">
        <f>SUM($R75:Z75)</f>
        <v>12501</v>
      </c>
      <c r="AO75" s="112">
        <f>SUM($R75:AA75)</f>
        <v>16668</v>
      </c>
      <c r="AP75" s="112">
        <f>SUM($R75:AB75)</f>
        <v>20835</v>
      </c>
      <c r="AQ75" s="112">
        <f>SUM($R75:AC75)</f>
        <v>25002</v>
      </c>
      <c r="AR75" s="132">
        <f t="shared" si="71"/>
        <v>6250.5</v>
      </c>
      <c r="AT75" s="112">
        <f t="shared" si="72"/>
        <v>0</v>
      </c>
      <c r="AU75" s="112">
        <f t="shared" si="73"/>
        <v>0</v>
      </c>
      <c r="AV75" s="112">
        <f t="shared" si="74"/>
        <v>0</v>
      </c>
      <c r="AW75" s="112">
        <f t="shared" si="75"/>
        <v>0</v>
      </c>
      <c r="AX75" s="112">
        <f t="shared" si="76"/>
        <v>0</v>
      </c>
      <c r="AY75" s="112">
        <f t="shared" si="77"/>
        <v>0</v>
      </c>
      <c r="AZ75" s="112">
        <f t="shared" si="78"/>
        <v>2735.2188000000001</v>
      </c>
      <c r="BA75" s="112">
        <f t="shared" si="79"/>
        <v>2735.2188000000001</v>
      </c>
      <c r="BB75" s="112">
        <f t="shared" si="80"/>
        <v>2735.2188000000001</v>
      </c>
      <c r="BC75" s="112">
        <f t="shared" si="81"/>
        <v>2735.2188000000001</v>
      </c>
      <c r="BD75" s="112">
        <f t="shared" si="82"/>
        <v>2735.2188000000001</v>
      </c>
      <c r="BE75" s="112">
        <f t="shared" si="83"/>
        <v>2735.2188000000001</v>
      </c>
      <c r="BF75" s="112">
        <f t="shared" si="84"/>
        <v>16411.3128</v>
      </c>
      <c r="BG75" s="96"/>
      <c r="BH75" s="112">
        <f>SUM($AT75:AT75)</f>
        <v>0</v>
      </c>
      <c r="BI75" s="112">
        <f>SUM($AT75:AU75)</f>
        <v>0</v>
      </c>
      <c r="BJ75" s="112">
        <f>SUM($AT75:AV75)</f>
        <v>0</v>
      </c>
      <c r="BK75" s="112">
        <f>SUM($AT75:AW75)</f>
        <v>0</v>
      </c>
      <c r="BL75" s="112">
        <f>SUM($AT75:AX75)</f>
        <v>0</v>
      </c>
      <c r="BM75" s="112">
        <f>SUM($AT75:AY75)</f>
        <v>0</v>
      </c>
      <c r="BN75" s="112">
        <f>SUM($AT75:AZ75)</f>
        <v>2735.2188000000001</v>
      </c>
      <c r="BO75" s="112">
        <f>SUM($AT75:BA75)</f>
        <v>5470.4376000000002</v>
      </c>
      <c r="BP75" s="112">
        <f>SUM($AT75:BB75)</f>
        <v>8205.6563999999998</v>
      </c>
      <c r="BQ75" s="112">
        <f>SUM($AT75:BC75)</f>
        <v>10940.8752</v>
      </c>
      <c r="BR75" s="112">
        <f>SUM($AT75:BD75)</f>
        <v>13676.094000000001</v>
      </c>
      <c r="BS75" s="112">
        <f>SUM($AT75:BE75)</f>
        <v>16411.3128</v>
      </c>
      <c r="BT75" s="132">
        <f t="shared" si="85"/>
        <v>4102.8282000000008</v>
      </c>
      <c r="BV75" s="112">
        <f t="shared" si="86"/>
        <v>0</v>
      </c>
      <c r="BW75" s="112">
        <f t="shared" si="87"/>
        <v>0</v>
      </c>
      <c r="BX75" s="112">
        <f t="shared" si="88"/>
        <v>0</v>
      </c>
      <c r="BY75" s="112">
        <f t="shared" si="89"/>
        <v>0</v>
      </c>
      <c r="BZ75" s="112">
        <f t="shared" si="90"/>
        <v>0</v>
      </c>
      <c r="CA75" s="112">
        <f t="shared" si="91"/>
        <v>0</v>
      </c>
      <c r="CB75" s="112">
        <f t="shared" si="92"/>
        <v>0</v>
      </c>
      <c r="CC75" s="112">
        <f t="shared" si="93"/>
        <v>0</v>
      </c>
      <c r="CD75" s="112">
        <f t="shared" si="94"/>
        <v>0</v>
      </c>
      <c r="CE75" s="112">
        <f t="shared" si="95"/>
        <v>0</v>
      </c>
      <c r="CF75" s="112">
        <f t="shared" si="96"/>
        <v>0</v>
      </c>
      <c r="CG75" s="112">
        <f t="shared" si="97"/>
        <v>0</v>
      </c>
      <c r="CH75" s="112">
        <f t="shared" si="98"/>
        <v>0</v>
      </c>
      <c r="CI75" s="96"/>
      <c r="CJ75" s="112">
        <f>SUM($BV75:BV75)</f>
        <v>0</v>
      </c>
      <c r="CK75" s="112">
        <f>SUM($BV75:BW75)</f>
        <v>0</v>
      </c>
      <c r="CL75" s="112">
        <f>SUM($BV75:BX75)</f>
        <v>0</v>
      </c>
      <c r="CM75" s="112">
        <f>SUM($BV75:BY75)</f>
        <v>0</v>
      </c>
      <c r="CN75" s="112">
        <f>SUM($BV75:BZ75)</f>
        <v>0</v>
      </c>
      <c r="CO75" s="112">
        <f>SUM($BV75:CA75)</f>
        <v>0</v>
      </c>
      <c r="CP75" s="112">
        <f>SUM($BV75:CB75)</f>
        <v>0</v>
      </c>
      <c r="CQ75" s="112">
        <f>SUM($BV75:CC75)</f>
        <v>0</v>
      </c>
      <c r="CR75" s="112">
        <f>SUM($BV75:CD75)</f>
        <v>0</v>
      </c>
      <c r="CS75" s="112">
        <f>SUM($BV75:CE75)</f>
        <v>0</v>
      </c>
      <c r="CT75" s="112">
        <f>SUM($BV75:CF75)</f>
        <v>0</v>
      </c>
      <c r="CU75" s="112">
        <f>SUM($BV75:CG75)</f>
        <v>0</v>
      </c>
      <c r="CV75" s="132">
        <f t="shared" si="99"/>
        <v>0</v>
      </c>
    </row>
    <row r="76" spans="1:100" s="94" customFormat="1" ht="14.4">
      <c r="A76" s="154" t="s">
        <v>509</v>
      </c>
      <c r="B76" s="154" t="s">
        <v>267</v>
      </c>
      <c r="C76" s="154" t="s">
        <v>21</v>
      </c>
      <c r="D76" s="137" t="s">
        <v>583</v>
      </c>
      <c r="E76" s="105" t="s">
        <v>57</v>
      </c>
      <c r="F76" t="s">
        <v>269</v>
      </c>
      <c r="G76" t="s">
        <v>357</v>
      </c>
      <c r="H76" t="s">
        <v>358</v>
      </c>
      <c r="I76" t="s">
        <v>359</v>
      </c>
      <c r="J76" t="s">
        <v>681</v>
      </c>
      <c r="K76" s="154" t="s">
        <v>501</v>
      </c>
      <c r="L76" s="154" t="s">
        <v>505</v>
      </c>
      <c r="M76" s="119" t="str">
        <f t="shared" si="67"/>
        <v>ED.AN</v>
      </c>
      <c r="N76" s="118">
        <v>0.65639999999999998</v>
      </c>
      <c r="O76" s="118">
        <v>0</v>
      </c>
      <c r="P76" s="117">
        <f t="shared" si="68"/>
        <v>17407.727999999999</v>
      </c>
      <c r="Q76" s="117">
        <f t="shared" si="69"/>
        <v>0</v>
      </c>
      <c r="R76" s="112">
        <v>0</v>
      </c>
      <c r="S76" s="112">
        <v>0</v>
      </c>
      <c r="T76" s="112">
        <v>0</v>
      </c>
      <c r="U76" s="112">
        <v>0</v>
      </c>
      <c r="V76" s="112">
        <v>0</v>
      </c>
      <c r="W76" s="112">
        <v>0</v>
      </c>
      <c r="X76" s="112">
        <v>26520</v>
      </c>
      <c r="Y76" s="112">
        <v>0</v>
      </c>
      <c r="Z76" s="112">
        <v>0</v>
      </c>
      <c r="AA76" s="112">
        <v>0</v>
      </c>
      <c r="AB76" s="112">
        <v>0</v>
      </c>
      <c r="AC76" s="112">
        <v>0</v>
      </c>
      <c r="AD76" s="112">
        <f t="shared" si="70"/>
        <v>26520</v>
      </c>
      <c r="AE76" s="96"/>
      <c r="AF76" s="112">
        <f>SUM($R76:R76)</f>
        <v>0</v>
      </c>
      <c r="AG76" s="112">
        <f>SUM($R76:S76)</f>
        <v>0</v>
      </c>
      <c r="AH76" s="112">
        <f>SUM($R76:T76)</f>
        <v>0</v>
      </c>
      <c r="AI76" s="112">
        <f>SUM($R76:U76)</f>
        <v>0</v>
      </c>
      <c r="AJ76" s="112">
        <f>SUM($R76:V76)</f>
        <v>0</v>
      </c>
      <c r="AK76" s="112">
        <f>SUM($R76:W76)</f>
        <v>0</v>
      </c>
      <c r="AL76" s="112">
        <f>SUM($R76:X76)</f>
        <v>26520</v>
      </c>
      <c r="AM76" s="112">
        <f>SUM($R76:Y76)</f>
        <v>26520</v>
      </c>
      <c r="AN76" s="112">
        <f>SUM($R76:Z76)</f>
        <v>26520</v>
      </c>
      <c r="AO76" s="112">
        <f>SUM($R76:AA76)</f>
        <v>26520</v>
      </c>
      <c r="AP76" s="112">
        <f>SUM($R76:AB76)</f>
        <v>26520</v>
      </c>
      <c r="AQ76" s="112">
        <f>SUM($R76:AC76)</f>
        <v>26520</v>
      </c>
      <c r="AR76" s="132">
        <f t="shared" si="71"/>
        <v>12155</v>
      </c>
      <c r="AT76" s="112">
        <f t="shared" si="72"/>
        <v>0</v>
      </c>
      <c r="AU76" s="112">
        <f t="shared" si="73"/>
        <v>0</v>
      </c>
      <c r="AV76" s="112">
        <f t="shared" si="74"/>
        <v>0</v>
      </c>
      <c r="AW76" s="112">
        <f t="shared" si="75"/>
        <v>0</v>
      </c>
      <c r="AX76" s="112">
        <f t="shared" si="76"/>
        <v>0</v>
      </c>
      <c r="AY76" s="112">
        <f t="shared" si="77"/>
        <v>0</v>
      </c>
      <c r="AZ76" s="112">
        <f t="shared" si="78"/>
        <v>17407.727999999999</v>
      </c>
      <c r="BA76" s="112">
        <f t="shared" si="79"/>
        <v>0</v>
      </c>
      <c r="BB76" s="112">
        <f t="shared" si="80"/>
        <v>0</v>
      </c>
      <c r="BC76" s="112">
        <f t="shared" si="81"/>
        <v>0</v>
      </c>
      <c r="BD76" s="112">
        <f t="shared" si="82"/>
        <v>0</v>
      </c>
      <c r="BE76" s="112">
        <f t="shared" si="83"/>
        <v>0</v>
      </c>
      <c r="BF76" s="112">
        <f t="shared" si="84"/>
        <v>17407.727999999999</v>
      </c>
      <c r="BG76" s="96"/>
      <c r="BH76" s="112">
        <f>SUM($AT76:AT76)</f>
        <v>0</v>
      </c>
      <c r="BI76" s="112">
        <f>SUM($AT76:AU76)</f>
        <v>0</v>
      </c>
      <c r="BJ76" s="112">
        <f>SUM($AT76:AV76)</f>
        <v>0</v>
      </c>
      <c r="BK76" s="112">
        <f>SUM($AT76:AW76)</f>
        <v>0</v>
      </c>
      <c r="BL76" s="112">
        <f>SUM($AT76:AX76)</f>
        <v>0</v>
      </c>
      <c r="BM76" s="112">
        <f>SUM($AT76:AY76)</f>
        <v>0</v>
      </c>
      <c r="BN76" s="112">
        <f>SUM($AT76:AZ76)</f>
        <v>17407.727999999999</v>
      </c>
      <c r="BO76" s="112">
        <f>SUM($AT76:BA76)</f>
        <v>17407.727999999999</v>
      </c>
      <c r="BP76" s="112">
        <f>SUM($AT76:BB76)</f>
        <v>17407.727999999999</v>
      </c>
      <c r="BQ76" s="112">
        <f>SUM($AT76:BC76)</f>
        <v>17407.727999999999</v>
      </c>
      <c r="BR76" s="112">
        <f>SUM($AT76:BD76)</f>
        <v>17407.727999999999</v>
      </c>
      <c r="BS76" s="112">
        <f>SUM($AT76:BE76)</f>
        <v>17407.727999999999</v>
      </c>
      <c r="BT76" s="132">
        <f t="shared" si="85"/>
        <v>7978.5420000000004</v>
      </c>
      <c r="BV76" s="112">
        <f t="shared" si="86"/>
        <v>0</v>
      </c>
      <c r="BW76" s="112">
        <f t="shared" si="87"/>
        <v>0</v>
      </c>
      <c r="BX76" s="112">
        <f t="shared" si="88"/>
        <v>0</v>
      </c>
      <c r="BY76" s="112">
        <f t="shared" si="89"/>
        <v>0</v>
      </c>
      <c r="BZ76" s="112">
        <f t="shared" si="90"/>
        <v>0</v>
      </c>
      <c r="CA76" s="112">
        <f t="shared" si="91"/>
        <v>0</v>
      </c>
      <c r="CB76" s="112">
        <f t="shared" si="92"/>
        <v>0</v>
      </c>
      <c r="CC76" s="112">
        <f t="shared" si="93"/>
        <v>0</v>
      </c>
      <c r="CD76" s="112">
        <f t="shared" si="94"/>
        <v>0</v>
      </c>
      <c r="CE76" s="112">
        <f t="shared" si="95"/>
        <v>0</v>
      </c>
      <c r="CF76" s="112">
        <f t="shared" si="96"/>
        <v>0</v>
      </c>
      <c r="CG76" s="112">
        <f t="shared" si="97"/>
        <v>0</v>
      </c>
      <c r="CH76" s="112">
        <f t="shared" si="98"/>
        <v>0</v>
      </c>
      <c r="CI76" s="96"/>
      <c r="CJ76" s="112">
        <f>SUM($BV76:BV76)</f>
        <v>0</v>
      </c>
      <c r="CK76" s="112">
        <f>SUM($BV76:BW76)</f>
        <v>0</v>
      </c>
      <c r="CL76" s="112">
        <f>SUM($BV76:BX76)</f>
        <v>0</v>
      </c>
      <c r="CM76" s="112">
        <f>SUM($BV76:BY76)</f>
        <v>0</v>
      </c>
      <c r="CN76" s="112">
        <f>SUM($BV76:BZ76)</f>
        <v>0</v>
      </c>
      <c r="CO76" s="112">
        <f>SUM($BV76:CA76)</f>
        <v>0</v>
      </c>
      <c r="CP76" s="112">
        <f>SUM($BV76:CB76)</f>
        <v>0</v>
      </c>
      <c r="CQ76" s="112">
        <f>SUM($BV76:CC76)</f>
        <v>0</v>
      </c>
      <c r="CR76" s="112">
        <f>SUM($BV76:CD76)</f>
        <v>0</v>
      </c>
      <c r="CS76" s="112">
        <f>SUM($BV76:CE76)</f>
        <v>0</v>
      </c>
      <c r="CT76" s="112">
        <f>SUM($BV76:CF76)</f>
        <v>0</v>
      </c>
      <c r="CU76" s="112">
        <f>SUM($BV76:CG76)</f>
        <v>0</v>
      </c>
      <c r="CV76" s="132">
        <f t="shared" si="99"/>
        <v>0</v>
      </c>
    </row>
    <row r="77" spans="1:100" s="94" customFormat="1" ht="14.4">
      <c r="A77" s="154" t="s">
        <v>509</v>
      </c>
      <c r="B77" s="154" t="s">
        <v>267</v>
      </c>
      <c r="C77" s="154" t="s">
        <v>21</v>
      </c>
      <c r="D77" s="137" t="s">
        <v>583</v>
      </c>
      <c r="E77" s="105" t="s">
        <v>57</v>
      </c>
      <c r="F77" t="s">
        <v>269</v>
      </c>
      <c r="G77" t="s">
        <v>357</v>
      </c>
      <c r="H77" t="s">
        <v>358</v>
      </c>
      <c r="I77" t="s">
        <v>372</v>
      </c>
      <c r="J77" t="s">
        <v>682</v>
      </c>
      <c r="K77" s="154" t="s">
        <v>501</v>
      </c>
      <c r="L77" s="154" t="s">
        <v>505</v>
      </c>
      <c r="M77" s="119" t="str">
        <f t="shared" si="67"/>
        <v>ED.AN</v>
      </c>
      <c r="N77" s="118">
        <v>0.65639999999999998</v>
      </c>
      <c r="O77" s="118">
        <v>0</v>
      </c>
      <c r="P77" s="117">
        <f t="shared" si="68"/>
        <v>32019.191999999999</v>
      </c>
      <c r="Q77" s="117">
        <f t="shared" si="69"/>
        <v>0</v>
      </c>
      <c r="R77" s="112">
        <v>0</v>
      </c>
      <c r="S77" s="112">
        <v>0</v>
      </c>
      <c r="T77" s="112">
        <v>0</v>
      </c>
      <c r="U77" s="112">
        <v>0</v>
      </c>
      <c r="V77" s="112">
        <v>47280</v>
      </c>
      <c r="W77" s="112">
        <v>1500</v>
      </c>
      <c r="X77" s="112">
        <v>0</v>
      </c>
      <c r="Y77" s="112">
        <v>0</v>
      </c>
      <c r="Z77" s="112">
        <v>0</v>
      </c>
      <c r="AA77" s="112">
        <v>0</v>
      </c>
      <c r="AB77" s="112">
        <v>0</v>
      </c>
      <c r="AC77" s="112">
        <v>0</v>
      </c>
      <c r="AD77" s="112">
        <f t="shared" si="70"/>
        <v>48780</v>
      </c>
      <c r="AE77" s="96"/>
      <c r="AF77" s="112">
        <f>SUM($R77:R77)</f>
        <v>0</v>
      </c>
      <c r="AG77" s="112">
        <f>SUM($R77:S77)</f>
        <v>0</v>
      </c>
      <c r="AH77" s="112">
        <f>SUM($R77:T77)</f>
        <v>0</v>
      </c>
      <c r="AI77" s="112">
        <f>SUM($R77:U77)</f>
        <v>0</v>
      </c>
      <c r="AJ77" s="112">
        <f>SUM($R77:V77)</f>
        <v>47280</v>
      </c>
      <c r="AK77" s="112">
        <f>SUM($R77:W77)</f>
        <v>48780</v>
      </c>
      <c r="AL77" s="112">
        <f>SUM($R77:X77)</f>
        <v>48780</v>
      </c>
      <c r="AM77" s="112">
        <f>SUM($R77:Y77)</f>
        <v>48780</v>
      </c>
      <c r="AN77" s="112">
        <f>SUM($R77:Z77)</f>
        <v>48780</v>
      </c>
      <c r="AO77" s="112">
        <f>SUM($R77:AA77)</f>
        <v>48780</v>
      </c>
      <c r="AP77" s="112">
        <f>SUM($R77:AB77)</f>
        <v>48780</v>
      </c>
      <c r="AQ77" s="112">
        <f>SUM($R77:AC77)</f>
        <v>48780</v>
      </c>
      <c r="AR77" s="132">
        <f t="shared" si="71"/>
        <v>30362.5</v>
      </c>
      <c r="AT77" s="112">
        <f t="shared" si="72"/>
        <v>0</v>
      </c>
      <c r="AU77" s="112">
        <f t="shared" si="73"/>
        <v>0</v>
      </c>
      <c r="AV77" s="112">
        <f t="shared" si="74"/>
        <v>0</v>
      </c>
      <c r="AW77" s="112">
        <f t="shared" si="75"/>
        <v>0</v>
      </c>
      <c r="AX77" s="112">
        <f t="shared" si="76"/>
        <v>31034.592000000001</v>
      </c>
      <c r="AY77" s="112">
        <f t="shared" si="77"/>
        <v>984.6</v>
      </c>
      <c r="AZ77" s="112">
        <f t="shared" si="78"/>
        <v>0</v>
      </c>
      <c r="BA77" s="112">
        <f t="shared" si="79"/>
        <v>0</v>
      </c>
      <c r="BB77" s="112">
        <f t="shared" si="80"/>
        <v>0</v>
      </c>
      <c r="BC77" s="112">
        <f t="shared" si="81"/>
        <v>0</v>
      </c>
      <c r="BD77" s="112">
        <f t="shared" si="82"/>
        <v>0</v>
      </c>
      <c r="BE77" s="112">
        <f t="shared" si="83"/>
        <v>0</v>
      </c>
      <c r="BF77" s="112">
        <f t="shared" si="84"/>
        <v>32019.191999999999</v>
      </c>
      <c r="BG77" s="96"/>
      <c r="BH77" s="112">
        <f>SUM($AT77:AT77)</f>
        <v>0</v>
      </c>
      <c r="BI77" s="112">
        <f>SUM($AT77:AU77)</f>
        <v>0</v>
      </c>
      <c r="BJ77" s="112">
        <f>SUM($AT77:AV77)</f>
        <v>0</v>
      </c>
      <c r="BK77" s="112">
        <f>SUM($AT77:AW77)</f>
        <v>0</v>
      </c>
      <c r="BL77" s="112">
        <f>SUM($AT77:AX77)</f>
        <v>31034.592000000001</v>
      </c>
      <c r="BM77" s="112">
        <f>SUM($AT77:AY77)</f>
        <v>32019.191999999999</v>
      </c>
      <c r="BN77" s="112">
        <f>SUM($AT77:AZ77)</f>
        <v>32019.191999999999</v>
      </c>
      <c r="BO77" s="112">
        <f>SUM($AT77:BA77)</f>
        <v>32019.191999999999</v>
      </c>
      <c r="BP77" s="112">
        <f>SUM($AT77:BB77)</f>
        <v>32019.191999999999</v>
      </c>
      <c r="BQ77" s="112">
        <f>SUM($AT77:BC77)</f>
        <v>32019.191999999999</v>
      </c>
      <c r="BR77" s="112">
        <f>SUM($AT77:BD77)</f>
        <v>32019.191999999999</v>
      </c>
      <c r="BS77" s="112">
        <f>SUM($AT77:BE77)</f>
        <v>32019.191999999999</v>
      </c>
      <c r="BT77" s="132">
        <f t="shared" si="85"/>
        <v>19929.945</v>
      </c>
      <c r="BV77" s="112">
        <f t="shared" si="86"/>
        <v>0</v>
      </c>
      <c r="BW77" s="112">
        <f t="shared" si="87"/>
        <v>0</v>
      </c>
      <c r="BX77" s="112">
        <f t="shared" si="88"/>
        <v>0</v>
      </c>
      <c r="BY77" s="112">
        <f t="shared" si="89"/>
        <v>0</v>
      </c>
      <c r="BZ77" s="112">
        <f t="shared" si="90"/>
        <v>0</v>
      </c>
      <c r="CA77" s="112">
        <f t="shared" si="91"/>
        <v>0</v>
      </c>
      <c r="CB77" s="112">
        <f t="shared" si="92"/>
        <v>0</v>
      </c>
      <c r="CC77" s="112">
        <f t="shared" si="93"/>
        <v>0</v>
      </c>
      <c r="CD77" s="112">
        <f t="shared" si="94"/>
        <v>0</v>
      </c>
      <c r="CE77" s="112">
        <f t="shared" si="95"/>
        <v>0</v>
      </c>
      <c r="CF77" s="112">
        <f t="shared" si="96"/>
        <v>0</v>
      </c>
      <c r="CG77" s="112">
        <f t="shared" si="97"/>
        <v>0</v>
      </c>
      <c r="CH77" s="112">
        <f t="shared" si="98"/>
        <v>0</v>
      </c>
      <c r="CI77" s="96"/>
      <c r="CJ77" s="112">
        <f>SUM($BV77:BV77)</f>
        <v>0</v>
      </c>
      <c r="CK77" s="112">
        <f>SUM($BV77:BW77)</f>
        <v>0</v>
      </c>
      <c r="CL77" s="112">
        <f>SUM($BV77:BX77)</f>
        <v>0</v>
      </c>
      <c r="CM77" s="112">
        <f>SUM($BV77:BY77)</f>
        <v>0</v>
      </c>
      <c r="CN77" s="112">
        <f>SUM($BV77:BZ77)</f>
        <v>0</v>
      </c>
      <c r="CO77" s="112">
        <f>SUM($BV77:CA77)</f>
        <v>0</v>
      </c>
      <c r="CP77" s="112">
        <f>SUM($BV77:CB77)</f>
        <v>0</v>
      </c>
      <c r="CQ77" s="112">
        <f>SUM($BV77:CC77)</f>
        <v>0</v>
      </c>
      <c r="CR77" s="112">
        <f>SUM($BV77:CD77)</f>
        <v>0</v>
      </c>
      <c r="CS77" s="112">
        <f>SUM($BV77:CE77)</f>
        <v>0</v>
      </c>
      <c r="CT77" s="112">
        <f>SUM($BV77:CF77)</f>
        <v>0</v>
      </c>
      <c r="CU77" s="112">
        <f>SUM($BV77:CG77)</f>
        <v>0</v>
      </c>
      <c r="CV77" s="132">
        <f t="shared" si="99"/>
        <v>0</v>
      </c>
    </row>
    <row r="78" spans="1:100" s="94" customFormat="1" ht="14.4">
      <c r="A78" s="154" t="s">
        <v>509</v>
      </c>
      <c r="B78" s="154" t="s">
        <v>267</v>
      </c>
      <c r="C78" s="154" t="s">
        <v>21</v>
      </c>
      <c r="D78" s="137" t="s">
        <v>583</v>
      </c>
      <c r="E78" s="105" t="s">
        <v>57</v>
      </c>
      <c r="F78" t="s">
        <v>269</v>
      </c>
      <c r="G78" t="s">
        <v>357</v>
      </c>
      <c r="H78" t="s">
        <v>358</v>
      </c>
      <c r="I78" t="s">
        <v>364</v>
      </c>
      <c r="J78" t="s">
        <v>683</v>
      </c>
      <c r="K78" s="154" t="s">
        <v>501</v>
      </c>
      <c r="L78" s="154" t="s">
        <v>505</v>
      </c>
      <c r="M78" s="119" t="str">
        <f t="shared" si="67"/>
        <v>ED.AN</v>
      </c>
      <c r="N78" s="118">
        <v>0.65639999999999998</v>
      </c>
      <c r="O78" s="118">
        <v>0</v>
      </c>
      <c r="P78" s="117">
        <f t="shared" si="68"/>
        <v>32818.6872</v>
      </c>
      <c r="Q78" s="117">
        <f t="shared" si="69"/>
        <v>0</v>
      </c>
      <c r="R78" s="112">
        <v>0</v>
      </c>
      <c r="S78" s="112">
        <v>0</v>
      </c>
      <c r="T78" s="112">
        <v>0</v>
      </c>
      <c r="U78" s="112">
        <v>0</v>
      </c>
      <c r="V78" s="112">
        <v>0</v>
      </c>
      <c r="W78" s="112">
        <v>0</v>
      </c>
      <c r="X78" s="112">
        <v>8333</v>
      </c>
      <c r="Y78" s="112">
        <v>8333</v>
      </c>
      <c r="Z78" s="112">
        <v>8333</v>
      </c>
      <c r="AA78" s="112">
        <v>8333</v>
      </c>
      <c r="AB78" s="112">
        <v>8333</v>
      </c>
      <c r="AC78" s="112">
        <v>8333</v>
      </c>
      <c r="AD78" s="112">
        <f t="shared" si="70"/>
        <v>49998</v>
      </c>
      <c r="AE78" s="96"/>
      <c r="AF78" s="112">
        <f>SUM($R78:R78)</f>
        <v>0</v>
      </c>
      <c r="AG78" s="112">
        <f>SUM($R78:S78)</f>
        <v>0</v>
      </c>
      <c r="AH78" s="112">
        <f>SUM($R78:T78)</f>
        <v>0</v>
      </c>
      <c r="AI78" s="112">
        <f>SUM($R78:U78)</f>
        <v>0</v>
      </c>
      <c r="AJ78" s="112">
        <f>SUM($R78:V78)</f>
        <v>0</v>
      </c>
      <c r="AK78" s="112">
        <f>SUM($R78:W78)</f>
        <v>0</v>
      </c>
      <c r="AL78" s="112">
        <f>SUM($R78:X78)</f>
        <v>8333</v>
      </c>
      <c r="AM78" s="112">
        <f>SUM($R78:Y78)</f>
        <v>16666</v>
      </c>
      <c r="AN78" s="112">
        <f>SUM($R78:Z78)</f>
        <v>24999</v>
      </c>
      <c r="AO78" s="112">
        <f>SUM($R78:AA78)</f>
        <v>33332</v>
      </c>
      <c r="AP78" s="112">
        <f>SUM($R78:AB78)</f>
        <v>41665</v>
      </c>
      <c r="AQ78" s="112">
        <f>SUM($R78:AC78)</f>
        <v>49998</v>
      </c>
      <c r="AR78" s="132">
        <f t="shared" si="71"/>
        <v>12499.5</v>
      </c>
      <c r="AT78" s="112">
        <f t="shared" si="72"/>
        <v>0</v>
      </c>
      <c r="AU78" s="112">
        <f t="shared" si="73"/>
        <v>0</v>
      </c>
      <c r="AV78" s="112">
        <f t="shared" si="74"/>
        <v>0</v>
      </c>
      <c r="AW78" s="112">
        <f t="shared" si="75"/>
        <v>0</v>
      </c>
      <c r="AX78" s="112">
        <f t="shared" si="76"/>
        <v>0</v>
      </c>
      <c r="AY78" s="112">
        <f t="shared" si="77"/>
        <v>0</v>
      </c>
      <c r="AZ78" s="112">
        <f t="shared" si="78"/>
        <v>5469.7811999999994</v>
      </c>
      <c r="BA78" s="112">
        <f t="shared" si="79"/>
        <v>5469.7811999999994</v>
      </c>
      <c r="BB78" s="112">
        <f t="shared" si="80"/>
        <v>5469.7811999999994</v>
      </c>
      <c r="BC78" s="112">
        <f t="shared" si="81"/>
        <v>5469.7811999999994</v>
      </c>
      <c r="BD78" s="112">
        <f t="shared" si="82"/>
        <v>5469.7811999999994</v>
      </c>
      <c r="BE78" s="112">
        <f t="shared" si="83"/>
        <v>5469.7811999999994</v>
      </c>
      <c r="BF78" s="112">
        <f t="shared" si="84"/>
        <v>32818.687199999993</v>
      </c>
      <c r="BG78" s="96"/>
      <c r="BH78" s="112">
        <f>SUM($AT78:AT78)</f>
        <v>0</v>
      </c>
      <c r="BI78" s="112">
        <f>SUM($AT78:AU78)</f>
        <v>0</v>
      </c>
      <c r="BJ78" s="112">
        <f>SUM($AT78:AV78)</f>
        <v>0</v>
      </c>
      <c r="BK78" s="112">
        <f>SUM($AT78:AW78)</f>
        <v>0</v>
      </c>
      <c r="BL78" s="112">
        <f>SUM($AT78:AX78)</f>
        <v>0</v>
      </c>
      <c r="BM78" s="112">
        <f>SUM($AT78:AY78)</f>
        <v>0</v>
      </c>
      <c r="BN78" s="112">
        <f>SUM($AT78:AZ78)</f>
        <v>5469.7811999999994</v>
      </c>
      <c r="BO78" s="112">
        <f>SUM($AT78:BA78)</f>
        <v>10939.562399999999</v>
      </c>
      <c r="BP78" s="112">
        <f>SUM($AT78:BB78)</f>
        <v>16409.3436</v>
      </c>
      <c r="BQ78" s="112">
        <f>SUM($AT78:BC78)</f>
        <v>21879.124799999998</v>
      </c>
      <c r="BR78" s="112">
        <f>SUM($AT78:BD78)</f>
        <v>27348.905999999995</v>
      </c>
      <c r="BS78" s="112">
        <f>SUM($AT78:BE78)</f>
        <v>32818.687199999993</v>
      </c>
      <c r="BT78" s="132">
        <f t="shared" si="85"/>
        <v>8204.6717999999983</v>
      </c>
      <c r="BV78" s="112">
        <f t="shared" si="86"/>
        <v>0</v>
      </c>
      <c r="BW78" s="112">
        <f t="shared" si="87"/>
        <v>0</v>
      </c>
      <c r="BX78" s="112">
        <f t="shared" si="88"/>
        <v>0</v>
      </c>
      <c r="BY78" s="112">
        <f t="shared" si="89"/>
        <v>0</v>
      </c>
      <c r="BZ78" s="112">
        <f t="shared" si="90"/>
        <v>0</v>
      </c>
      <c r="CA78" s="112">
        <f t="shared" si="91"/>
        <v>0</v>
      </c>
      <c r="CB78" s="112">
        <f t="shared" si="92"/>
        <v>0</v>
      </c>
      <c r="CC78" s="112">
        <f t="shared" si="93"/>
        <v>0</v>
      </c>
      <c r="CD78" s="112">
        <f t="shared" si="94"/>
        <v>0</v>
      </c>
      <c r="CE78" s="112">
        <f t="shared" si="95"/>
        <v>0</v>
      </c>
      <c r="CF78" s="112">
        <f t="shared" si="96"/>
        <v>0</v>
      </c>
      <c r="CG78" s="112">
        <f t="shared" si="97"/>
        <v>0</v>
      </c>
      <c r="CH78" s="112">
        <f t="shared" si="98"/>
        <v>0</v>
      </c>
      <c r="CI78" s="96"/>
      <c r="CJ78" s="112">
        <f>SUM($BV78:BV78)</f>
        <v>0</v>
      </c>
      <c r="CK78" s="112">
        <f>SUM($BV78:BW78)</f>
        <v>0</v>
      </c>
      <c r="CL78" s="112">
        <f>SUM($BV78:BX78)</f>
        <v>0</v>
      </c>
      <c r="CM78" s="112">
        <f>SUM($BV78:BY78)</f>
        <v>0</v>
      </c>
      <c r="CN78" s="112">
        <f>SUM($BV78:BZ78)</f>
        <v>0</v>
      </c>
      <c r="CO78" s="112">
        <f>SUM($BV78:CA78)</f>
        <v>0</v>
      </c>
      <c r="CP78" s="112">
        <f>SUM($BV78:CB78)</f>
        <v>0</v>
      </c>
      <c r="CQ78" s="112">
        <f>SUM($BV78:CC78)</f>
        <v>0</v>
      </c>
      <c r="CR78" s="112">
        <f>SUM($BV78:CD78)</f>
        <v>0</v>
      </c>
      <c r="CS78" s="112">
        <f>SUM($BV78:CE78)</f>
        <v>0</v>
      </c>
      <c r="CT78" s="112">
        <f>SUM($BV78:CF78)</f>
        <v>0</v>
      </c>
      <c r="CU78" s="112">
        <f>SUM($BV78:CG78)</f>
        <v>0</v>
      </c>
      <c r="CV78" s="132">
        <f t="shared" si="99"/>
        <v>0</v>
      </c>
    </row>
    <row r="79" spans="1:100" s="94" customFormat="1" ht="14.4">
      <c r="A79" s="154" t="s">
        <v>509</v>
      </c>
      <c r="B79" s="154" t="s">
        <v>267</v>
      </c>
      <c r="C79" s="154" t="s">
        <v>21</v>
      </c>
      <c r="D79" s="137" t="s">
        <v>583</v>
      </c>
      <c r="E79" s="105" t="s">
        <v>57</v>
      </c>
      <c r="F79" t="s">
        <v>269</v>
      </c>
      <c r="G79" t="s">
        <v>357</v>
      </c>
      <c r="H79" t="s">
        <v>358</v>
      </c>
      <c r="I79" t="s">
        <v>684</v>
      </c>
      <c r="J79" t="s">
        <v>685</v>
      </c>
      <c r="K79" s="154" t="s">
        <v>501</v>
      </c>
      <c r="L79" s="154" t="s">
        <v>505</v>
      </c>
      <c r="M79" s="119" t="str">
        <f t="shared" si="67"/>
        <v>ED.AN</v>
      </c>
      <c r="N79" s="118">
        <v>0.65639999999999998</v>
      </c>
      <c r="O79" s="118">
        <v>0</v>
      </c>
      <c r="P79" s="117">
        <f t="shared" si="68"/>
        <v>42261.001199999999</v>
      </c>
      <c r="Q79" s="117">
        <f t="shared" si="69"/>
        <v>0</v>
      </c>
      <c r="R79" s="112">
        <v>0</v>
      </c>
      <c r="S79" s="112">
        <v>0</v>
      </c>
      <c r="T79" s="112">
        <v>0</v>
      </c>
      <c r="U79" s="112">
        <v>0</v>
      </c>
      <c r="V79" s="112">
        <v>62515</v>
      </c>
      <c r="W79" s="112">
        <v>1868</v>
      </c>
      <c r="X79" s="112">
        <v>0</v>
      </c>
      <c r="Y79" s="112">
        <v>0</v>
      </c>
      <c r="Z79" s="112">
        <v>0</v>
      </c>
      <c r="AA79" s="112">
        <v>0</v>
      </c>
      <c r="AB79" s="112">
        <v>0</v>
      </c>
      <c r="AC79" s="112">
        <v>0</v>
      </c>
      <c r="AD79" s="112">
        <f t="shared" si="70"/>
        <v>64383</v>
      </c>
      <c r="AE79" s="96"/>
      <c r="AF79" s="112">
        <f>SUM($R79:R79)</f>
        <v>0</v>
      </c>
      <c r="AG79" s="112">
        <f>SUM($R79:S79)</f>
        <v>0</v>
      </c>
      <c r="AH79" s="112">
        <f>SUM($R79:T79)</f>
        <v>0</v>
      </c>
      <c r="AI79" s="112">
        <f>SUM($R79:U79)</f>
        <v>0</v>
      </c>
      <c r="AJ79" s="112">
        <f>SUM($R79:V79)</f>
        <v>62515</v>
      </c>
      <c r="AK79" s="112">
        <f>SUM($R79:W79)</f>
        <v>64383</v>
      </c>
      <c r="AL79" s="112">
        <f>SUM($R79:X79)</f>
        <v>64383</v>
      </c>
      <c r="AM79" s="112">
        <f>SUM($R79:Y79)</f>
        <v>64383</v>
      </c>
      <c r="AN79" s="112">
        <f>SUM($R79:Z79)</f>
        <v>64383</v>
      </c>
      <c r="AO79" s="112">
        <f>SUM($R79:AA79)</f>
        <v>64383</v>
      </c>
      <c r="AP79" s="112">
        <f>SUM($R79:AB79)</f>
        <v>64383</v>
      </c>
      <c r="AQ79" s="112">
        <f>SUM($R79:AC79)</f>
        <v>64383</v>
      </c>
      <c r="AR79" s="132">
        <f t="shared" si="71"/>
        <v>40083.708333333336</v>
      </c>
      <c r="AT79" s="112">
        <f t="shared" si="72"/>
        <v>0</v>
      </c>
      <c r="AU79" s="112">
        <f t="shared" si="73"/>
        <v>0</v>
      </c>
      <c r="AV79" s="112">
        <f t="shared" si="74"/>
        <v>0</v>
      </c>
      <c r="AW79" s="112">
        <f t="shared" si="75"/>
        <v>0</v>
      </c>
      <c r="AX79" s="112">
        <f t="shared" si="76"/>
        <v>41034.845999999998</v>
      </c>
      <c r="AY79" s="112">
        <f t="shared" si="77"/>
        <v>1226.1551999999999</v>
      </c>
      <c r="AZ79" s="112">
        <f t="shared" si="78"/>
        <v>0</v>
      </c>
      <c r="BA79" s="112">
        <f t="shared" si="79"/>
        <v>0</v>
      </c>
      <c r="BB79" s="112">
        <f t="shared" si="80"/>
        <v>0</v>
      </c>
      <c r="BC79" s="112">
        <f t="shared" si="81"/>
        <v>0</v>
      </c>
      <c r="BD79" s="112">
        <f t="shared" si="82"/>
        <v>0</v>
      </c>
      <c r="BE79" s="112">
        <f t="shared" si="83"/>
        <v>0</v>
      </c>
      <c r="BF79" s="112">
        <f t="shared" si="84"/>
        <v>42261.001199999999</v>
      </c>
      <c r="BG79" s="96"/>
      <c r="BH79" s="112">
        <f>SUM($AT79:AT79)</f>
        <v>0</v>
      </c>
      <c r="BI79" s="112">
        <f>SUM($AT79:AU79)</f>
        <v>0</v>
      </c>
      <c r="BJ79" s="112">
        <f>SUM($AT79:AV79)</f>
        <v>0</v>
      </c>
      <c r="BK79" s="112">
        <f>SUM($AT79:AW79)</f>
        <v>0</v>
      </c>
      <c r="BL79" s="112">
        <f>SUM($AT79:AX79)</f>
        <v>41034.845999999998</v>
      </c>
      <c r="BM79" s="112">
        <f>SUM($AT79:AY79)</f>
        <v>42261.001199999999</v>
      </c>
      <c r="BN79" s="112">
        <f>SUM($AT79:AZ79)</f>
        <v>42261.001199999999</v>
      </c>
      <c r="BO79" s="112">
        <f>SUM($AT79:BA79)</f>
        <v>42261.001199999999</v>
      </c>
      <c r="BP79" s="112">
        <f>SUM($AT79:BB79)</f>
        <v>42261.001199999999</v>
      </c>
      <c r="BQ79" s="112">
        <f>SUM($AT79:BC79)</f>
        <v>42261.001199999999</v>
      </c>
      <c r="BR79" s="112">
        <f>SUM($AT79:BD79)</f>
        <v>42261.001199999999</v>
      </c>
      <c r="BS79" s="112">
        <f>SUM($AT79:BE79)</f>
        <v>42261.001199999999</v>
      </c>
      <c r="BT79" s="132">
        <f t="shared" si="85"/>
        <v>26310.946150000003</v>
      </c>
      <c r="BV79" s="112">
        <f t="shared" si="86"/>
        <v>0</v>
      </c>
      <c r="BW79" s="112">
        <f t="shared" si="87"/>
        <v>0</v>
      </c>
      <c r="BX79" s="112">
        <f t="shared" si="88"/>
        <v>0</v>
      </c>
      <c r="BY79" s="112">
        <f t="shared" si="89"/>
        <v>0</v>
      </c>
      <c r="BZ79" s="112">
        <f t="shared" si="90"/>
        <v>0</v>
      </c>
      <c r="CA79" s="112">
        <f t="shared" si="91"/>
        <v>0</v>
      </c>
      <c r="CB79" s="112">
        <f t="shared" si="92"/>
        <v>0</v>
      </c>
      <c r="CC79" s="112">
        <f t="shared" si="93"/>
        <v>0</v>
      </c>
      <c r="CD79" s="112">
        <f t="shared" si="94"/>
        <v>0</v>
      </c>
      <c r="CE79" s="112">
        <f t="shared" si="95"/>
        <v>0</v>
      </c>
      <c r="CF79" s="112">
        <f t="shared" si="96"/>
        <v>0</v>
      </c>
      <c r="CG79" s="112">
        <f t="shared" si="97"/>
        <v>0</v>
      </c>
      <c r="CH79" s="112">
        <f t="shared" si="98"/>
        <v>0</v>
      </c>
      <c r="CI79" s="96"/>
      <c r="CJ79" s="112">
        <f>SUM($BV79:BV79)</f>
        <v>0</v>
      </c>
      <c r="CK79" s="112">
        <f>SUM($BV79:BW79)</f>
        <v>0</v>
      </c>
      <c r="CL79" s="112">
        <f>SUM($BV79:BX79)</f>
        <v>0</v>
      </c>
      <c r="CM79" s="112">
        <f>SUM($BV79:BY79)</f>
        <v>0</v>
      </c>
      <c r="CN79" s="112">
        <f>SUM($BV79:BZ79)</f>
        <v>0</v>
      </c>
      <c r="CO79" s="112">
        <f>SUM($BV79:CA79)</f>
        <v>0</v>
      </c>
      <c r="CP79" s="112">
        <f>SUM($BV79:CB79)</f>
        <v>0</v>
      </c>
      <c r="CQ79" s="112">
        <f>SUM($BV79:CC79)</f>
        <v>0</v>
      </c>
      <c r="CR79" s="112">
        <f>SUM($BV79:CD79)</f>
        <v>0</v>
      </c>
      <c r="CS79" s="112">
        <f>SUM($BV79:CE79)</f>
        <v>0</v>
      </c>
      <c r="CT79" s="112">
        <f>SUM($BV79:CF79)</f>
        <v>0</v>
      </c>
      <c r="CU79" s="112">
        <f>SUM($BV79:CG79)</f>
        <v>0</v>
      </c>
      <c r="CV79" s="132">
        <f t="shared" si="99"/>
        <v>0</v>
      </c>
    </row>
    <row r="80" spans="1:100" s="94" customFormat="1" ht="14.4">
      <c r="A80" s="154" t="s">
        <v>509</v>
      </c>
      <c r="B80" s="154" t="s">
        <v>267</v>
      </c>
      <c r="C80" s="154" t="s">
        <v>21</v>
      </c>
      <c r="D80" s="137" t="s">
        <v>583</v>
      </c>
      <c r="E80" s="105" t="s">
        <v>57</v>
      </c>
      <c r="F80" t="s">
        <v>269</v>
      </c>
      <c r="G80" t="s">
        <v>357</v>
      </c>
      <c r="H80" t="s">
        <v>358</v>
      </c>
      <c r="I80" t="s">
        <v>366</v>
      </c>
      <c r="J80" t="s">
        <v>686</v>
      </c>
      <c r="K80" s="154" t="s">
        <v>501</v>
      </c>
      <c r="L80" s="154" t="s">
        <v>505</v>
      </c>
      <c r="M80" s="119" t="str">
        <f t="shared" si="67"/>
        <v>ED.AN</v>
      </c>
      <c r="N80" s="118">
        <v>0.65639999999999998</v>
      </c>
      <c r="O80" s="118">
        <v>0</v>
      </c>
      <c r="P80" s="117">
        <f t="shared" si="68"/>
        <v>49230.6564</v>
      </c>
      <c r="Q80" s="117">
        <f t="shared" si="69"/>
        <v>0</v>
      </c>
      <c r="R80" s="112">
        <v>0</v>
      </c>
      <c r="S80" s="112">
        <v>0</v>
      </c>
      <c r="T80" s="112">
        <v>0</v>
      </c>
      <c r="U80" s="112">
        <v>0</v>
      </c>
      <c r="V80" s="112">
        <v>0</v>
      </c>
      <c r="W80" s="112">
        <v>0</v>
      </c>
      <c r="X80" s="112">
        <v>7814</v>
      </c>
      <c r="Y80" s="112">
        <v>7814</v>
      </c>
      <c r="Z80" s="112">
        <v>21873</v>
      </c>
      <c r="AA80" s="112">
        <v>7814</v>
      </c>
      <c r="AB80" s="112">
        <v>7814</v>
      </c>
      <c r="AC80" s="112">
        <v>21872</v>
      </c>
      <c r="AD80" s="112">
        <f t="shared" si="70"/>
        <v>75001</v>
      </c>
      <c r="AE80" s="96"/>
      <c r="AF80" s="112">
        <f>SUM($R80:R80)</f>
        <v>0</v>
      </c>
      <c r="AG80" s="112">
        <f>SUM($R80:S80)</f>
        <v>0</v>
      </c>
      <c r="AH80" s="112">
        <f>SUM($R80:T80)</f>
        <v>0</v>
      </c>
      <c r="AI80" s="112">
        <f>SUM($R80:U80)</f>
        <v>0</v>
      </c>
      <c r="AJ80" s="112">
        <f>SUM($R80:V80)</f>
        <v>0</v>
      </c>
      <c r="AK80" s="112">
        <f>SUM($R80:W80)</f>
        <v>0</v>
      </c>
      <c r="AL80" s="112">
        <f>SUM($R80:X80)</f>
        <v>7814</v>
      </c>
      <c r="AM80" s="112">
        <f>SUM($R80:Y80)</f>
        <v>15628</v>
      </c>
      <c r="AN80" s="112">
        <f>SUM($R80:Z80)</f>
        <v>37501</v>
      </c>
      <c r="AO80" s="112">
        <f>SUM($R80:AA80)</f>
        <v>45315</v>
      </c>
      <c r="AP80" s="112">
        <f>SUM($R80:AB80)</f>
        <v>53129</v>
      </c>
      <c r="AQ80" s="112">
        <f>SUM($R80:AC80)</f>
        <v>75001</v>
      </c>
      <c r="AR80" s="132">
        <f t="shared" si="71"/>
        <v>16407.291666666668</v>
      </c>
      <c r="AT80" s="112">
        <f t="shared" si="72"/>
        <v>0</v>
      </c>
      <c r="AU80" s="112">
        <f t="shared" si="73"/>
        <v>0</v>
      </c>
      <c r="AV80" s="112">
        <f t="shared" si="74"/>
        <v>0</v>
      </c>
      <c r="AW80" s="112">
        <f t="shared" si="75"/>
        <v>0</v>
      </c>
      <c r="AX80" s="112">
        <f t="shared" si="76"/>
        <v>0</v>
      </c>
      <c r="AY80" s="112">
        <f t="shared" si="77"/>
        <v>0</v>
      </c>
      <c r="AZ80" s="112">
        <f t="shared" si="78"/>
        <v>5129.1095999999998</v>
      </c>
      <c r="BA80" s="112">
        <f t="shared" si="79"/>
        <v>5129.1095999999998</v>
      </c>
      <c r="BB80" s="112">
        <f t="shared" si="80"/>
        <v>14357.4372</v>
      </c>
      <c r="BC80" s="112">
        <f t="shared" si="81"/>
        <v>5129.1095999999998</v>
      </c>
      <c r="BD80" s="112">
        <f t="shared" si="82"/>
        <v>5129.1095999999998</v>
      </c>
      <c r="BE80" s="112">
        <f t="shared" si="83"/>
        <v>14356.7808</v>
      </c>
      <c r="BF80" s="112">
        <f t="shared" si="84"/>
        <v>49230.6564</v>
      </c>
      <c r="BG80" s="96"/>
      <c r="BH80" s="112">
        <f>SUM($AT80:AT80)</f>
        <v>0</v>
      </c>
      <c r="BI80" s="112">
        <f>SUM($AT80:AU80)</f>
        <v>0</v>
      </c>
      <c r="BJ80" s="112">
        <f>SUM($AT80:AV80)</f>
        <v>0</v>
      </c>
      <c r="BK80" s="112">
        <f>SUM($AT80:AW80)</f>
        <v>0</v>
      </c>
      <c r="BL80" s="112">
        <f>SUM($AT80:AX80)</f>
        <v>0</v>
      </c>
      <c r="BM80" s="112">
        <f>SUM($AT80:AY80)</f>
        <v>0</v>
      </c>
      <c r="BN80" s="112">
        <f>SUM($AT80:AZ80)</f>
        <v>5129.1095999999998</v>
      </c>
      <c r="BO80" s="112">
        <f>SUM($AT80:BA80)</f>
        <v>10258.2192</v>
      </c>
      <c r="BP80" s="112">
        <f>SUM($AT80:BB80)</f>
        <v>24615.6564</v>
      </c>
      <c r="BQ80" s="112">
        <f>SUM($AT80:BC80)</f>
        <v>29744.766</v>
      </c>
      <c r="BR80" s="112">
        <f>SUM($AT80:BD80)</f>
        <v>34873.875599999999</v>
      </c>
      <c r="BS80" s="112">
        <f>SUM($AT80:BE80)</f>
        <v>49230.6564</v>
      </c>
      <c r="BT80" s="132">
        <f t="shared" si="85"/>
        <v>10769.74625</v>
      </c>
      <c r="BV80" s="112">
        <f t="shared" si="86"/>
        <v>0</v>
      </c>
      <c r="BW80" s="112">
        <f t="shared" si="87"/>
        <v>0</v>
      </c>
      <c r="BX80" s="112">
        <f t="shared" si="88"/>
        <v>0</v>
      </c>
      <c r="BY80" s="112">
        <f t="shared" si="89"/>
        <v>0</v>
      </c>
      <c r="BZ80" s="112">
        <f t="shared" si="90"/>
        <v>0</v>
      </c>
      <c r="CA80" s="112">
        <f t="shared" si="91"/>
        <v>0</v>
      </c>
      <c r="CB80" s="112">
        <f t="shared" si="92"/>
        <v>0</v>
      </c>
      <c r="CC80" s="112">
        <f t="shared" si="93"/>
        <v>0</v>
      </c>
      <c r="CD80" s="112">
        <f t="shared" si="94"/>
        <v>0</v>
      </c>
      <c r="CE80" s="112">
        <f t="shared" si="95"/>
        <v>0</v>
      </c>
      <c r="CF80" s="112">
        <f t="shared" si="96"/>
        <v>0</v>
      </c>
      <c r="CG80" s="112">
        <f t="shared" si="97"/>
        <v>0</v>
      </c>
      <c r="CH80" s="112">
        <f t="shared" si="98"/>
        <v>0</v>
      </c>
      <c r="CI80" s="96"/>
      <c r="CJ80" s="112">
        <f>SUM($BV80:BV80)</f>
        <v>0</v>
      </c>
      <c r="CK80" s="112">
        <f>SUM($BV80:BW80)</f>
        <v>0</v>
      </c>
      <c r="CL80" s="112">
        <f>SUM($BV80:BX80)</f>
        <v>0</v>
      </c>
      <c r="CM80" s="112">
        <f>SUM($BV80:BY80)</f>
        <v>0</v>
      </c>
      <c r="CN80" s="112">
        <f>SUM($BV80:BZ80)</f>
        <v>0</v>
      </c>
      <c r="CO80" s="112">
        <f>SUM($BV80:CA80)</f>
        <v>0</v>
      </c>
      <c r="CP80" s="112">
        <f>SUM($BV80:CB80)</f>
        <v>0</v>
      </c>
      <c r="CQ80" s="112">
        <f>SUM($BV80:CC80)</f>
        <v>0</v>
      </c>
      <c r="CR80" s="112">
        <f>SUM($BV80:CD80)</f>
        <v>0</v>
      </c>
      <c r="CS80" s="112">
        <f>SUM($BV80:CE80)</f>
        <v>0</v>
      </c>
      <c r="CT80" s="112">
        <f>SUM($BV80:CF80)</f>
        <v>0</v>
      </c>
      <c r="CU80" s="112">
        <f>SUM($BV80:CG80)</f>
        <v>0</v>
      </c>
      <c r="CV80" s="132">
        <f t="shared" si="99"/>
        <v>0</v>
      </c>
    </row>
    <row r="81" spans="1:100" s="94" customFormat="1" ht="14.4">
      <c r="A81" s="154" t="s">
        <v>509</v>
      </c>
      <c r="B81" s="154" t="s">
        <v>267</v>
      </c>
      <c r="C81" s="154" t="s">
        <v>21</v>
      </c>
      <c r="D81" s="137" t="s">
        <v>583</v>
      </c>
      <c r="E81" s="105" t="s">
        <v>57</v>
      </c>
      <c r="F81" t="s">
        <v>269</v>
      </c>
      <c r="G81" t="s">
        <v>357</v>
      </c>
      <c r="H81" t="s">
        <v>358</v>
      </c>
      <c r="I81" t="s">
        <v>368</v>
      </c>
      <c r="J81" t="s">
        <v>687</v>
      </c>
      <c r="K81" s="154" t="s">
        <v>501</v>
      </c>
      <c r="L81" s="154" t="s">
        <v>505</v>
      </c>
      <c r="M81" s="119" t="str">
        <f t="shared" si="67"/>
        <v>ED.AN</v>
      </c>
      <c r="N81" s="118">
        <v>0.65639999999999998</v>
      </c>
      <c r="O81" s="118">
        <v>0</v>
      </c>
      <c r="P81" s="117">
        <f t="shared" si="68"/>
        <v>55449.39</v>
      </c>
      <c r="Q81" s="117">
        <f t="shared" si="69"/>
        <v>0</v>
      </c>
      <c r="R81" s="112">
        <v>0</v>
      </c>
      <c r="S81" s="112">
        <v>209</v>
      </c>
      <c r="T81" s="112">
        <v>0</v>
      </c>
      <c r="U81" s="112">
        <v>0</v>
      </c>
      <c r="V81" s="112">
        <v>7905</v>
      </c>
      <c r="W81" s="112">
        <v>0</v>
      </c>
      <c r="X81" s="112">
        <v>12500</v>
      </c>
      <c r="Y81" s="112">
        <v>12500</v>
      </c>
      <c r="Z81" s="112">
        <v>12902</v>
      </c>
      <c r="AA81" s="112">
        <v>12751</v>
      </c>
      <c r="AB81" s="112">
        <v>12823</v>
      </c>
      <c r="AC81" s="112">
        <v>12885</v>
      </c>
      <c r="AD81" s="112">
        <f t="shared" si="70"/>
        <v>84475</v>
      </c>
      <c r="AE81" s="96"/>
      <c r="AF81" s="112">
        <f>SUM($R81:R81)</f>
        <v>0</v>
      </c>
      <c r="AG81" s="112">
        <f>SUM($R81:S81)</f>
        <v>209</v>
      </c>
      <c r="AH81" s="112">
        <f>SUM($R81:T81)</f>
        <v>209</v>
      </c>
      <c r="AI81" s="112">
        <f>SUM($R81:U81)</f>
        <v>209</v>
      </c>
      <c r="AJ81" s="112">
        <f>SUM($R81:V81)</f>
        <v>8114</v>
      </c>
      <c r="AK81" s="112">
        <f>SUM($R81:W81)</f>
        <v>8114</v>
      </c>
      <c r="AL81" s="112">
        <f>SUM($R81:X81)</f>
        <v>20614</v>
      </c>
      <c r="AM81" s="112">
        <f>SUM($R81:Y81)</f>
        <v>33114</v>
      </c>
      <c r="AN81" s="112">
        <f>SUM($R81:Z81)</f>
        <v>46016</v>
      </c>
      <c r="AO81" s="112">
        <f>SUM($R81:AA81)</f>
        <v>58767</v>
      </c>
      <c r="AP81" s="112">
        <f>SUM($R81:AB81)</f>
        <v>71590</v>
      </c>
      <c r="AQ81" s="112">
        <f>SUM($R81:AC81)</f>
        <v>84475</v>
      </c>
      <c r="AR81" s="132">
        <f t="shared" si="71"/>
        <v>24099.458333333332</v>
      </c>
      <c r="AT81" s="112">
        <f t="shared" si="72"/>
        <v>0</v>
      </c>
      <c r="AU81" s="112">
        <f t="shared" si="73"/>
        <v>137.1876</v>
      </c>
      <c r="AV81" s="112">
        <f t="shared" si="74"/>
        <v>0</v>
      </c>
      <c r="AW81" s="112">
        <f t="shared" si="75"/>
        <v>0</v>
      </c>
      <c r="AX81" s="112">
        <f t="shared" si="76"/>
        <v>5188.8419999999996</v>
      </c>
      <c r="AY81" s="112">
        <f t="shared" si="77"/>
        <v>0</v>
      </c>
      <c r="AZ81" s="112">
        <f t="shared" si="78"/>
        <v>8205</v>
      </c>
      <c r="BA81" s="112">
        <f t="shared" si="79"/>
        <v>8205</v>
      </c>
      <c r="BB81" s="112">
        <f t="shared" si="80"/>
        <v>8468.8727999999992</v>
      </c>
      <c r="BC81" s="112">
        <f t="shared" si="81"/>
        <v>8369.7564000000002</v>
      </c>
      <c r="BD81" s="112">
        <f t="shared" si="82"/>
        <v>8417.0172000000002</v>
      </c>
      <c r="BE81" s="112">
        <f t="shared" si="83"/>
        <v>8457.7139999999999</v>
      </c>
      <c r="BF81" s="112">
        <f t="shared" si="84"/>
        <v>55449.39</v>
      </c>
      <c r="BG81" s="96"/>
      <c r="BH81" s="112">
        <f>SUM($AT81:AT81)</f>
        <v>0</v>
      </c>
      <c r="BI81" s="112">
        <f>SUM($AT81:AU81)</f>
        <v>137.1876</v>
      </c>
      <c r="BJ81" s="112">
        <f>SUM($AT81:AV81)</f>
        <v>137.1876</v>
      </c>
      <c r="BK81" s="112">
        <f>SUM($AT81:AW81)</f>
        <v>137.1876</v>
      </c>
      <c r="BL81" s="112">
        <f>SUM($AT81:AX81)</f>
        <v>5326.0295999999998</v>
      </c>
      <c r="BM81" s="112">
        <f>SUM($AT81:AY81)</f>
        <v>5326.0295999999998</v>
      </c>
      <c r="BN81" s="112">
        <f>SUM($AT81:AZ81)</f>
        <v>13531.0296</v>
      </c>
      <c r="BO81" s="112">
        <f>SUM($AT81:BA81)</f>
        <v>21736.029600000002</v>
      </c>
      <c r="BP81" s="112">
        <f>SUM($AT81:BB81)</f>
        <v>30204.902399999999</v>
      </c>
      <c r="BQ81" s="112">
        <f>SUM($AT81:BC81)</f>
        <v>38574.658799999997</v>
      </c>
      <c r="BR81" s="112">
        <f>SUM($AT81:BD81)</f>
        <v>46991.675999999999</v>
      </c>
      <c r="BS81" s="112">
        <f>SUM($AT81:BE81)</f>
        <v>55449.39</v>
      </c>
      <c r="BT81" s="132">
        <f t="shared" si="85"/>
        <v>15818.88445</v>
      </c>
      <c r="BV81" s="112">
        <f t="shared" si="86"/>
        <v>0</v>
      </c>
      <c r="BW81" s="112">
        <f t="shared" si="87"/>
        <v>0</v>
      </c>
      <c r="BX81" s="112">
        <f t="shared" si="88"/>
        <v>0</v>
      </c>
      <c r="BY81" s="112">
        <f t="shared" si="89"/>
        <v>0</v>
      </c>
      <c r="BZ81" s="112">
        <f t="shared" si="90"/>
        <v>0</v>
      </c>
      <c r="CA81" s="112">
        <f t="shared" si="91"/>
        <v>0</v>
      </c>
      <c r="CB81" s="112">
        <f t="shared" si="92"/>
        <v>0</v>
      </c>
      <c r="CC81" s="112">
        <f t="shared" si="93"/>
        <v>0</v>
      </c>
      <c r="CD81" s="112">
        <f t="shared" si="94"/>
        <v>0</v>
      </c>
      <c r="CE81" s="112">
        <f t="shared" si="95"/>
        <v>0</v>
      </c>
      <c r="CF81" s="112">
        <f t="shared" si="96"/>
        <v>0</v>
      </c>
      <c r="CG81" s="112">
        <f t="shared" si="97"/>
        <v>0</v>
      </c>
      <c r="CH81" s="112">
        <f t="shared" si="98"/>
        <v>0</v>
      </c>
      <c r="CI81" s="96"/>
      <c r="CJ81" s="112">
        <f>SUM($BV81:BV81)</f>
        <v>0</v>
      </c>
      <c r="CK81" s="112">
        <f>SUM($BV81:BW81)</f>
        <v>0</v>
      </c>
      <c r="CL81" s="112">
        <f>SUM($BV81:BX81)</f>
        <v>0</v>
      </c>
      <c r="CM81" s="112">
        <f>SUM($BV81:BY81)</f>
        <v>0</v>
      </c>
      <c r="CN81" s="112">
        <f>SUM($BV81:BZ81)</f>
        <v>0</v>
      </c>
      <c r="CO81" s="112">
        <f>SUM($BV81:CA81)</f>
        <v>0</v>
      </c>
      <c r="CP81" s="112">
        <f>SUM($BV81:CB81)</f>
        <v>0</v>
      </c>
      <c r="CQ81" s="112">
        <f>SUM($BV81:CC81)</f>
        <v>0</v>
      </c>
      <c r="CR81" s="112">
        <f>SUM($BV81:CD81)</f>
        <v>0</v>
      </c>
      <c r="CS81" s="112">
        <f>SUM($BV81:CE81)</f>
        <v>0</v>
      </c>
      <c r="CT81" s="112">
        <f>SUM($BV81:CF81)</f>
        <v>0</v>
      </c>
      <c r="CU81" s="112">
        <f>SUM($BV81:CG81)</f>
        <v>0</v>
      </c>
      <c r="CV81" s="132">
        <f t="shared" si="99"/>
        <v>0</v>
      </c>
    </row>
    <row r="82" spans="1:100" s="94" customFormat="1" ht="14.4">
      <c r="A82" s="154" t="s">
        <v>509</v>
      </c>
      <c r="B82" s="154" t="s">
        <v>267</v>
      </c>
      <c r="C82" s="154" t="s">
        <v>21</v>
      </c>
      <c r="D82" s="137" t="s">
        <v>583</v>
      </c>
      <c r="E82" s="105" t="s">
        <v>57</v>
      </c>
      <c r="F82" t="s">
        <v>269</v>
      </c>
      <c r="G82" t="s">
        <v>357</v>
      </c>
      <c r="H82" t="s">
        <v>358</v>
      </c>
      <c r="I82" t="s">
        <v>367</v>
      </c>
      <c r="J82" t="s">
        <v>688</v>
      </c>
      <c r="K82" s="154" t="s">
        <v>501</v>
      </c>
      <c r="L82" s="154" t="s">
        <v>505</v>
      </c>
      <c r="M82" s="119" t="str">
        <f t="shared" si="67"/>
        <v>ED.AN</v>
      </c>
      <c r="N82" s="118">
        <v>0.65639999999999998</v>
      </c>
      <c r="O82" s="118">
        <v>0</v>
      </c>
      <c r="P82" s="117">
        <f t="shared" si="68"/>
        <v>66080.444399999993</v>
      </c>
      <c r="Q82" s="117">
        <f t="shared" si="69"/>
        <v>0</v>
      </c>
      <c r="R82" s="112">
        <v>0</v>
      </c>
      <c r="S82" s="112">
        <v>556</v>
      </c>
      <c r="T82" s="112">
        <v>117</v>
      </c>
      <c r="U82" s="112">
        <v>0</v>
      </c>
      <c r="V82" s="112">
        <v>0</v>
      </c>
      <c r="W82" s="112">
        <v>0</v>
      </c>
      <c r="X82" s="112">
        <v>9169</v>
      </c>
      <c r="Y82" s="112">
        <v>9169</v>
      </c>
      <c r="Z82" s="112">
        <v>31662</v>
      </c>
      <c r="AA82" s="112">
        <v>9169</v>
      </c>
      <c r="AB82" s="112">
        <v>9169</v>
      </c>
      <c r="AC82" s="112">
        <v>31660</v>
      </c>
      <c r="AD82" s="112">
        <f t="shared" si="70"/>
        <v>100671</v>
      </c>
      <c r="AE82" s="96"/>
      <c r="AF82" s="112">
        <f>SUM($R82:R82)</f>
        <v>0</v>
      </c>
      <c r="AG82" s="112">
        <f>SUM($R82:S82)</f>
        <v>556</v>
      </c>
      <c r="AH82" s="112">
        <f>SUM($R82:T82)</f>
        <v>673</v>
      </c>
      <c r="AI82" s="112">
        <f>SUM($R82:U82)</f>
        <v>673</v>
      </c>
      <c r="AJ82" s="112">
        <f>SUM($R82:V82)</f>
        <v>673</v>
      </c>
      <c r="AK82" s="112">
        <f>SUM($R82:W82)</f>
        <v>673</v>
      </c>
      <c r="AL82" s="112">
        <f>SUM($R82:X82)</f>
        <v>9842</v>
      </c>
      <c r="AM82" s="112">
        <f>SUM($R82:Y82)</f>
        <v>19011</v>
      </c>
      <c r="AN82" s="112">
        <f>SUM($R82:Z82)</f>
        <v>50673</v>
      </c>
      <c r="AO82" s="112">
        <f>SUM($R82:AA82)</f>
        <v>59842</v>
      </c>
      <c r="AP82" s="112">
        <f>SUM($R82:AB82)</f>
        <v>69011</v>
      </c>
      <c r="AQ82" s="112">
        <f>SUM($R82:AC82)</f>
        <v>100671</v>
      </c>
      <c r="AR82" s="132">
        <f t="shared" si="71"/>
        <v>21830.208333333332</v>
      </c>
      <c r="AT82" s="112">
        <f t="shared" si="72"/>
        <v>0</v>
      </c>
      <c r="AU82" s="112">
        <f t="shared" si="73"/>
        <v>364.95839999999998</v>
      </c>
      <c r="AV82" s="112">
        <f t="shared" si="74"/>
        <v>76.7988</v>
      </c>
      <c r="AW82" s="112">
        <f t="shared" si="75"/>
        <v>0</v>
      </c>
      <c r="AX82" s="112">
        <f t="shared" si="76"/>
        <v>0</v>
      </c>
      <c r="AY82" s="112">
        <f t="shared" si="77"/>
        <v>0</v>
      </c>
      <c r="AZ82" s="112">
        <f t="shared" si="78"/>
        <v>6018.5316000000003</v>
      </c>
      <c r="BA82" s="112">
        <f t="shared" si="79"/>
        <v>6018.5316000000003</v>
      </c>
      <c r="BB82" s="112">
        <f t="shared" si="80"/>
        <v>20782.936799999999</v>
      </c>
      <c r="BC82" s="112">
        <f t="shared" si="81"/>
        <v>6018.5316000000003</v>
      </c>
      <c r="BD82" s="112">
        <f t="shared" si="82"/>
        <v>6018.5316000000003</v>
      </c>
      <c r="BE82" s="112">
        <f t="shared" si="83"/>
        <v>20781.624</v>
      </c>
      <c r="BF82" s="112">
        <f t="shared" si="84"/>
        <v>66080.444400000008</v>
      </c>
      <c r="BG82" s="96"/>
      <c r="BH82" s="112">
        <f>SUM($AT82:AT82)</f>
        <v>0</v>
      </c>
      <c r="BI82" s="112">
        <f>SUM($AT82:AU82)</f>
        <v>364.95839999999998</v>
      </c>
      <c r="BJ82" s="112">
        <f>SUM($AT82:AV82)</f>
        <v>441.75720000000001</v>
      </c>
      <c r="BK82" s="112">
        <f>SUM($AT82:AW82)</f>
        <v>441.75720000000001</v>
      </c>
      <c r="BL82" s="112">
        <f>SUM($AT82:AX82)</f>
        <v>441.75720000000001</v>
      </c>
      <c r="BM82" s="112">
        <f>SUM($AT82:AY82)</f>
        <v>441.75720000000001</v>
      </c>
      <c r="BN82" s="112">
        <f>SUM($AT82:AZ82)</f>
        <v>6460.2888000000003</v>
      </c>
      <c r="BO82" s="112">
        <f>SUM($AT82:BA82)</f>
        <v>12478.820400000001</v>
      </c>
      <c r="BP82" s="112">
        <f>SUM($AT82:BB82)</f>
        <v>33261.7572</v>
      </c>
      <c r="BQ82" s="112">
        <f>SUM($AT82:BC82)</f>
        <v>39280.288800000002</v>
      </c>
      <c r="BR82" s="112">
        <f>SUM($AT82:BD82)</f>
        <v>45298.820400000004</v>
      </c>
      <c r="BS82" s="112">
        <f>SUM($AT82:BE82)</f>
        <v>66080.444400000008</v>
      </c>
      <c r="BT82" s="132">
        <f t="shared" si="85"/>
        <v>14329.348749999999</v>
      </c>
      <c r="BV82" s="112">
        <f t="shared" si="86"/>
        <v>0</v>
      </c>
      <c r="BW82" s="112">
        <f t="shared" si="87"/>
        <v>0</v>
      </c>
      <c r="BX82" s="112">
        <f t="shared" si="88"/>
        <v>0</v>
      </c>
      <c r="BY82" s="112">
        <f t="shared" si="89"/>
        <v>0</v>
      </c>
      <c r="BZ82" s="112">
        <f t="shared" si="90"/>
        <v>0</v>
      </c>
      <c r="CA82" s="112">
        <f t="shared" si="91"/>
        <v>0</v>
      </c>
      <c r="CB82" s="112">
        <f t="shared" si="92"/>
        <v>0</v>
      </c>
      <c r="CC82" s="112">
        <f t="shared" si="93"/>
        <v>0</v>
      </c>
      <c r="CD82" s="112">
        <f t="shared" si="94"/>
        <v>0</v>
      </c>
      <c r="CE82" s="112">
        <f t="shared" si="95"/>
        <v>0</v>
      </c>
      <c r="CF82" s="112">
        <f t="shared" si="96"/>
        <v>0</v>
      </c>
      <c r="CG82" s="112">
        <f t="shared" si="97"/>
        <v>0</v>
      </c>
      <c r="CH82" s="112">
        <f t="shared" si="98"/>
        <v>0</v>
      </c>
      <c r="CI82" s="96"/>
      <c r="CJ82" s="112">
        <f>SUM($BV82:BV82)</f>
        <v>0</v>
      </c>
      <c r="CK82" s="112">
        <f>SUM($BV82:BW82)</f>
        <v>0</v>
      </c>
      <c r="CL82" s="112">
        <f>SUM($BV82:BX82)</f>
        <v>0</v>
      </c>
      <c r="CM82" s="112">
        <f>SUM($BV82:BY82)</f>
        <v>0</v>
      </c>
      <c r="CN82" s="112">
        <f>SUM($BV82:BZ82)</f>
        <v>0</v>
      </c>
      <c r="CO82" s="112">
        <f>SUM($BV82:CA82)</f>
        <v>0</v>
      </c>
      <c r="CP82" s="112">
        <f>SUM($BV82:CB82)</f>
        <v>0</v>
      </c>
      <c r="CQ82" s="112">
        <f>SUM($BV82:CC82)</f>
        <v>0</v>
      </c>
      <c r="CR82" s="112">
        <f>SUM($BV82:CD82)</f>
        <v>0</v>
      </c>
      <c r="CS82" s="112">
        <f>SUM($BV82:CE82)</f>
        <v>0</v>
      </c>
      <c r="CT82" s="112">
        <f>SUM($BV82:CF82)</f>
        <v>0</v>
      </c>
      <c r="CU82" s="112">
        <f>SUM($BV82:CG82)</f>
        <v>0</v>
      </c>
      <c r="CV82" s="132">
        <f t="shared" si="99"/>
        <v>0</v>
      </c>
    </row>
    <row r="83" spans="1:100" s="94" customFormat="1" ht="14.4">
      <c r="A83" s="154" t="s">
        <v>509</v>
      </c>
      <c r="B83" s="154" t="s">
        <v>267</v>
      </c>
      <c r="C83" s="154" t="s">
        <v>21</v>
      </c>
      <c r="D83" s="137" t="s">
        <v>583</v>
      </c>
      <c r="E83" s="105" t="s">
        <v>57</v>
      </c>
      <c r="F83" t="s">
        <v>269</v>
      </c>
      <c r="G83" t="s">
        <v>357</v>
      </c>
      <c r="H83" t="s">
        <v>358</v>
      </c>
      <c r="I83" t="s">
        <v>365</v>
      </c>
      <c r="J83" t="s">
        <v>689</v>
      </c>
      <c r="K83" s="154" t="s">
        <v>501</v>
      </c>
      <c r="L83" s="154" t="s">
        <v>505</v>
      </c>
      <c r="M83" s="119" t="str">
        <f t="shared" si="67"/>
        <v>ED.AN</v>
      </c>
      <c r="N83" s="118">
        <v>0.65639999999999998</v>
      </c>
      <c r="O83" s="118">
        <v>0</v>
      </c>
      <c r="P83" s="117">
        <f t="shared" si="68"/>
        <v>87876.206399999995</v>
      </c>
      <c r="Q83" s="117">
        <f t="shared" si="69"/>
        <v>0</v>
      </c>
      <c r="R83" s="112">
        <v>0</v>
      </c>
      <c r="S83" s="112">
        <v>0</v>
      </c>
      <c r="T83" s="112">
        <v>0</v>
      </c>
      <c r="U83" s="112">
        <v>0</v>
      </c>
      <c r="V83" s="112">
        <v>5541</v>
      </c>
      <c r="W83" s="112">
        <v>0</v>
      </c>
      <c r="X83" s="112">
        <v>45000</v>
      </c>
      <c r="Y83" s="112">
        <v>16667</v>
      </c>
      <c r="Z83" s="112">
        <v>16667</v>
      </c>
      <c r="AA83" s="112">
        <v>16667</v>
      </c>
      <c r="AB83" s="112">
        <v>16667</v>
      </c>
      <c r="AC83" s="112">
        <v>16667</v>
      </c>
      <c r="AD83" s="112">
        <f t="shared" si="70"/>
        <v>133876</v>
      </c>
      <c r="AE83" s="96"/>
      <c r="AF83" s="112">
        <f>SUM($R83:R83)</f>
        <v>0</v>
      </c>
      <c r="AG83" s="112">
        <f>SUM($R83:S83)</f>
        <v>0</v>
      </c>
      <c r="AH83" s="112">
        <f>SUM($R83:T83)</f>
        <v>0</v>
      </c>
      <c r="AI83" s="112">
        <f>SUM($R83:U83)</f>
        <v>0</v>
      </c>
      <c r="AJ83" s="112">
        <f>SUM($R83:V83)</f>
        <v>5541</v>
      </c>
      <c r="AK83" s="112">
        <f>SUM($R83:W83)</f>
        <v>5541</v>
      </c>
      <c r="AL83" s="112">
        <f>SUM($R83:X83)</f>
        <v>50541</v>
      </c>
      <c r="AM83" s="112">
        <f>SUM($R83:Y83)</f>
        <v>67208</v>
      </c>
      <c r="AN83" s="112">
        <f>SUM($R83:Z83)</f>
        <v>83875</v>
      </c>
      <c r="AO83" s="112">
        <f>SUM($R83:AA83)</f>
        <v>100542</v>
      </c>
      <c r="AP83" s="112">
        <f>SUM($R83:AB83)</f>
        <v>117209</v>
      </c>
      <c r="AQ83" s="112">
        <f>SUM($R83:AC83)</f>
        <v>133876</v>
      </c>
      <c r="AR83" s="132">
        <f t="shared" si="71"/>
        <v>41449.583333333336</v>
      </c>
      <c r="AT83" s="112">
        <f t="shared" si="72"/>
        <v>0</v>
      </c>
      <c r="AU83" s="112">
        <f t="shared" si="73"/>
        <v>0</v>
      </c>
      <c r="AV83" s="112">
        <f t="shared" si="74"/>
        <v>0</v>
      </c>
      <c r="AW83" s="112">
        <f t="shared" si="75"/>
        <v>0</v>
      </c>
      <c r="AX83" s="112">
        <f t="shared" si="76"/>
        <v>3637.1124</v>
      </c>
      <c r="AY83" s="112">
        <f t="shared" si="77"/>
        <v>0</v>
      </c>
      <c r="AZ83" s="112">
        <f t="shared" si="78"/>
        <v>29538</v>
      </c>
      <c r="BA83" s="112">
        <f t="shared" si="79"/>
        <v>10940.218800000001</v>
      </c>
      <c r="BB83" s="112">
        <f t="shared" si="80"/>
        <v>10940.218800000001</v>
      </c>
      <c r="BC83" s="112">
        <f t="shared" si="81"/>
        <v>10940.218800000001</v>
      </c>
      <c r="BD83" s="112">
        <f t="shared" si="82"/>
        <v>10940.218800000001</v>
      </c>
      <c r="BE83" s="112">
        <f t="shared" si="83"/>
        <v>10940.218800000001</v>
      </c>
      <c r="BF83" s="112">
        <f t="shared" si="84"/>
        <v>87876.20640000001</v>
      </c>
      <c r="BG83" s="96"/>
      <c r="BH83" s="112">
        <f>SUM($AT83:AT83)</f>
        <v>0</v>
      </c>
      <c r="BI83" s="112">
        <f>SUM($AT83:AU83)</f>
        <v>0</v>
      </c>
      <c r="BJ83" s="112">
        <f>SUM($AT83:AV83)</f>
        <v>0</v>
      </c>
      <c r="BK83" s="112">
        <f>SUM($AT83:AW83)</f>
        <v>0</v>
      </c>
      <c r="BL83" s="112">
        <f>SUM($AT83:AX83)</f>
        <v>3637.1124</v>
      </c>
      <c r="BM83" s="112">
        <f>SUM($AT83:AY83)</f>
        <v>3637.1124</v>
      </c>
      <c r="BN83" s="112">
        <f>SUM($AT83:AZ83)</f>
        <v>33175.112399999998</v>
      </c>
      <c r="BO83" s="112">
        <f>SUM($AT83:BA83)</f>
        <v>44115.331200000001</v>
      </c>
      <c r="BP83" s="112">
        <f>SUM($AT83:BB83)</f>
        <v>55055.55</v>
      </c>
      <c r="BQ83" s="112">
        <f>SUM($AT83:BC83)</f>
        <v>65995.768800000005</v>
      </c>
      <c r="BR83" s="112">
        <f>SUM($AT83:BD83)</f>
        <v>76935.987600000008</v>
      </c>
      <c r="BS83" s="112">
        <f>SUM($AT83:BE83)</f>
        <v>87876.20640000001</v>
      </c>
      <c r="BT83" s="132">
        <f t="shared" si="85"/>
        <v>27207.506500000003</v>
      </c>
      <c r="BV83" s="112">
        <f t="shared" si="86"/>
        <v>0</v>
      </c>
      <c r="BW83" s="112">
        <f t="shared" si="87"/>
        <v>0</v>
      </c>
      <c r="BX83" s="112">
        <f t="shared" si="88"/>
        <v>0</v>
      </c>
      <c r="BY83" s="112">
        <f t="shared" si="89"/>
        <v>0</v>
      </c>
      <c r="BZ83" s="112">
        <f t="shared" si="90"/>
        <v>0</v>
      </c>
      <c r="CA83" s="112">
        <f t="shared" si="91"/>
        <v>0</v>
      </c>
      <c r="CB83" s="112">
        <f t="shared" si="92"/>
        <v>0</v>
      </c>
      <c r="CC83" s="112">
        <f t="shared" si="93"/>
        <v>0</v>
      </c>
      <c r="CD83" s="112">
        <f t="shared" si="94"/>
        <v>0</v>
      </c>
      <c r="CE83" s="112">
        <f t="shared" si="95"/>
        <v>0</v>
      </c>
      <c r="CF83" s="112">
        <f t="shared" si="96"/>
        <v>0</v>
      </c>
      <c r="CG83" s="112">
        <f t="shared" si="97"/>
        <v>0</v>
      </c>
      <c r="CH83" s="112">
        <f t="shared" si="98"/>
        <v>0</v>
      </c>
      <c r="CI83" s="96"/>
      <c r="CJ83" s="112">
        <f>SUM($BV83:BV83)</f>
        <v>0</v>
      </c>
      <c r="CK83" s="112">
        <f>SUM($BV83:BW83)</f>
        <v>0</v>
      </c>
      <c r="CL83" s="112">
        <f>SUM($BV83:BX83)</f>
        <v>0</v>
      </c>
      <c r="CM83" s="112">
        <f>SUM($BV83:BY83)</f>
        <v>0</v>
      </c>
      <c r="CN83" s="112">
        <f>SUM($BV83:BZ83)</f>
        <v>0</v>
      </c>
      <c r="CO83" s="112">
        <f>SUM($BV83:CA83)</f>
        <v>0</v>
      </c>
      <c r="CP83" s="112">
        <f>SUM($BV83:CB83)</f>
        <v>0</v>
      </c>
      <c r="CQ83" s="112">
        <f>SUM($BV83:CC83)</f>
        <v>0</v>
      </c>
      <c r="CR83" s="112">
        <f>SUM($BV83:CD83)</f>
        <v>0</v>
      </c>
      <c r="CS83" s="112">
        <f>SUM($BV83:CE83)</f>
        <v>0</v>
      </c>
      <c r="CT83" s="112">
        <f>SUM($BV83:CF83)</f>
        <v>0</v>
      </c>
      <c r="CU83" s="112">
        <f>SUM($BV83:CG83)</f>
        <v>0</v>
      </c>
      <c r="CV83" s="132">
        <f t="shared" si="99"/>
        <v>0</v>
      </c>
    </row>
    <row r="84" spans="1:100" s="94" customFormat="1" ht="14.4">
      <c r="A84" s="154" t="s">
        <v>509</v>
      </c>
      <c r="B84" s="154" t="s">
        <v>267</v>
      </c>
      <c r="C84" s="154" t="s">
        <v>21</v>
      </c>
      <c r="D84" s="137" t="s">
        <v>583</v>
      </c>
      <c r="E84" s="105" t="s">
        <v>57</v>
      </c>
      <c r="F84" t="s">
        <v>269</v>
      </c>
      <c r="G84" t="s">
        <v>357</v>
      </c>
      <c r="H84" t="s">
        <v>358</v>
      </c>
      <c r="I84" t="s">
        <v>360</v>
      </c>
      <c r="J84" t="s">
        <v>690</v>
      </c>
      <c r="K84" s="154" t="s">
        <v>501</v>
      </c>
      <c r="L84" s="154" t="s">
        <v>505</v>
      </c>
      <c r="M84" s="119" t="str">
        <f t="shared" si="67"/>
        <v>ED.AN</v>
      </c>
      <c r="N84" s="118">
        <v>0.65639999999999998</v>
      </c>
      <c r="O84" s="118">
        <v>0</v>
      </c>
      <c r="P84" s="117">
        <f t="shared" si="68"/>
        <v>109242.0264</v>
      </c>
      <c r="Q84" s="117">
        <f t="shared" si="69"/>
        <v>0</v>
      </c>
      <c r="R84" s="112">
        <v>1233</v>
      </c>
      <c r="S84" s="112">
        <v>31</v>
      </c>
      <c r="T84" s="112">
        <v>67491</v>
      </c>
      <c r="U84" s="112">
        <v>0</v>
      </c>
      <c r="V84" s="112">
        <v>0</v>
      </c>
      <c r="W84" s="112">
        <v>0</v>
      </c>
      <c r="X84" s="112">
        <v>97671</v>
      </c>
      <c r="Y84" s="112">
        <v>0</v>
      </c>
      <c r="Z84" s="112">
        <v>0</v>
      </c>
      <c r="AA84" s="112">
        <v>0</v>
      </c>
      <c r="AB84" s="112">
        <v>0</v>
      </c>
      <c r="AC84" s="112">
        <v>0</v>
      </c>
      <c r="AD84" s="112">
        <f t="shared" si="70"/>
        <v>166426</v>
      </c>
      <c r="AE84" s="96"/>
      <c r="AF84" s="112">
        <f>SUM($R84:R84)</f>
        <v>1233</v>
      </c>
      <c r="AG84" s="112">
        <f>SUM($R84:S84)</f>
        <v>1264</v>
      </c>
      <c r="AH84" s="112">
        <f>SUM($R84:T84)</f>
        <v>68755</v>
      </c>
      <c r="AI84" s="112">
        <f>SUM($R84:U84)</f>
        <v>68755</v>
      </c>
      <c r="AJ84" s="112">
        <f>SUM($R84:V84)</f>
        <v>68755</v>
      </c>
      <c r="AK84" s="112">
        <f>SUM($R84:W84)</f>
        <v>68755</v>
      </c>
      <c r="AL84" s="112">
        <f>SUM($R84:X84)</f>
        <v>166426</v>
      </c>
      <c r="AM84" s="112">
        <f>SUM($R84:Y84)</f>
        <v>166426</v>
      </c>
      <c r="AN84" s="112">
        <f>SUM($R84:Z84)</f>
        <v>166426</v>
      </c>
      <c r="AO84" s="112">
        <f>SUM($R84:AA84)</f>
        <v>166426</v>
      </c>
      <c r="AP84" s="112">
        <f>SUM($R84:AB84)</f>
        <v>166426</v>
      </c>
      <c r="AQ84" s="112">
        <f>SUM($R84:AC84)</f>
        <v>166426</v>
      </c>
      <c r="AR84" s="132">
        <f t="shared" si="71"/>
        <v>99405</v>
      </c>
      <c r="AT84" s="112">
        <f t="shared" si="72"/>
        <v>809.34119999999996</v>
      </c>
      <c r="AU84" s="112">
        <f t="shared" si="73"/>
        <v>20.348399999999998</v>
      </c>
      <c r="AV84" s="112">
        <f t="shared" si="74"/>
        <v>44301.092400000001</v>
      </c>
      <c r="AW84" s="112">
        <f t="shared" si="75"/>
        <v>0</v>
      </c>
      <c r="AX84" s="112">
        <f t="shared" si="76"/>
        <v>0</v>
      </c>
      <c r="AY84" s="112">
        <f t="shared" si="77"/>
        <v>0</v>
      </c>
      <c r="AZ84" s="112">
        <f t="shared" si="78"/>
        <v>64111.244399999996</v>
      </c>
      <c r="BA84" s="112">
        <f t="shared" si="79"/>
        <v>0</v>
      </c>
      <c r="BB84" s="112">
        <f t="shared" si="80"/>
        <v>0</v>
      </c>
      <c r="BC84" s="112">
        <f t="shared" si="81"/>
        <v>0</v>
      </c>
      <c r="BD84" s="112">
        <f t="shared" si="82"/>
        <v>0</v>
      </c>
      <c r="BE84" s="112">
        <f t="shared" si="83"/>
        <v>0</v>
      </c>
      <c r="BF84" s="112">
        <f t="shared" si="84"/>
        <v>109242.0264</v>
      </c>
      <c r="BG84" s="96"/>
      <c r="BH84" s="112">
        <f>SUM($AT84:AT84)</f>
        <v>809.34119999999996</v>
      </c>
      <c r="BI84" s="112">
        <f>SUM($AT84:AU84)</f>
        <v>829.68959999999993</v>
      </c>
      <c r="BJ84" s="112">
        <f>SUM($AT84:AV84)</f>
        <v>45130.781999999999</v>
      </c>
      <c r="BK84" s="112">
        <f>SUM($AT84:AW84)</f>
        <v>45130.781999999999</v>
      </c>
      <c r="BL84" s="112">
        <f>SUM($AT84:AX84)</f>
        <v>45130.781999999999</v>
      </c>
      <c r="BM84" s="112">
        <f>SUM($AT84:AY84)</f>
        <v>45130.781999999999</v>
      </c>
      <c r="BN84" s="112">
        <f>SUM($AT84:AZ84)</f>
        <v>109242.0264</v>
      </c>
      <c r="BO84" s="112">
        <f>SUM($AT84:BA84)</f>
        <v>109242.0264</v>
      </c>
      <c r="BP84" s="112">
        <f>SUM($AT84:BB84)</f>
        <v>109242.0264</v>
      </c>
      <c r="BQ84" s="112">
        <f>SUM($AT84:BC84)</f>
        <v>109242.0264</v>
      </c>
      <c r="BR84" s="112">
        <f>SUM($AT84:BD84)</f>
        <v>109242.0264</v>
      </c>
      <c r="BS84" s="112">
        <f>SUM($AT84:BE84)</f>
        <v>109242.0264</v>
      </c>
      <c r="BT84" s="132">
        <f t="shared" si="85"/>
        <v>65249.442000000003</v>
      </c>
      <c r="BV84" s="112">
        <f t="shared" si="86"/>
        <v>0</v>
      </c>
      <c r="BW84" s="112">
        <f t="shared" si="87"/>
        <v>0</v>
      </c>
      <c r="BX84" s="112">
        <f t="shared" si="88"/>
        <v>0</v>
      </c>
      <c r="BY84" s="112">
        <f t="shared" si="89"/>
        <v>0</v>
      </c>
      <c r="BZ84" s="112">
        <f t="shared" si="90"/>
        <v>0</v>
      </c>
      <c r="CA84" s="112">
        <f t="shared" si="91"/>
        <v>0</v>
      </c>
      <c r="CB84" s="112">
        <f t="shared" si="92"/>
        <v>0</v>
      </c>
      <c r="CC84" s="112">
        <f t="shared" si="93"/>
        <v>0</v>
      </c>
      <c r="CD84" s="112">
        <f t="shared" si="94"/>
        <v>0</v>
      </c>
      <c r="CE84" s="112">
        <f t="shared" si="95"/>
        <v>0</v>
      </c>
      <c r="CF84" s="112">
        <f t="shared" si="96"/>
        <v>0</v>
      </c>
      <c r="CG84" s="112">
        <f t="shared" si="97"/>
        <v>0</v>
      </c>
      <c r="CH84" s="112">
        <f t="shared" si="98"/>
        <v>0</v>
      </c>
      <c r="CI84" s="96"/>
      <c r="CJ84" s="112">
        <f>SUM($BV84:BV84)</f>
        <v>0</v>
      </c>
      <c r="CK84" s="112">
        <f>SUM($BV84:BW84)</f>
        <v>0</v>
      </c>
      <c r="CL84" s="112">
        <f>SUM($BV84:BX84)</f>
        <v>0</v>
      </c>
      <c r="CM84" s="112">
        <f>SUM($BV84:BY84)</f>
        <v>0</v>
      </c>
      <c r="CN84" s="112">
        <f>SUM($BV84:BZ84)</f>
        <v>0</v>
      </c>
      <c r="CO84" s="112">
        <f>SUM($BV84:CA84)</f>
        <v>0</v>
      </c>
      <c r="CP84" s="112">
        <f>SUM($BV84:CB84)</f>
        <v>0</v>
      </c>
      <c r="CQ84" s="112">
        <f>SUM($BV84:CC84)</f>
        <v>0</v>
      </c>
      <c r="CR84" s="112">
        <f>SUM($BV84:CD84)</f>
        <v>0</v>
      </c>
      <c r="CS84" s="112">
        <f>SUM($BV84:CE84)</f>
        <v>0</v>
      </c>
      <c r="CT84" s="112">
        <f>SUM($BV84:CF84)</f>
        <v>0</v>
      </c>
      <c r="CU84" s="112">
        <f>SUM($BV84:CG84)</f>
        <v>0</v>
      </c>
      <c r="CV84" s="132">
        <f t="shared" si="99"/>
        <v>0</v>
      </c>
    </row>
    <row r="85" spans="1:100" s="94" customFormat="1" ht="14.4">
      <c r="A85" s="154" t="s">
        <v>509</v>
      </c>
      <c r="B85" s="154" t="s">
        <v>267</v>
      </c>
      <c r="C85" s="154" t="s">
        <v>21</v>
      </c>
      <c r="D85" s="137" t="s">
        <v>583</v>
      </c>
      <c r="E85" s="105" t="s">
        <v>57</v>
      </c>
      <c r="F85" t="s">
        <v>269</v>
      </c>
      <c r="G85" t="s">
        <v>357</v>
      </c>
      <c r="H85" t="s">
        <v>358</v>
      </c>
      <c r="I85" t="s">
        <v>691</v>
      </c>
      <c r="J85" t="s">
        <v>692</v>
      </c>
      <c r="K85" s="154" t="s">
        <v>501</v>
      </c>
      <c r="L85" s="154" t="s">
        <v>505</v>
      </c>
      <c r="M85" s="119" t="str">
        <f t="shared" si="67"/>
        <v>ED.AN</v>
      </c>
      <c r="N85" s="118">
        <v>0.65639999999999998</v>
      </c>
      <c r="O85" s="118">
        <v>0</v>
      </c>
      <c r="P85" s="117">
        <f t="shared" si="68"/>
        <v>224950.9056</v>
      </c>
      <c r="Q85" s="117">
        <f t="shared" si="69"/>
        <v>0</v>
      </c>
      <c r="R85" s="112">
        <v>0</v>
      </c>
      <c r="S85" s="112">
        <v>0</v>
      </c>
      <c r="T85" s="112">
        <v>0</v>
      </c>
      <c r="U85" s="112">
        <v>0</v>
      </c>
      <c r="V85" s="112">
        <v>48957</v>
      </c>
      <c r="W85" s="112">
        <v>747</v>
      </c>
      <c r="X85" s="112">
        <v>293000</v>
      </c>
      <c r="Y85" s="112">
        <v>0</v>
      </c>
      <c r="Z85" s="112">
        <v>0</v>
      </c>
      <c r="AA85" s="112">
        <v>0</v>
      </c>
      <c r="AB85" s="112">
        <v>0</v>
      </c>
      <c r="AC85" s="112">
        <v>0</v>
      </c>
      <c r="AD85" s="112">
        <f t="shared" si="70"/>
        <v>342704</v>
      </c>
      <c r="AE85" s="96"/>
      <c r="AF85" s="112">
        <f>SUM($R85:R85)</f>
        <v>0</v>
      </c>
      <c r="AG85" s="112">
        <f>SUM($R85:S85)</f>
        <v>0</v>
      </c>
      <c r="AH85" s="112">
        <f>SUM($R85:T85)</f>
        <v>0</v>
      </c>
      <c r="AI85" s="112">
        <f>SUM($R85:U85)</f>
        <v>0</v>
      </c>
      <c r="AJ85" s="112">
        <f>SUM($R85:V85)</f>
        <v>48957</v>
      </c>
      <c r="AK85" s="112">
        <f>SUM($R85:W85)</f>
        <v>49704</v>
      </c>
      <c r="AL85" s="112">
        <f>SUM($R85:X85)</f>
        <v>342704</v>
      </c>
      <c r="AM85" s="112">
        <f>SUM($R85:Y85)</f>
        <v>342704</v>
      </c>
      <c r="AN85" s="112">
        <f>SUM($R85:Z85)</f>
        <v>342704</v>
      </c>
      <c r="AO85" s="112">
        <f>SUM($R85:AA85)</f>
        <v>342704</v>
      </c>
      <c r="AP85" s="112">
        <f>SUM($R85:AB85)</f>
        <v>342704</v>
      </c>
      <c r="AQ85" s="112">
        <f>SUM($R85:AC85)</f>
        <v>342704</v>
      </c>
      <c r="AR85" s="132">
        <f t="shared" si="71"/>
        <v>165294.41666666666</v>
      </c>
      <c r="AT85" s="112">
        <f t="shared" si="72"/>
        <v>0</v>
      </c>
      <c r="AU85" s="112">
        <f t="shared" si="73"/>
        <v>0</v>
      </c>
      <c r="AV85" s="112">
        <f t="shared" si="74"/>
        <v>0</v>
      </c>
      <c r="AW85" s="112">
        <f t="shared" si="75"/>
        <v>0</v>
      </c>
      <c r="AX85" s="112">
        <f t="shared" si="76"/>
        <v>32135.374799999998</v>
      </c>
      <c r="AY85" s="112">
        <f t="shared" si="77"/>
        <v>490.33080000000001</v>
      </c>
      <c r="AZ85" s="112">
        <f t="shared" si="78"/>
        <v>192325.19999999998</v>
      </c>
      <c r="BA85" s="112">
        <f t="shared" si="79"/>
        <v>0</v>
      </c>
      <c r="BB85" s="112">
        <f t="shared" si="80"/>
        <v>0</v>
      </c>
      <c r="BC85" s="112">
        <f t="shared" si="81"/>
        <v>0</v>
      </c>
      <c r="BD85" s="112">
        <f t="shared" si="82"/>
        <v>0</v>
      </c>
      <c r="BE85" s="112">
        <f t="shared" si="83"/>
        <v>0</v>
      </c>
      <c r="BF85" s="112">
        <f t="shared" si="84"/>
        <v>224950.90559999997</v>
      </c>
      <c r="BG85" s="96"/>
      <c r="BH85" s="112">
        <f>SUM($AT85:AT85)</f>
        <v>0</v>
      </c>
      <c r="BI85" s="112">
        <f>SUM($AT85:AU85)</f>
        <v>0</v>
      </c>
      <c r="BJ85" s="112">
        <f>SUM($AT85:AV85)</f>
        <v>0</v>
      </c>
      <c r="BK85" s="112">
        <f>SUM($AT85:AW85)</f>
        <v>0</v>
      </c>
      <c r="BL85" s="112">
        <f>SUM($AT85:AX85)</f>
        <v>32135.374799999998</v>
      </c>
      <c r="BM85" s="112">
        <f>SUM($AT85:AY85)</f>
        <v>32625.705599999998</v>
      </c>
      <c r="BN85" s="112">
        <f>SUM($AT85:AZ85)</f>
        <v>224950.90559999997</v>
      </c>
      <c r="BO85" s="112">
        <f>SUM($AT85:BA85)</f>
        <v>224950.90559999997</v>
      </c>
      <c r="BP85" s="112">
        <f>SUM($AT85:BB85)</f>
        <v>224950.90559999997</v>
      </c>
      <c r="BQ85" s="112">
        <f>SUM($AT85:BC85)</f>
        <v>224950.90559999997</v>
      </c>
      <c r="BR85" s="112">
        <f>SUM($AT85:BD85)</f>
        <v>224950.90559999997</v>
      </c>
      <c r="BS85" s="112">
        <f>SUM($AT85:BE85)</f>
        <v>224950.90559999997</v>
      </c>
      <c r="BT85" s="132">
        <f t="shared" si="85"/>
        <v>108499.25509999999</v>
      </c>
      <c r="BV85" s="112">
        <f t="shared" si="86"/>
        <v>0</v>
      </c>
      <c r="BW85" s="112">
        <f t="shared" si="87"/>
        <v>0</v>
      </c>
      <c r="BX85" s="112">
        <f t="shared" si="88"/>
        <v>0</v>
      </c>
      <c r="BY85" s="112">
        <f t="shared" si="89"/>
        <v>0</v>
      </c>
      <c r="BZ85" s="112">
        <f t="shared" si="90"/>
        <v>0</v>
      </c>
      <c r="CA85" s="112">
        <f t="shared" si="91"/>
        <v>0</v>
      </c>
      <c r="CB85" s="112">
        <f t="shared" si="92"/>
        <v>0</v>
      </c>
      <c r="CC85" s="112">
        <f t="shared" si="93"/>
        <v>0</v>
      </c>
      <c r="CD85" s="112">
        <f t="shared" si="94"/>
        <v>0</v>
      </c>
      <c r="CE85" s="112">
        <f t="shared" si="95"/>
        <v>0</v>
      </c>
      <c r="CF85" s="112">
        <f t="shared" si="96"/>
        <v>0</v>
      </c>
      <c r="CG85" s="112">
        <f t="shared" si="97"/>
        <v>0</v>
      </c>
      <c r="CH85" s="112">
        <f t="shared" si="98"/>
        <v>0</v>
      </c>
      <c r="CI85" s="96"/>
      <c r="CJ85" s="112">
        <f>SUM($BV85:BV85)</f>
        <v>0</v>
      </c>
      <c r="CK85" s="112">
        <f>SUM($BV85:BW85)</f>
        <v>0</v>
      </c>
      <c r="CL85" s="112">
        <f>SUM($BV85:BX85)</f>
        <v>0</v>
      </c>
      <c r="CM85" s="112">
        <f>SUM($BV85:BY85)</f>
        <v>0</v>
      </c>
      <c r="CN85" s="112">
        <f>SUM($BV85:BZ85)</f>
        <v>0</v>
      </c>
      <c r="CO85" s="112">
        <f>SUM($BV85:CA85)</f>
        <v>0</v>
      </c>
      <c r="CP85" s="112">
        <f>SUM($BV85:CB85)</f>
        <v>0</v>
      </c>
      <c r="CQ85" s="112">
        <f>SUM($BV85:CC85)</f>
        <v>0</v>
      </c>
      <c r="CR85" s="112">
        <f>SUM($BV85:CD85)</f>
        <v>0</v>
      </c>
      <c r="CS85" s="112">
        <f>SUM($BV85:CE85)</f>
        <v>0</v>
      </c>
      <c r="CT85" s="112">
        <f>SUM($BV85:CF85)</f>
        <v>0</v>
      </c>
      <c r="CU85" s="112">
        <f>SUM($BV85:CG85)</f>
        <v>0</v>
      </c>
      <c r="CV85" s="132">
        <f t="shared" si="99"/>
        <v>0</v>
      </c>
    </row>
    <row r="86" spans="1:100" s="94" customFormat="1" ht="14.4">
      <c r="A86" s="154" t="s">
        <v>509</v>
      </c>
      <c r="B86" s="154" t="s">
        <v>267</v>
      </c>
      <c r="C86" s="154" t="s">
        <v>21</v>
      </c>
      <c r="D86" s="137" t="s">
        <v>583</v>
      </c>
      <c r="E86" s="105" t="s">
        <v>57</v>
      </c>
      <c r="F86" t="s">
        <v>269</v>
      </c>
      <c r="G86" t="s">
        <v>357</v>
      </c>
      <c r="H86" t="s">
        <v>358</v>
      </c>
      <c r="I86" t="s">
        <v>371</v>
      </c>
      <c r="J86" t="s">
        <v>693</v>
      </c>
      <c r="K86" s="154" t="s">
        <v>501</v>
      </c>
      <c r="L86" s="154" t="s">
        <v>505</v>
      </c>
      <c r="M86" s="119" t="str">
        <f t="shared" si="67"/>
        <v>ED.AN</v>
      </c>
      <c r="N86" s="118">
        <v>0.65639999999999998</v>
      </c>
      <c r="O86" s="118">
        <v>0</v>
      </c>
      <c r="P86" s="117">
        <f t="shared" si="68"/>
        <v>263450.73479999998</v>
      </c>
      <c r="Q86" s="117">
        <f t="shared" si="69"/>
        <v>0</v>
      </c>
      <c r="R86" s="112">
        <v>24151</v>
      </c>
      <c r="S86" s="112">
        <v>14980</v>
      </c>
      <c r="T86" s="112">
        <v>236423</v>
      </c>
      <c r="U86" s="112">
        <v>1228</v>
      </c>
      <c r="V86" s="112">
        <v>23516</v>
      </c>
      <c r="W86" s="112">
        <v>1059</v>
      </c>
      <c r="X86" s="112">
        <v>0</v>
      </c>
      <c r="Y86" s="112">
        <v>0</v>
      </c>
      <c r="Z86" s="112">
        <v>50000</v>
      </c>
      <c r="AA86" s="112">
        <v>0</v>
      </c>
      <c r="AB86" s="112">
        <v>0</v>
      </c>
      <c r="AC86" s="112">
        <v>50000</v>
      </c>
      <c r="AD86" s="112">
        <f t="shared" si="70"/>
        <v>401357</v>
      </c>
      <c r="AE86" s="96"/>
      <c r="AF86" s="112">
        <f>SUM($R86:R86)</f>
        <v>24151</v>
      </c>
      <c r="AG86" s="112">
        <f>SUM($R86:S86)</f>
        <v>39131</v>
      </c>
      <c r="AH86" s="112">
        <f>SUM($R86:T86)</f>
        <v>275554</v>
      </c>
      <c r="AI86" s="112">
        <f>SUM($R86:U86)</f>
        <v>276782</v>
      </c>
      <c r="AJ86" s="112">
        <f>SUM($R86:V86)</f>
        <v>300298</v>
      </c>
      <c r="AK86" s="112">
        <f>SUM($R86:W86)</f>
        <v>301357</v>
      </c>
      <c r="AL86" s="112">
        <f>SUM($R86:X86)</f>
        <v>301357</v>
      </c>
      <c r="AM86" s="112">
        <f>SUM($R86:Y86)</f>
        <v>301357</v>
      </c>
      <c r="AN86" s="112">
        <f>SUM($R86:Z86)</f>
        <v>351357</v>
      </c>
      <c r="AO86" s="112">
        <f>SUM($R86:AA86)</f>
        <v>351357</v>
      </c>
      <c r="AP86" s="112">
        <f>SUM($R86:AB86)</f>
        <v>351357</v>
      </c>
      <c r="AQ86" s="112">
        <f>SUM($R86:AC86)</f>
        <v>401357</v>
      </c>
      <c r="AR86" s="132">
        <f t="shared" si="71"/>
        <v>256228.04166666666</v>
      </c>
      <c r="AT86" s="112">
        <f t="shared" si="72"/>
        <v>15852.716399999999</v>
      </c>
      <c r="AU86" s="112">
        <f t="shared" si="73"/>
        <v>9832.8719999999994</v>
      </c>
      <c r="AV86" s="112">
        <f t="shared" si="74"/>
        <v>155188.05720000001</v>
      </c>
      <c r="AW86" s="112">
        <f t="shared" si="75"/>
        <v>806.05920000000003</v>
      </c>
      <c r="AX86" s="112">
        <f t="shared" si="76"/>
        <v>15435.902399999999</v>
      </c>
      <c r="AY86" s="112">
        <f t="shared" si="77"/>
        <v>695.12760000000003</v>
      </c>
      <c r="AZ86" s="112">
        <f t="shared" si="78"/>
        <v>0</v>
      </c>
      <c r="BA86" s="112">
        <f t="shared" si="79"/>
        <v>0</v>
      </c>
      <c r="BB86" s="112">
        <f t="shared" si="80"/>
        <v>32820</v>
      </c>
      <c r="BC86" s="112">
        <f t="shared" si="81"/>
        <v>0</v>
      </c>
      <c r="BD86" s="112">
        <f t="shared" si="82"/>
        <v>0</v>
      </c>
      <c r="BE86" s="112">
        <f t="shared" si="83"/>
        <v>32820</v>
      </c>
      <c r="BF86" s="112">
        <f t="shared" si="84"/>
        <v>263450.73479999998</v>
      </c>
      <c r="BG86" s="96"/>
      <c r="BH86" s="112">
        <f>SUM($AT86:AT86)</f>
        <v>15852.716399999999</v>
      </c>
      <c r="BI86" s="112">
        <f>SUM($AT86:AU86)</f>
        <v>25685.588400000001</v>
      </c>
      <c r="BJ86" s="112">
        <f>SUM($AT86:AV86)</f>
        <v>180873.64560000002</v>
      </c>
      <c r="BK86" s="112">
        <f>SUM($AT86:AW86)</f>
        <v>181679.70480000001</v>
      </c>
      <c r="BL86" s="112">
        <f>SUM($AT86:AX86)</f>
        <v>197115.6072</v>
      </c>
      <c r="BM86" s="112">
        <f>SUM($AT86:AY86)</f>
        <v>197810.73480000001</v>
      </c>
      <c r="BN86" s="112">
        <f>SUM($AT86:AZ86)</f>
        <v>197810.73480000001</v>
      </c>
      <c r="BO86" s="112">
        <f>SUM($AT86:BA86)</f>
        <v>197810.73480000001</v>
      </c>
      <c r="BP86" s="112">
        <f>SUM($AT86:BB86)</f>
        <v>230630.73480000001</v>
      </c>
      <c r="BQ86" s="112">
        <f>SUM($AT86:BC86)</f>
        <v>230630.73480000001</v>
      </c>
      <c r="BR86" s="112">
        <f>SUM($AT86:BD86)</f>
        <v>230630.73480000001</v>
      </c>
      <c r="BS86" s="112">
        <f>SUM($AT86:BE86)</f>
        <v>263450.73479999998</v>
      </c>
      <c r="BT86" s="132">
        <f t="shared" si="85"/>
        <v>168188.08655000001</v>
      </c>
      <c r="BV86" s="112">
        <f t="shared" si="86"/>
        <v>0</v>
      </c>
      <c r="BW86" s="112">
        <f t="shared" si="87"/>
        <v>0</v>
      </c>
      <c r="BX86" s="112">
        <f t="shared" si="88"/>
        <v>0</v>
      </c>
      <c r="BY86" s="112">
        <f t="shared" si="89"/>
        <v>0</v>
      </c>
      <c r="BZ86" s="112">
        <f t="shared" si="90"/>
        <v>0</v>
      </c>
      <c r="CA86" s="112">
        <f t="shared" si="91"/>
        <v>0</v>
      </c>
      <c r="CB86" s="112">
        <f t="shared" si="92"/>
        <v>0</v>
      </c>
      <c r="CC86" s="112">
        <f t="shared" si="93"/>
        <v>0</v>
      </c>
      <c r="CD86" s="112">
        <f t="shared" si="94"/>
        <v>0</v>
      </c>
      <c r="CE86" s="112">
        <f t="shared" si="95"/>
        <v>0</v>
      </c>
      <c r="CF86" s="112">
        <f t="shared" si="96"/>
        <v>0</v>
      </c>
      <c r="CG86" s="112">
        <f t="shared" si="97"/>
        <v>0</v>
      </c>
      <c r="CH86" s="112">
        <f t="shared" si="98"/>
        <v>0</v>
      </c>
      <c r="CI86" s="96"/>
      <c r="CJ86" s="112">
        <f>SUM($BV86:BV86)</f>
        <v>0</v>
      </c>
      <c r="CK86" s="112">
        <f>SUM($BV86:BW86)</f>
        <v>0</v>
      </c>
      <c r="CL86" s="112">
        <f>SUM($BV86:BX86)</f>
        <v>0</v>
      </c>
      <c r="CM86" s="112">
        <f>SUM($BV86:BY86)</f>
        <v>0</v>
      </c>
      <c r="CN86" s="112">
        <f>SUM($BV86:BZ86)</f>
        <v>0</v>
      </c>
      <c r="CO86" s="112">
        <f>SUM($BV86:CA86)</f>
        <v>0</v>
      </c>
      <c r="CP86" s="112">
        <f>SUM($BV86:CB86)</f>
        <v>0</v>
      </c>
      <c r="CQ86" s="112">
        <f>SUM($BV86:CC86)</f>
        <v>0</v>
      </c>
      <c r="CR86" s="112">
        <f>SUM($BV86:CD86)</f>
        <v>0</v>
      </c>
      <c r="CS86" s="112">
        <f>SUM($BV86:CE86)</f>
        <v>0</v>
      </c>
      <c r="CT86" s="112">
        <f>SUM($BV86:CF86)</f>
        <v>0</v>
      </c>
      <c r="CU86" s="112">
        <f>SUM($BV86:CG86)</f>
        <v>0</v>
      </c>
      <c r="CV86" s="132">
        <f t="shared" si="99"/>
        <v>0</v>
      </c>
    </row>
    <row r="87" spans="1:100" s="94" customFormat="1" ht="14.4">
      <c r="A87" s="154" t="s">
        <v>509</v>
      </c>
      <c r="B87" s="154" t="s">
        <v>267</v>
      </c>
      <c r="C87" s="154" t="s">
        <v>21</v>
      </c>
      <c r="D87" s="137" t="s">
        <v>583</v>
      </c>
      <c r="E87" s="105" t="s">
        <v>57</v>
      </c>
      <c r="F87" t="s">
        <v>269</v>
      </c>
      <c r="G87" t="s">
        <v>357</v>
      </c>
      <c r="H87" t="s">
        <v>358</v>
      </c>
      <c r="I87" t="s">
        <v>361</v>
      </c>
      <c r="J87" t="s">
        <v>694</v>
      </c>
      <c r="K87" s="154" t="s">
        <v>501</v>
      </c>
      <c r="L87" s="154" t="s">
        <v>505</v>
      </c>
      <c r="M87" s="119" t="str">
        <f t="shared" si="67"/>
        <v>ED.AN</v>
      </c>
      <c r="N87" s="118">
        <v>0.65639999999999998</v>
      </c>
      <c r="O87" s="118">
        <v>0</v>
      </c>
      <c r="P87" s="117">
        <f t="shared" si="68"/>
        <v>745894.88879999996</v>
      </c>
      <c r="Q87" s="117">
        <f t="shared" si="69"/>
        <v>0</v>
      </c>
      <c r="R87" s="112">
        <v>670</v>
      </c>
      <c r="S87" s="112">
        <v>1175862</v>
      </c>
      <c r="T87" s="112">
        <v>0</v>
      </c>
      <c r="U87" s="112">
        <v>31039</v>
      </c>
      <c r="V87" s="112">
        <v>-173796</v>
      </c>
      <c r="W87" s="112">
        <v>-22443</v>
      </c>
      <c r="X87" s="112">
        <v>20835</v>
      </c>
      <c r="Y87" s="112">
        <v>20835</v>
      </c>
      <c r="Z87" s="112">
        <v>20835</v>
      </c>
      <c r="AA87" s="112">
        <v>20835</v>
      </c>
      <c r="AB87" s="112">
        <v>20835</v>
      </c>
      <c r="AC87" s="112">
        <v>20835</v>
      </c>
      <c r="AD87" s="112">
        <f t="shared" si="70"/>
        <v>1136342</v>
      </c>
      <c r="AE87" s="96"/>
      <c r="AF87" s="112">
        <f>SUM($R87:R87)</f>
        <v>670</v>
      </c>
      <c r="AG87" s="112">
        <f>SUM($R87:S87)</f>
        <v>1176532</v>
      </c>
      <c r="AH87" s="112">
        <f>SUM($R87:T87)</f>
        <v>1176532</v>
      </c>
      <c r="AI87" s="112">
        <f>SUM($R87:U87)</f>
        <v>1207571</v>
      </c>
      <c r="AJ87" s="112">
        <f>SUM($R87:V87)</f>
        <v>1033775</v>
      </c>
      <c r="AK87" s="112">
        <f>SUM($R87:W87)</f>
        <v>1011332</v>
      </c>
      <c r="AL87" s="112">
        <f>SUM($R87:X87)</f>
        <v>1032167</v>
      </c>
      <c r="AM87" s="112">
        <f>SUM($R87:Y87)</f>
        <v>1053002</v>
      </c>
      <c r="AN87" s="112">
        <f>SUM($R87:Z87)</f>
        <v>1073837</v>
      </c>
      <c r="AO87" s="112">
        <f>SUM($R87:AA87)</f>
        <v>1094672</v>
      </c>
      <c r="AP87" s="112">
        <f>SUM($R87:AB87)</f>
        <v>1115507</v>
      </c>
      <c r="AQ87" s="112">
        <f>SUM($R87:AC87)</f>
        <v>1136342</v>
      </c>
      <c r="AR87" s="132">
        <f t="shared" si="71"/>
        <v>961980.66666666663</v>
      </c>
      <c r="AT87" s="112">
        <f t="shared" si="72"/>
        <v>439.78800000000001</v>
      </c>
      <c r="AU87" s="112">
        <f t="shared" si="73"/>
        <v>771835.81680000003</v>
      </c>
      <c r="AV87" s="112">
        <f t="shared" si="74"/>
        <v>0</v>
      </c>
      <c r="AW87" s="112">
        <f t="shared" si="75"/>
        <v>20373.999599999999</v>
      </c>
      <c r="AX87" s="112">
        <f t="shared" si="76"/>
        <v>-114079.69439999999</v>
      </c>
      <c r="AY87" s="112">
        <f t="shared" si="77"/>
        <v>-14731.5852</v>
      </c>
      <c r="AZ87" s="112">
        <f t="shared" si="78"/>
        <v>13676.093999999999</v>
      </c>
      <c r="BA87" s="112">
        <f t="shared" si="79"/>
        <v>13676.093999999999</v>
      </c>
      <c r="BB87" s="112">
        <f t="shared" si="80"/>
        <v>13676.093999999999</v>
      </c>
      <c r="BC87" s="112">
        <f t="shared" si="81"/>
        <v>13676.093999999999</v>
      </c>
      <c r="BD87" s="112">
        <f t="shared" si="82"/>
        <v>13676.093999999999</v>
      </c>
      <c r="BE87" s="112">
        <f t="shared" si="83"/>
        <v>13676.093999999999</v>
      </c>
      <c r="BF87" s="112">
        <f t="shared" si="84"/>
        <v>745894.88880000019</v>
      </c>
      <c r="BG87" s="96"/>
      <c r="BH87" s="112">
        <f>SUM($AT87:AT87)</f>
        <v>439.78800000000001</v>
      </c>
      <c r="BI87" s="112">
        <f>SUM($AT87:AU87)</f>
        <v>772275.60479999997</v>
      </c>
      <c r="BJ87" s="112">
        <f>SUM($AT87:AV87)</f>
        <v>772275.60479999997</v>
      </c>
      <c r="BK87" s="112">
        <f>SUM($AT87:AW87)</f>
        <v>792649.60439999995</v>
      </c>
      <c r="BL87" s="112">
        <f>SUM($AT87:AX87)</f>
        <v>678569.90999999992</v>
      </c>
      <c r="BM87" s="112">
        <f>SUM($AT87:AY87)</f>
        <v>663838.32479999994</v>
      </c>
      <c r="BN87" s="112">
        <f>SUM($AT87:AZ87)</f>
        <v>677514.41879999998</v>
      </c>
      <c r="BO87" s="112">
        <f>SUM($AT87:BA87)</f>
        <v>691190.51280000003</v>
      </c>
      <c r="BP87" s="112">
        <f>SUM($AT87:BB87)</f>
        <v>704866.60680000007</v>
      </c>
      <c r="BQ87" s="112">
        <f>SUM($AT87:BC87)</f>
        <v>718542.70080000011</v>
      </c>
      <c r="BR87" s="112">
        <f>SUM($AT87:BD87)</f>
        <v>732218.79480000015</v>
      </c>
      <c r="BS87" s="112">
        <f>SUM($AT87:BE87)</f>
        <v>745894.88880000019</v>
      </c>
      <c r="BT87" s="132">
        <f t="shared" si="85"/>
        <v>631444.10959999997</v>
      </c>
      <c r="BV87" s="112">
        <f t="shared" si="86"/>
        <v>0</v>
      </c>
      <c r="BW87" s="112">
        <f t="shared" si="87"/>
        <v>0</v>
      </c>
      <c r="BX87" s="112">
        <f t="shared" si="88"/>
        <v>0</v>
      </c>
      <c r="BY87" s="112">
        <f t="shared" si="89"/>
        <v>0</v>
      </c>
      <c r="BZ87" s="112">
        <f t="shared" si="90"/>
        <v>0</v>
      </c>
      <c r="CA87" s="112">
        <f t="shared" si="91"/>
        <v>0</v>
      </c>
      <c r="CB87" s="112">
        <f t="shared" si="92"/>
        <v>0</v>
      </c>
      <c r="CC87" s="112">
        <f t="shared" si="93"/>
        <v>0</v>
      </c>
      <c r="CD87" s="112">
        <f t="shared" si="94"/>
        <v>0</v>
      </c>
      <c r="CE87" s="112">
        <f t="shared" si="95"/>
        <v>0</v>
      </c>
      <c r="CF87" s="112">
        <f t="shared" si="96"/>
        <v>0</v>
      </c>
      <c r="CG87" s="112">
        <f t="shared" si="97"/>
        <v>0</v>
      </c>
      <c r="CH87" s="112">
        <f t="shared" si="98"/>
        <v>0</v>
      </c>
      <c r="CI87" s="96"/>
      <c r="CJ87" s="112">
        <f>SUM($BV87:BV87)</f>
        <v>0</v>
      </c>
      <c r="CK87" s="112">
        <f>SUM($BV87:BW87)</f>
        <v>0</v>
      </c>
      <c r="CL87" s="112">
        <f>SUM($BV87:BX87)</f>
        <v>0</v>
      </c>
      <c r="CM87" s="112">
        <f>SUM($BV87:BY87)</f>
        <v>0</v>
      </c>
      <c r="CN87" s="112">
        <f>SUM($BV87:BZ87)</f>
        <v>0</v>
      </c>
      <c r="CO87" s="112">
        <f>SUM($BV87:CA87)</f>
        <v>0</v>
      </c>
      <c r="CP87" s="112">
        <f>SUM($BV87:CB87)</f>
        <v>0</v>
      </c>
      <c r="CQ87" s="112">
        <f>SUM($BV87:CC87)</f>
        <v>0</v>
      </c>
      <c r="CR87" s="112">
        <f>SUM($BV87:CD87)</f>
        <v>0</v>
      </c>
      <c r="CS87" s="112">
        <f>SUM($BV87:CE87)</f>
        <v>0</v>
      </c>
      <c r="CT87" s="112">
        <f>SUM($BV87:CF87)</f>
        <v>0</v>
      </c>
      <c r="CU87" s="112">
        <f>SUM($BV87:CG87)</f>
        <v>0</v>
      </c>
      <c r="CV87" s="132">
        <f t="shared" si="99"/>
        <v>0</v>
      </c>
    </row>
    <row r="88" spans="1:100" s="94" customFormat="1" ht="14.4">
      <c r="A88" s="154" t="s">
        <v>509</v>
      </c>
      <c r="B88" s="154" t="s">
        <v>267</v>
      </c>
      <c r="C88" s="154" t="s">
        <v>268</v>
      </c>
      <c r="D88" s="137" t="s">
        <v>583</v>
      </c>
      <c r="E88" s="105" t="s">
        <v>51</v>
      </c>
      <c r="F88" t="s">
        <v>278</v>
      </c>
      <c r="G88" t="s">
        <v>375</v>
      </c>
      <c r="H88" t="s">
        <v>376</v>
      </c>
      <c r="I88" t="s">
        <v>695</v>
      </c>
      <c r="J88" t="s">
        <v>696</v>
      </c>
      <c r="K88" s="154" t="s">
        <v>501</v>
      </c>
      <c r="L88" s="154" t="s">
        <v>505</v>
      </c>
      <c r="M88" s="119" t="str">
        <f t="shared" si="67"/>
        <v>ED.WA</v>
      </c>
      <c r="N88" s="118">
        <v>0.65639999999999998</v>
      </c>
      <c r="O88" s="118">
        <v>0</v>
      </c>
      <c r="P88" s="117">
        <f t="shared" si="68"/>
        <v>-6911.2356</v>
      </c>
      <c r="Q88" s="117">
        <f t="shared" si="69"/>
        <v>0</v>
      </c>
      <c r="R88" s="112">
        <v>1789</v>
      </c>
      <c r="S88" s="112">
        <v>158</v>
      </c>
      <c r="T88" s="112">
        <v>0</v>
      </c>
      <c r="U88" s="112">
        <v>0</v>
      </c>
      <c r="V88" s="112">
        <v>-4952</v>
      </c>
      <c r="W88" s="112">
        <v>-7524</v>
      </c>
      <c r="X88" s="112">
        <v>0</v>
      </c>
      <c r="Y88" s="112">
        <v>0</v>
      </c>
      <c r="Z88" s="112">
        <v>0</v>
      </c>
      <c r="AA88" s="112">
        <v>0</v>
      </c>
      <c r="AB88" s="112">
        <v>0</v>
      </c>
      <c r="AC88" s="112">
        <v>0</v>
      </c>
      <c r="AD88" s="112">
        <f t="shared" si="70"/>
        <v>-10529</v>
      </c>
      <c r="AE88" s="96"/>
      <c r="AF88" s="112">
        <f>SUM($R88:R88)</f>
        <v>1789</v>
      </c>
      <c r="AG88" s="112">
        <f>SUM($R88:S88)</f>
        <v>1947</v>
      </c>
      <c r="AH88" s="112">
        <f>SUM($R88:T88)</f>
        <v>1947</v>
      </c>
      <c r="AI88" s="112">
        <f>SUM($R88:U88)</f>
        <v>1947</v>
      </c>
      <c r="AJ88" s="112">
        <f>SUM($R88:V88)</f>
        <v>-3005</v>
      </c>
      <c r="AK88" s="112">
        <f>SUM($R88:W88)</f>
        <v>-10529</v>
      </c>
      <c r="AL88" s="112">
        <f>SUM($R88:X88)</f>
        <v>-10529</v>
      </c>
      <c r="AM88" s="112">
        <f>SUM($R88:Y88)</f>
        <v>-10529</v>
      </c>
      <c r="AN88" s="112">
        <f>SUM($R88:Z88)</f>
        <v>-10529</v>
      </c>
      <c r="AO88" s="112">
        <f>SUM($R88:AA88)</f>
        <v>-10529</v>
      </c>
      <c r="AP88" s="112">
        <f>SUM($R88:AB88)</f>
        <v>-10529</v>
      </c>
      <c r="AQ88" s="112">
        <f>SUM($R88:AC88)</f>
        <v>-10529</v>
      </c>
      <c r="AR88" s="132">
        <f t="shared" si="71"/>
        <v>-5317.791666666667</v>
      </c>
      <c r="AT88" s="112">
        <f t="shared" si="72"/>
        <v>1174.2996000000001</v>
      </c>
      <c r="AU88" s="112">
        <f t="shared" si="73"/>
        <v>103.71119999999999</v>
      </c>
      <c r="AV88" s="112">
        <f t="shared" si="74"/>
        <v>0</v>
      </c>
      <c r="AW88" s="112">
        <f t="shared" si="75"/>
        <v>0</v>
      </c>
      <c r="AX88" s="112">
        <f t="shared" si="76"/>
        <v>-3250.4928</v>
      </c>
      <c r="AY88" s="112">
        <f t="shared" si="77"/>
        <v>-4938.7536</v>
      </c>
      <c r="AZ88" s="112">
        <f t="shared" si="78"/>
        <v>0</v>
      </c>
      <c r="BA88" s="112">
        <f t="shared" si="79"/>
        <v>0</v>
      </c>
      <c r="BB88" s="112">
        <f t="shared" si="80"/>
        <v>0</v>
      </c>
      <c r="BC88" s="112">
        <f t="shared" si="81"/>
        <v>0</v>
      </c>
      <c r="BD88" s="112">
        <f t="shared" si="82"/>
        <v>0</v>
      </c>
      <c r="BE88" s="112">
        <f t="shared" si="83"/>
        <v>0</v>
      </c>
      <c r="BF88" s="112">
        <f t="shared" si="84"/>
        <v>-6911.2356</v>
      </c>
      <c r="BG88" s="96"/>
      <c r="BH88" s="112">
        <f>SUM($AT88:AT88)</f>
        <v>1174.2996000000001</v>
      </c>
      <c r="BI88" s="112">
        <f>SUM($AT88:AU88)</f>
        <v>1278.0108</v>
      </c>
      <c r="BJ88" s="112">
        <f>SUM($AT88:AV88)</f>
        <v>1278.0108</v>
      </c>
      <c r="BK88" s="112">
        <f>SUM($AT88:AW88)</f>
        <v>1278.0108</v>
      </c>
      <c r="BL88" s="112">
        <f>SUM($AT88:AX88)</f>
        <v>-1972.482</v>
      </c>
      <c r="BM88" s="112">
        <f>SUM($AT88:AY88)</f>
        <v>-6911.2356</v>
      </c>
      <c r="BN88" s="112">
        <f>SUM($AT88:AZ88)</f>
        <v>-6911.2356</v>
      </c>
      <c r="BO88" s="112">
        <f>SUM($AT88:BA88)</f>
        <v>-6911.2356</v>
      </c>
      <c r="BP88" s="112">
        <f>SUM($AT88:BB88)</f>
        <v>-6911.2356</v>
      </c>
      <c r="BQ88" s="112">
        <f>SUM($AT88:BC88)</f>
        <v>-6911.2356</v>
      </c>
      <c r="BR88" s="112">
        <f>SUM($AT88:BD88)</f>
        <v>-6911.2356</v>
      </c>
      <c r="BS88" s="112">
        <f>SUM($AT88:BE88)</f>
        <v>-6911.2356</v>
      </c>
      <c r="BT88" s="132">
        <f t="shared" si="85"/>
        <v>-3490.59845</v>
      </c>
      <c r="BV88" s="112">
        <f t="shared" si="86"/>
        <v>0</v>
      </c>
      <c r="BW88" s="112">
        <f t="shared" si="87"/>
        <v>0</v>
      </c>
      <c r="BX88" s="112">
        <f t="shared" si="88"/>
        <v>0</v>
      </c>
      <c r="BY88" s="112">
        <f t="shared" si="89"/>
        <v>0</v>
      </c>
      <c r="BZ88" s="112">
        <f t="shared" si="90"/>
        <v>0</v>
      </c>
      <c r="CA88" s="112">
        <f t="shared" si="91"/>
        <v>0</v>
      </c>
      <c r="CB88" s="112">
        <f t="shared" si="92"/>
        <v>0</v>
      </c>
      <c r="CC88" s="112">
        <f t="shared" si="93"/>
        <v>0</v>
      </c>
      <c r="CD88" s="112">
        <f t="shared" si="94"/>
        <v>0</v>
      </c>
      <c r="CE88" s="112">
        <f t="shared" si="95"/>
        <v>0</v>
      </c>
      <c r="CF88" s="112">
        <f t="shared" si="96"/>
        <v>0</v>
      </c>
      <c r="CG88" s="112">
        <f t="shared" si="97"/>
        <v>0</v>
      </c>
      <c r="CH88" s="112">
        <f t="shared" si="98"/>
        <v>0</v>
      </c>
      <c r="CI88" s="96"/>
      <c r="CJ88" s="112">
        <f>SUM($BV88:BV88)</f>
        <v>0</v>
      </c>
      <c r="CK88" s="112">
        <f>SUM($BV88:BW88)</f>
        <v>0</v>
      </c>
      <c r="CL88" s="112">
        <f>SUM($BV88:BX88)</f>
        <v>0</v>
      </c>
      <c r="CM88" s="112">
        <f>SUM($BV88:BY88)</f>
        <v>0</v>
      </c>
      <c r="CN88" s="112">
        <f>SUM($BV88:BZ88)</f>
        <v>0</v>
      </c>
      <c r="CO88" s="112">
        <f>SUM($BV88:CA88)</f>
        <v>0</v>
      </c>
      <c r="CP88" s="112">
        <f>SUM($BV88:CB88)</f>
        <v>0</v>
      </c>
      <c r="CQ88" s="112">
        <f>SUM($BV88:CC88)</f>
        <v>0</v>
      </c>
      <c r="CR88" s="112">
        <f>SUM($BV88:CD88)</f>
        <v>0</v>
      </c>
      <c r="CS88" s="112">
        <f>SUM($BV88:CE88)</f>
        <v>0</v>
      </c>
      <c r="CT88" s="112">
        <f>SUM($BV88:CF88)</f>
        <v>0</v>
      </c>
      <c r="CU88" s="112">
        <f>SUM($BV88:CG88)</f>
        <v>0</v>
      </c>
      <c r="CV88" s="132">
        <f t="shared" si="99"/>
        <v>0</v>
      </c>
    </row>
    <row r="89" spans="1:100" s="94" customFormat="1" ht="14.4">
      <c r="A89" s="154" t="s">
        <v>509</v>
      </c>
      <c r="B89" s="154" t="s">
        <v>267</v>
      </c>
      <c r="C89" s="154" t="s">
        <v>268</v>
      </c>
      <c r="D89" s="137" t="s">
        <v>583</v>
      </c>
      <c r="E89" s="105" t="s">
        <v>51</v>
      </c>
      <c r="F89" t="s">
        <v>278</v>
      </c>
      <c r="G89" t="s">
        <v>375</v>
      </c>
      <c r="H89" t="s">
        <v>376</v>
      </c>
      <c r="I89" t="s">
        <v>379</v>
      </c>
      <c r="J89" t="s">
        <v>697</v>
      </c>
      <c r="K89" s="154" t="s">
        <v>501</v>
      </c>
      <c r="L89" s="154" t="s">
        <v>505</v>
      </c>
      <c r="M89" s="119" t="str">
        <f t="shared" si="67"/>
        <v>ED.WA</v>
      </c>
      <c r="N89" s="118">
        <v>0.65639999999999998</v>
      </c>
      <c r="O89" s="118">
        <v>0</v>
      </c>
      <c r="P89" s="117">
        <f t="shared" si="68"/>
        <v>340.67160000000001</v>
      </c>
      <c r="Q89" s="117">
        <f t="shared" si="69"/>
        <v>0</v>
      </c>
      <c r="R89" s="112">
        <v>0</v>
      </c>
      <c r="S89" s="112">
        <v>0</v>
      </c>
      <c r="T89" s="112">
        <v>519</v>
      </c>
      <c r="U89" s="112">
        <v>0</v>
      </c>
      <c r="V89" s="112">
        <v>0</v>
      </c>
      <c r="W89" s="112">
        <v>0</v>
      </c>
      <c r="X89" s="112">
        <v>0</v>
      </c>
      <c r="Y89" s="112">
        <v>0</v>
      </c>
      <c r="Z89" s="112">
        <v>0</v>
      </c>
      <c r="AA89" s="112">
        <v>0</v>
      </c>
      <c r="AB89" s="112">
        <v>0</v>
      </c>
      <c r="AC89" s="112">
        <v>0</v>
      </c>
      <c r="AD89" s="112">
        <f t="shared" si="70"/>
        <v>519</v>
      </c>
      <c r="AE89" s="96"/>
      <c r="AF89" s="112">
        <f>SUM($R89:R89)</f>
        <v>0</v>
      </c>
      <c r="AG89" s="112">
        <f>SUM($R89:S89)</f>
        <v>0</v>
      </c>
      <c r="AH89" s="112">
        <f>SUM($R89:T89)</f>
        <v>519</v>
      </c>
      <c r="AI89" s="112">
        <f>SUM($R89:U89)</f>
        <v>519</v>
      </c>
      <c r="AJ89" s="112">
        <f>SUM($R89:V89)</f>
        <v>519</v>
      </c>
      <c r="AK89" s="112">
        <f>SUM($R89:W89)</f>
        <v>519</v>
      </c>
      <c r="AL89" s="112">
        <f>SUM($R89:X89)</f>
        <v>519</v>
      </c>
      <c r="AM89" s="112">
        <f>SUM($R89:Y89)</f>
        <v>519</v>
      </c>
      <c r="AN89" s="112">
        <f>SUM($R89:Z89)</f>
        <v>519</v>
      </c>
      <c r="AO89" s="112">
        <f>SUM($R89:AA89)</f>
        <v>519</v>
      </c>
      <c r="AP89" s="112">
        <f>SUM($R89:AB89)</f>
        <v>519</v>
      </c>
      <c r="AQ89" s="112">
        <f>SUM($R89:AC89)</f>
        <v>519</v>
      </c>
      <c r="AR89" s="132">
        <f t="shared" si="71"/>
        <v>410.875</v>
      </c>
      <c r="AT89" s="112">
        <f t="shared" si="72"/>
        <v>0</v>
      </c>
      <c r="AU89" s="112">
        <f t="shared" si="73"/>
        <v>0</v>
      </c>
      <c r="AV89" s="112">
        <f t="shared" si="74"/>
        <v>340.67160000000001</v>
      </c>
      <c r="AW89" s="112">
        <f t="shared" si="75"/>
        <v>0</v>
      </c>
      <c r="AX89" s="112">
        <f t="shared" si="76"/>
        <v>0</v>
      </c>
      <c r="AY89" s="112">
        <f t="shared" si="77"/>
        <v>0</v>
      </c>
      <c r="AZ89" s="112">
        <f t="shared" si="78"/>
        <v>0</v>
      </c>
      <c r="BA89" s="112">
        <f t="shared" si="79"/>
        <v>0</v>
      </c>
      <c r="BB89" s="112">
        <f t="shared" si="80"/>
        <v>0</v>
      </c>
      <c r="BC89" s="112">
        <f t="shared" si="81"/>
        <v>0</v>
      </c>
      <c r="BD89" s="112">
        <f t="shared" si="82"/>
        <v>0</v>
      </c>
      <c r="BE89" s="112">
        <f t="shared" si="83"/>
        <v>0</v>
      </c>
      <c r="BF89" s="112">
        <f t="shared" si="84"/>
        <v>340.67160000000001</v>
      </c>
      <c r="BG89" s="96"/>
      <c r="BH89" s="112">
        <f>SUM($AT89:AT89)</f>
        <v>0</v>
      </c>
      <c r="BI89" s="112">
        <f>SUM($AT89:AU89)</f>
        <v>0</v>
      </c>
      <c r="BJ89" s="112">
        <f>SUM($AT89:AV89)</f>
        <v>340.67160000000001</v>
      </c>
      <c r="BK89" s="112">
        <f>SUM($AT89:AW89)</f>
        <v>340.67160000000001</v>
      </c>
      <c r="BL89" s="112">
        <f>SUM($AT89:AX89)</f>
        <v>340.67160000000001</v>
      </c>
      <c r="BM89" s="112">
        <f>SUM($AT89:AY89)</f>
        <v>340.67160000000001</v>
      </c>
      <c r="BN89" s="112">
        <f>SUM($AT89:AZ89)</f>
        <v>340.67160000000001</v>
      </c>
      <c r="BO89" s="112">
        <f>SUM($AT89:BA89)</f>
        <v>340.67160000000001</v>
      </c>
      <c r="BP89" s="112">
        <f>SUM($AT89:BB89)</f>
        <v>340.67160000000001</v>
      </c>
      <c r="BQ89" s="112">
        <f>SUM($AT89:BC89)</f>
        <v>340.67160000000001</v>
      </c>
      <c r="BR89" s="112">
        <f>SUM($AT89:BD89)</f>
        <v>340.67160000000001</v>
      </c>
      <c r="BS89" s="112">
        <f>SUM($AT89:BE89)</f>
        <v>340.67160000000001</v>
      </c>
      <c r="BT89" s="132">
        <f t="shared" si="85"/>
        <v>269.69835000000006</v>
      </c>
      <c r="BV89" s="112">
        <f t="shared" si="86"/>
        <v>0</v>
      </c>
      <c r="BW89" s="112">
        <f t="shared" si="87"/>
        <v>0</v>
      </c>
      <c r="BX89" s="112">
        <f t="shared" si="88"/>
        <v>0</v>
      </c>
      <c r="BY89" s="112">
        <f t="shared" si="89"/>
        <v>0</v>
      </c>
      <c r="BZ89" s="112">
        <f t="shared" si="90"/>
        <v>0</v>
      </c>
      <c r="CA89" s="112">
        <f t="shared" si="91"/>
        <v>0</v>
      </c>
      <c r="CB89" s="112">
        <f t="shared" si="92"/>
        <v>0</v>
      </c>
      <c r="CC89" s="112">
        <f t="shared" si="93"/>
        <v>0</v>
      </c>
      <c r="CD89" s="112">
        <f t="shared" si="94"/>
        <v>0</v>
      </c>
      <c r="CE89" s="112">
        <f t="shared" si="95"/>
        <v>0</v>
      </c>
      <c r="CF89" s="112">
        <f t="shared" si="96"/>
        <v>0</v>
      </c>
      <c r="CG89" s="112">
        <f t="shared" si="97"/>
        <v>0</v>
      </c>
      <c r="CH89" s="112">
        <f t="shared" si="98"/>
        <v>0</v>
      </c>
      <c r="CI89" s="96"/>
      <c r="CJ89" s="112">
        <f>SUM($BV89:BV89)</f>
        <v>0</v>
      </c>
      <c r="CK89" s="112">
        <f>SUM($BV89:BW89)</f>
        <v>0</v>
      </c>
      <c r="CL89" s="112">
        <f>SUM($BV89:BX89)</f>
        <v>0</v>
      </c>
      <c r="CM89" s="112">
        <f>SUM($BV89:BY89)</f>
        <v>0</v>
      </c>
      <c r="CN89" s="112">
        <f>SUM($BV89:BZ89)</f>
        <v>0</v>
      </c>
      <c r="CO89" s="112">
        <f>SUM($BV89:CA89)</f>
        <v>0</v>
      </c>
      <c r="CP89" s="112">
        <f>SUM($BV89:CB89)</f>
        <v>0</v>
      </c>
      <c r="CQ89" s="112">
        <f>SUM($BV89:CC89)</f>
        <v>0</v>
      </c>
      <c r="CR89" s="112">
        <f>SUM($BV89:CD89)</f>
        <v>0</v>
      </c>
      <c r="CS89" s="112">
        <f>SUM($BV89:CE89)</f>
        <v>0</v>
      </c>
      <c r="CT89" s="112">
        <f>SUM($BV89:CF89)</f>
        <v>0</v>
      </c>
      <c r="CU89" s="112">
        <f>SUM($BV89:CG89)</f>
        <v>0</v>
      </c>
      <c r="CV89" s="132">
        <f t="shared" si="99"/>
        <v>0</v>
      </c>
    </row>
    <row r="90" spans="1:100" s="94" customFormat="1" ht="14.4">
      <c r="A90" s="154" t="s">
        <v>509</v>
      </c>
      <c r="B90" s="154" t="s">
        <v>267</v>
      </c>
      <c r="C90" s="154" t="s">
        <v>268</v>
      </c>
      <c r="D90" s="137" t="s">
        <v>583</v>
      </c>
      <c r="E90" s="105" t="s">
        <v>51</v>
      </c>
      <c r="F90" t="s">
        <v>278</v>
      </c>
      <c r="G90" t="s">
        <v>375</v>
      </c>
      <c r="H90" t="s">
        <v>376</v>
      </c>
      <c r="I90" t="s">
        <v>698</v>
      </c>
      <c r="J90" t="s">
        <v>699</v>
      </c>
      <c r="K90" s="154" t="s">
        <v>501</v>
      </c>
      <c r="L90" s="154" t="s">
        <v>505</v>
      </c>
      <c r="M90" s="119" t="str">
        <f t="shared" si="67"/>
        <v>ED.WA</v>
      </c>
      <c r="N90" s="118">
        <v>0.65639999999999998</v>
      </c>
      <c r="O90" s="118">
        <v>0</v>
      </c>
      <c r="P90" s="117">
        <f t="shared" si="68"/>
        <v>14640.345599999999</v>
      </c>
      <c r="Q90" s="117">
        <f t="shared" si="69"/>
        <v>0</v>
      </c>
      <c r="R90" s="112">
        <v>5347</v>
      </c>
      <c r="S90" s="112">
        <v>6004</v>
      </c>
      <c r="T90" s="112">
        <v>756</v>
      </c>
      <c r="U90" s="112">
        <v>1044</v>
      </c>
      <c r="V90" s="112">
        <v>0</v>
      </c>
      <c r="W90" s="112">
        <v>40</v>
      </c>
      <c r="X90" s="112">
        <v>9113</v>
      </c>
      <c r="Y90" s="112">
        <v>0</v>
      </c>
      <c r="Z90" s="112">
        <v>0</v>
      </c>
      <c r="AA90" s="112">
        <v>0</v>
      </c>
      <c r="AB90" s="112">
        <v>0</v>
      </c>
      <c r="AC90" s="112">
        <v>0</v>
      </c>
      <c r="AD90" s="112">
        <f t="shared" si="70"/>
        <v>22304</v>
      </c>
      <c r="AE90" s="96"/>
      <c r="AF90" s="112">
        <f>SUM($R90:R90)</f>
        <v>5347</v>
      </c>
      <c r="AG90" s="112">
        <f>SUM($R90:S90)</f>
        <v>11351</v>
      </c>
      <c r="AH90" s="112">
        <f>SUM($R90:T90)</f>
        <v>12107</v>
      </c>
      <c r="AI90" s="112">
        <f>SUM($R90:U90)</f>
        <v>13151</v>
      </c>
      <c r="AJ90" s="112">
        <f>SUM($R90:V90)</f>
        <v>13151</v>
      </c>
      <c r="AK90" s="112">
        <f>SUM($R90:W90)</f>
        <v>13191</v>
      </c>
      <c r="AL90" s="112">
        <f>SUM($R90:X90)</f>
        <v>22304</v>
      </c>
      <c r="AM90" s="112">
        <f>SUM($R90:Y90)</f>
        <v>22304</v>
      </c>
      <c r="AN90" s="112">
        <f>SUM($R90:Z90)</f>
        <v>22304</v>
      </c>
      <c r="AO90" s="112">
        <f>SUM($R90:AA90)</f>
        <v>22304</v>
      </c>
      <c r="AP90" s="112">
        <f>SUM($R90:AB90)</f>
        <v>22304</v>
      </c>
      <c r="AQ90" s="112">
        <f>SUM($R90:AC90)</f>
        <v>22304</v>
      </c>
      <c r="AR90" s="132">
        <f t="shared" si="71"/>
        <v>15914.166666666666</v>
      </c>
      <c r="AT90" s="112">
        <f t="shared" si="72"/>
        <v>3509.7707999999998</v>
      </c>
      <c r="AU90" s="112">
        <f t="shared" si="73"/>
        <v>3941.0255999999999</v>
      </c>
      <c r="AV90" s="112">
        <f t="shared" si="74"/>
        <v>496.23840000000001</v>
      </c>
      <c r="AW90" s="112">
        <f t="shared" si="75"/>
        <v>685.28160000000003</v>
      </c>
      <c r="AX90" s="112">
        <f t="shared" si="76"/>
        <v>0</v>
      </c>
      <c r="AY90" s="112">
        <f t="shared" si="77"/>
        <v>26.256</v>
      </c>
      <c r="AZ90" s="112">
        <f t="shared" si="78"/>
        <v>5981.7731999999996</v>
      </c>
      <c r="BA90" s="112">
        <f t="shared" si="79"/>
        <v>0</v>
      </c>
      <c r="BB90" s="112">
        <f t="shared" si="80"/>
        <v>0</v>
      </c>
      <c r="BC90" s="112">
        <f t="shared" si="81"/>
        <v>0</v>
      </c>
      <c r="BD90" s="112">
        <f t="shared" si="82"/>
        <v>0</v>
      </c>
      <c r="BE90" s="112">
        <f t="shared" si="83"/>
        <v>0</v>
      </c>
      <c r="BF90" s="112">
        <f t="shared" si="84"/>
        <v>14640.345599999999</v>
      </c>
      <c r="BG90" s="96"/>
      <c r="BH90" s="112">
        <f>SUM($AT90:AT90)</f>
        <v>3509.7707999999998</v>
      </c>
      <c r="BI90" s="112">
        <f>SUM($AT90:AU90)</f>
        <v>7450.7963999999993</v>
      </c>
      <c r="BJ90" s="112">
        <f>SUM($AT90:AV90)</f>
        <v>7947.0347999999994</v>
      </c>
      <c r="BK90" s="112">
        <f>SUM($AT90:AW90)</f>
        <v>8632.3163999999997</v>
      </c>
      <c r="BL90" s="112">
        <f>SUM($AT90:AX90)</f>
        <v>8632.3163999999997</v>
      </c>
      <c r="BM90" s="112">
        <f>SUM($AT90:AY90)</f>
        <v>8658.5723999999991</v>
      </c>
      <c r="BN90" s="112">
        <f>SUM($AT90:AZ90)</f>
        <v>14640.345599999999</v>
      </c>
      <c r="BO90" s="112">
        <f>SUM($AT90:BA90)</f>
        <v>14640.345599999999</v>
      </c>
      <c r="BP90" s="112">
        <f>SUM($AT90:BB90)</f>
        <v>14640.345599999999</v>
      </c>
      <c r="BQ90" s="112">
        <f>SUM($AT90:BC90)</f>
        <v>14640.345599999999</v>
      </c>
      <c r="BR90" s="112">
        <f>SUM($AT90:BD90)</f>
        <v>14640.345599999999</v>
      </c>
      <c r="BS90" s="112">
        <f>SUM($AT90:BE90)</f>
        <v>14640.345599999999</v>
      </c>
      <c r="BT90" s="132">
        <f t="shared" si="85"/>
        <v>10446.058999999999</v>
      </c>
      <c r="BV90" s="112">
        <f t="shared" si="86"/>
        <v>0</v>
      </c>
      <c r="BW90" s="112">
        <f t="shared" si="87"/>
        <v>0</v>
      </c>
      <c r="BX90" s="112">
        <f t="shared" si="88"/>
        <v>0</v>
      </c>
      <c r="BY90" s="112">
        <f t="shared" si="89"/>
        <v>0</v>
      </c>
      <c r="BZ90" s="112">
        <f t="shared" si="90"/>
        <v>0</v>
      </c>
      <c r="CA90" s="112">
        <f t="shared" si="91"/>
        <v>0</v>
      </c>
      <c r="CB90" s="112">
        <f t="shared" si="92"/>
        <v>0</v>
      </c>
      <c r="CC90" s="112">
        <f t="shared" si="93"/>
        <v>0</v>
      </c>
      <c r="CD90" s="112">
        <f t="shared" si="94"/>
        <v>0</v>
      </c>
      <c r="CE90" s="112">
        <f t="shared" si="95"/>
        <v>0</v>
      </c>
      <c r="CF90" s="112">
        <f t="shared" si="96"/>
        <v>0</v>
      </c>
      <c r="CG90" s="112">
        <f t="shared" si="97"/>
        <v>0</v>
      </c>
      <c r="CH90" s="112">
        <f t="shared" si="98"/>
        <v>0</v>
      </c>
      <c r="CI90" s="96"/>
      <c r="CJ90" s="112">
        <f>SUM($BV90:BV90)</f>
        <v>0</v>
      </c>
      <c r="CK90" s="112">
        <f>SUM($BV90:BW90)</f>
        <v>0</v>
      </c>
      <c r="CL90" s="112">
        <f>SUM($BV90:BX90)</f>
        <v>0</v>
      </c>
      <c r="CM90" s="112">
        <f>SUM($BV90:BY90)</f>
        <v>0</v>
      </c>
      <c r="CN90" s="112">
        <f>SUM($BV90:BZ90)</f>
        <v>0</v>
      </c>
      <c r="CO90" s="112">
        <f>SUM($BV90:CA90)</f>
        <v>0</v>
      </c>
      <c r="CP90" s="112">
        <f>SUM($BV90:CB90)</f>
        <v>0</v>
      </c>
      <c r="CQ90" s="112">
        <f>SUM($BV90:CC90)</f>
        <v>0</v>
      </c>
      <c r="CR90" s="112">
        <f>SUM($BV90:CD90)</f>
        <v>0</v>
      </c>
      <c r="CS90" s="112">
        <f>SUM($BV90:CE90)</f>
        <v>0</v>
      </c>
      <c r="CT90" s="112">
        <f>SUM($BV90:CF90)</f>
        <v>0</v>
      </c>
      <c r="CU90" s="112">
        <f>SUM($BV90:CG90)</f>
        <v>0</v>
      </c>
      <c r="CV90" s="132">
        <f t="shared" si="99"/>
        <v>0</v>
      </c>
    </row>
    <row r="91" spans="1:100" s="94" customFormat="1" ht="14.4">
      <c r="A91" s="154" t="s">
        <v>509</v>
      </c>
      <c r="B91" s="154" t="s">
        <v>267</v>
      </c>
      <c r="C91" s="154" t="s">
        <v>21</v>
      </c>
      <c r="D91" s="137" t="s">
        <v>583</v>
      </c>
      <c r="E91" s="105" t="s">
        <v>51</v>
      </c>
      <c r="F91" t="s">
        <v>278</v>
      </c>
      <c r="G91" t="s">
        <v>375</v>
      </c>
      <c r="H91" t="s">
        <v>376</v>
      </c>
      <c r="I91" t="s">
        <v>377</v>
      </c>
      <c r="J91" t="s">
        <v>700</v>
      </c>
      <c r="K91" s="154" t="s">
        <v>501</v>
      </c>
      <c r="L91" s="154" t="s">
        <v>505</v>
      </c>
      <c r="M91" s="119" t="str">
        <f t="shared" si="67"/>
        <v>ED.AN</v>
      </c>
      <c r="N91" s="118">
        <v>0.65639999999999998</v>
      </c>
      <c r="O91" s="118">
        <v>0</v>
      </c>
      <c r="P91" s="117">
        <f t="shared" si="68"/>
        <v>194065.31639999998</v>
      </c>
      <c r="Q91" s="117">
        <f t="shared" si="69"/>
        <v>0</v>
      </c>
      <c r="R91" s="112">
        <v>0</v>
      </c>
      <c r="S91" s="112">
        <v>0</v>
      </c>
      <c r="T91" s="112">
        <v>40</v>
      </c>
      <c r="U91" s="112">
        <v>2381</v>
      </c>
      <c r="V91" s="112">
        <v>17047</v>
      </c>
      <c r="W91" s="112">
        <v>0</v>
      </c>
      <c r="X91" s="112">
        <v>0</v>
      </c>
      <c r="Y91" s="112">
        <v>0</v>
      </c>
      <c r="Z91" s="112">
        <v>276183</v>
      </c>
      <c r="AA91" s="112">
        <v>0</v>
      </c>
      <c r="AB91" s="112">
        <v>0</v>
      </c>
      <c r="AC91" s="112">
        <v>0</v>
      </c>
      <c r="AD91" s="112">
        <f t="shared" si="70"/>
        <v>295651</v>
      </c>
      <c r="AE91" s="96"/>
      <c r="AF91" s="112">
        <f>SUM($R91:R91)</f>
        <v>0</v>
      </c>
      <c r="AG91" s="112">
        <f>SUM($R91:S91)</f>
        <v>0</v>
      </c>
      <c r="AH91" s="112">
        <f>SUM($R91:T91)</f>
        <v>40</v>
      </c>
      <c r="AI91" s="112">
        <f>SUM($R91:U91)</f>
        <v>2421</v>
      </c>
      <c r="AJ91" s="112">
        <f>SUM($R91:V91)</f>
        <v>19468</v>
      </c>
      <c r="AK91" s="112">
        <f>SUM($R91:W91)</f>
        <v>19468</v>
      </c>
      <c r="AL91" s="112">
        <f>SUM($R91:X91)</f>
        <v>19468</v>
      </c>
      <c r="AM91" s="112">
        <f>SUM($R91:Y91)</f>
        <v>19468</v>
      </c>
      <c r="AN91" s="112">
        <f>SUM($R91:Z91)</f>
        <v>295651</v>
      </c>
      <c r="AO91" s="112">
        <f>SUM($R91:AA91)</f>
        <v>295651</v>
      </c>
      <c r="AP91" s="112">
        <f>SUM($R91:AB91)</f>
        <v>295651</v>
      </c>
      <c r="AQ91" s="112">
        <f>SUM($R91:AC91)</f>
        <v>295651</v>
      </c>
      <c r="AR91" s="132">
        <f t="shared" si="71"/>
        <v>92925.958333333328</v>
      </c>
      <c r="AT91" s="112">
        <f t="shared" si="72"/>
        <v>0</v>
      </c>
      <c r="AU91" s="112">
        <f t="shared" si="73"/>
        <v>0</v>
      </c>
      <c r="AV91" s="112">
        <f t="shared" si="74"/>
        <v>26.256</v>
      </c>
      <c r="AW91" s="112">
        <f t="shared" si="75"/>
        <v>1562.8884</v>
      </c>
      <c r="AX91" s="112">
        <f t="shared" si="76"/>
        <v>11189.650799999999</v>
      </c>
      <c r="AY91" s="112">
        <f t="shared" si="77"/>
        <v>0</v>
      </c>
      <c r="AZ91" s="112">
        <f t="shared" si="78"/>
        <v>0</v>
      </c>
      <c r="BA91" s="112">
        <f t="shared" si="79"/>
        <v>0</v>
      </c>
      <c r="BB91" s="112">
        <f t="shared" si="80"/>
        <v>181286.52119999999</v>
      </c>
      <c r="BC91" s="112">
        <f t="shared" si="81"/>
        <v>0</v>
      </c>
      <c r="BD91" s="112">
        <f t="shared" si="82"/>
        <v>0</v>
      </c>
      <c r="BE91" s="112">
        <f t="shared" si="83"/>
        <v>0</v>
      </c>
      <c r="BF91" s="112">
        <f t="shared" si="84"/>
        <v>194065.31639999998</v>
      </c>
      <c r="BG91" s="96"/>
      <c r="BH91" s="112">
        <f>SUM($AT91:AT91)</f>
        <v>0</v>
      </c>
      <c r="BI91" s="112">
        <f>SUM($AT91:AU91)</f>
        <v>0</v>
      </c>
      <c r="BJ91" s="112">
        <f>SUM($AT91:AV91)</f>
        <v>26.256</v>
      </c>
      <c r="BK91" s="112">
        <f>SUM($AT91:AW91)</f>
        <v>1589.1444000000001</v>
      </c>
      <c r="BL91" s="112">
        <f>SUM($AT91:AX91)</f>
        <v>12778.7952</v>
      </c>
      <c r="BM91" s="112">
        <f>SUM($AT91:AY91)</f>
        <v>12778.7952</v>
      </c>
      <c r="BN91" s="112">
        <f>SUM($AT91:AZ91)</f>
        <v>12778.7952</v>
      </c>
      <c r="BO91" s="112">
        <f>SUM($AT91:BA91)</f>
        <v>12778.7952</v>
      </c>
      <c r="BP91" s="112">
        <f>SUM($AT91:BB91)</f>
        <v>194065.31639999998</v>
      </c>
      <c r="BQ91" s="112">
        <f>SUM($AT91:BC91)</f>
        <v>194065.31639999998</v>
      </c>
      <c r="BR91" s="112">
        <f>SUM($AT91:BD91)</f>
        <v>194065.31639999998</v>
      </c>
      <c r="BS91" s="112">
        <f>SUM($AT91:BE91)</f>
        <v>194065.31639999998</v>
      </c>
      <c r="BT91" s="132">
        <f t="shared" si="85"/>
        <v>60996.59904999999</v>
      </c>
      <c r="BV91" s="112">
        <f t="shared" si="86"/>
        <v>0</v>
      </c>
      <c r="BW91" s="112">
        <f t="shared" si="87"/>
        <v>0</v>
      </c>
      <c r="BX91" s="112">
        <f t="shared" si="88"/>
        <v>0</v>
      </c>
      <c r="BY91" s="112">
        <f t="shared" si="89"/>
        <v>0</v>
      </c>
      <c r="BZ91" s="112">
        <f t="shared" si="90"/>
        <v>0</v>
      </c>
      <c r="CA91" s="112">
        <f t="shared" si="91"/>
        <v>0</v>
      </c>
      <c r="CB91" s="112">
        <f t="shared" si="92"/>
        <v>0</v>
      </c>
      <c r="CC91" s="112">
        <f t="shared" si="93"/>
        <v>0</v>
      </c>
      <c r="CD91" s="112">
        <f t="shared" si="94"/>
        <v>0</v>
      </c>
      <c r="CE91" s="112">
        <f t="shared" si="95"/>
        <v>0</v>
      </c>
      <c r="CF91" s="112">
        <f t="shared" si="96"/>
        <v>0</v>
      </c>
      <c r="CG91" s="112">
        <f t="shared" si="97"/>
        <v>0</v>
      </c>
      <c r="CH91" s="112">
        <f t="shared" si="98"/>
        <v>0</v>
      </c>
      <c r="CI91" s="96"/>
      <c r="CJ91" s="112">
        <f>SUM($BV91:BV91)</f>
        <v>0</v>
      </c>
      <c r="CK91" s="112">
        <f>SUM($BV91:BW91)</f>
        <v>0</v>
      </c>
      <c r="CL91" s="112">
        <f>SUM($BV91:BX91)</f>
        <v>0</v>
      </c>
      <c r="CM91" s="112">
        <f>SUM($BV91:BY91)</f>
        <v>0</v>
      </c>
      <c r="CN91" s="112">
        <f>SUM($BV91:BZ91)</f>
        <v>0</v>
      </c>
      <c r="CO91" s="112">
        <f>SUM($BV91:CA91)</f>
        <v>0</v>
      </c>
      <c r="CP91" s="112">
        <f>SUM($BV91:CB91)</f>
        <v>0</v>
      </c>
      <c r="CQ91" s="112">
        <f>SUM($BV91:CC91)</f>
        <v>0</v>
      </c>
      <c r="CR91" s="112">
        <f>SUM($BV91:CD91)</f>
        <v>0</v>
      </c>
      <c r="CS91" s="112">
        <f>SUM($BV91:CE91)</f>
        <v>0</v>
      </c>
      <c r="CT91" s="112">
        <f>SUM($BV91:CF91)</f>
        <v>0</v>
      </c>
      <c r="CU91" s="112">
        <f>SUM($BV91:CG91)</f>
        <v>0</v>
      </c>
      <c r="CV91" s="132">
        <f t="shared" si="99"/>
        <v>0</v>
      </c>
    </row>
    <row r="92" spans="1:100" s="94" customFormat="1" ht="14.4">
      <c r="A92" s="154" t="s">
        <v>509</v>
      </c>
      <c r="B92" s="154" t="s">
        <v>267</v>
      </c>
      <c r="C92" s="154" t="s">
        <v>21</v>
      </c>
      <c r="D92" s="137" t="s">
        <v>583</v>
      </c>
      <c r="E92" s="105" t="s">
        <v>51</v>
      </c>
      <c r="F92" t="s">
        <v>278</v>
      </c>
      <c r="G92" t="s">
        <v>375</v>
      </c>
      <c r="H92" t="s">
        <v>376</v>
      </c>
      <c r="I92" t="s">
        <v>378</v>
      </c>
      <c r="J92" t="s">
        <v>701</v>
      </c>
      <c r="K92" s="154" t="s">
        <v>501</v>
      </c>
      <c r="L92" s="154" t="s">
        <v>505</v>
      </c>
      <c r="M92" s="119" t="str">
        <f t="shared" si="67"/>
        <v>ED.AN</v>
      </c>
      <c r="N92" s="118">
        <v>0.65639999999999998</v>
      </c>
      <c r="O92" s="118">
        <v>0</v>
      </c>
      <c r="P92" s="117">
        <f t="shared" si="68"/>
        <v>3169271.4459239999</v>
      </c>
      <c r="Q92" s="117">
        <f t="shared" si="69"/>
        <v>0</v>
      </c>
      <c r="R92" s="112">
        <v>0</v>
      </c>
      <c r="S92" s="112">
        <v>0</v>
      </c>
      <c r="T92" s="112">
        <v>0</v>
      </c>
      <c r="U92" s="112">
        <v>0</v>
      </c>
      <c r="V92" s="112">
        <v>0</v>
      </c>
      <c r="W92" s="112">
        <v>1564419.77</v>
      </c>
      <c r="X92" s="112">
        <v>239596.09</v>
      </c>
      <c r="Y92" s="112">
        <v>161221.88999999998</v>
      </c>
      <c r="Z92" s="112">
        <v>2863024.66</v>
      </c>
      <c r="AA92" s="112">
        <v>0</v>
      </c>
      <c r="AB92" s="112">
        <v>0</v>
      </c>
      <c r="AC92" s="112">
        <v>0</v>
      </c>
      <c r="AD92" s="112">
        <f t="shared" si="70"/>
        <v>4828262.41</v>
      </c>
      <c r="AE92" s="96"/>
      <c r="AF92" s="112">
        <f>SUM($R92:R92)</f>
        <v>0</v>
      </c>
      <c r="AG92" s="112">
        <f>SUM($R92:S92)</f>
        <v>0</v>
      </c>
      <c r="AH92" s="112">
        <f>SUM($R92:T92)</f>
        <v>0</v>
      </c>
      <c r="AI92" s="112">
        <f>SUM($R92:U92)</f>
        <v>0</v>
      </c>
      <c r="AJ92" s="112">
        <f>SUM($R92:V92)</f>
        <v>0</v>
      </c>
      <c r="AK92" s="112">
        <f>SUM($R92:W92)</f>
        <v>1564419.77</v>
      </c>
      <c r="AL92" s="112">
        <f>SUM($R92:X92)</f>
        <v>1804015.86</v>
      </c>
      <c r="AM92" s="112">
        <f>SUM($R92:Y92)</f>
        <v>1965237.75</v>
      </c>
      <c r="AN92" s="112">
        <f>SUM($R92:Z92)</f>
        <v>4828262.41</v>
      </c>
      <c r="AO92" s="112">
        <f>SUM($R92:AA92)</f>
        <v>4828262.41</v>
      </c>
      <c r="AP92" s="112">
        <f>SUM($R92:AB92)</f>
        <v>4828262.41</v>
      </c>
      <c r="AQ92" s="112">
        <f>SUM($R92:AC92)</f>
        <v>4828262.41</v>
      </c>
      <c r="AR92" s="132">
        <f t="shared" si="71"/>
        <v>1852715.9845833331</v>
      </c>
      <c r="AT92" s="112">
        <f t="shared" si="72"/>
        <v>0</v>
      </c>
      <c r="AU92" s="112">
        <f t="shared" si="73"/>
        <v>0</v>
      </c>
      <c r="AV92" s="112">
        <f t="shared" si="74"/>
        <v>0</v>
      </c>
      <c r="AW92" s="112">
        <f t="shared" si="75"/>
        <v>0</v>
      </c>
      <c r="AX92" s="112">
        <f t="shared" si="76"/>
        <v>0</v>
      </c>
      <c r="AY92" s="112">
        <f t="shared" si="77"/>
        <v>1026885.137028</v>
      </c>
      <c r="AZ92" s="112">
        <f t="shared" si="78"/>
        <v>157270.87347600001</v>
      </c>
      <c r="BA92" s="112">
        <f t="shared" si="79"/>
        <v>105826.04859599999</v>
      </c>
      <c r="BB92" s="112">
        <f t="shared" si="80"/>
        <v>1879289.3868240002</v>
      </c>
      <c r="BC92" s="112">
        <f t="shared" si="81"/>
        <v>0</v>
      </c>
      <c r="BD92" s="112">
        <f t="shared" si="82"/>
        <v>0</v>
      </c>
      <c r="BE92" s="112">
        <f t="shared" si="83"/>
        <v>0</v>
      </c>
      <c r="BF92" s="112">
        <f t="shared" si="84"/>
        <v>3169271.4459239999</v>
      </c>
      <c r="BG92" s="96"/>
      <c r="BH92" s="112">
        <f>SUM($AT92:AT92)</f>
        <v>0</v>
      </c>
      <c r="BI92" s="112">
        <f>SUM($AT92:AU92)</f>
        <v>0</v>
      </c>
      <c r="BJ92" s="112">
        <f>SUM($AT92:AV92)</f>
        <v>0</v>
      </c>
      <c r="BK92" s="112">
        <f>SUM($AT92:AW92)</f>
        <v>0</v>
      </c>
      <c r="BL92" s="112">
        <f>SUM($AT92:AX92)</f>
        <v>0</v>
      </c>
      <c r="BM92" s="112">
        <f>SUM($AT92:AY92)</f>
        <v>1026885.137028</v>
      </c>
      <c r="BN92" s="112">
        <f>SUM($AT92:AZ92)</f>
        <v>1184156.0105039999</v>
      </c>
      <c r="BO92" s="112">
        <f>SUM($AT92:BA92)</f>
        <v>1289982.0591</v>
      </c>
      <c r="BP92" s="112">
        <f>SUM($AT92:BB92)</f>
        <v>3169271.4459239999</v>
      </c>
      <c r="BQ92" s="112">
        <f>SUM($AT92:BC92)</f>
        <v>3169271.4459239999</v>
      </c>
      <c r="BR92" s="112">
        <f>SUM($AT92:BD92)</f>
        <v>3169271.4459239999</v>
      </c>
      <c r="BS92" s="112">
        <f>SUM($AT92:BE92)</f>
        <v>3169271.4459239999</v>
      </c>
      <c r="BT92" s="132">
        <f t="shared" si="85"/>
        <v>1216122.7722805</v>
      </c>
      <c r="BV92" s="112">
        <f t="shared" si="86"/>
        <v>0</v>
      </c>
      <c r="BW92" s="112">
        <f t="shared" si="87"/>
        <v>0</v>
      </c>
      <c r="BX92" s="112">
        <f t="shared" si="88"/>
        <v>0</v>
      </c>
      <c r="BY92" s="112">
        <f t="shared" si="89"/>
        <v>0</v>
      </c>
      <c r="BZ92" s="112">
        <f t="shared" si="90"/>
        <v>0</v>
      </c>
      <c r="CA92" s="112">
        <f t="shared" si="91"/>
        <v>0</v>
      </c>
      <c r="CB92" s="112">
        <f t="shared" si="92"/>
        <v>0</v>
      </c>
      <c r="CC92" s="112">
        <f t="shared" si="93"/>
        <v>0</v>
      </c>
      <c r="CD92" s="112">
        <f t="shared" si="94"/>
        <v>0</v>
      </c>
      <c r="CE92" s="112">
        <f t="shared" si="95"/>
        <v>0</v>
      </c>
      <c r="CF92" s="112">
        <f t="shared" si="96"/>
        <v>0</v>
      </c>
      <c r="CG92" s="112">
        <f t="shared" si="97"/>
        <v>0</v>
      </c>
      <c r="CH92" s="112">
        <f t="shared" si="98"/>
        <v>0</v>
      </c>
      <c r="CI92" s="96"/>
      <c r="CJ92" s="112">
        <f>SUM($BV92:BV92)</f>
        <v>0</v>
      </c>
      <c r="CK92" s="112">
        <f>SUM($BV92:BW92)</f>
        <v>0</v>
      </c>
      <c r="CL92" s="112">
        <f>SUM($BV92:BX92)</f>
        <v>0</v>
      </c>
      <c r="CM92" s="112">
        <f>SUM($BV92:BY92)</f>
        <v>0</v>
      </c>
      <c r="CN92" s="112">
        <f>SUM($BV92:BZ92)</f>
        <v>0</v>
      </c>
      <c r="CO92" s="112">
        <f>SUM($BV92:CA92)</f>
        <v>0</v>
      </c>
      <c r="CP92" s="112">
        <f>SUM($BV92:CB92)</f>
        <v>0</v>
      </c>
      <c r="CQ92" s="112">
        <f>SUM($BV92:CC92)</f>
        <v>0</v>
      </c>
      <c r="CR92" s="112">
        <f>SUM($BV92:CD92)</f>
        <v>0</v>
      </c>
      <c r="CS92" s="112">
        <f>SUM($BV92:CE92)</f>
        <v>0</v>
      </c>
      <c r="CT92" s="112">
        <f>SUM($BV92:CF92)</f>
        <v>0</v>
      </c>
      <c r="CU92" s="112">
        <f>SUM($BV92:CG92)</f>
        <v>0</v>
      </c>
      <c r="CV92" s="132">
        <f t="shared" si="99"/>
        <v>0</v>
      </c>
    </row>
    <row r="93" spans="1:100" s="94" customFormat="1" ht="14.4">
      <c r="A93" s="154" t="s">
        <v>509</v>
      </c>
      <c r="B93" s="154" t="s">
        <v>267</v>
      </c>
      <c r="C93" s="154" t="s">
        <v>21</v>
      </c>
      <c r="D93" s="137" t="s">
        <v>583</v>
      </c>
      <c r="E93" s="105" t="s">
        <v>57</v>
      </c>
      <c r="F93" t="s">
        <v>279</v>
      </c>
      <c r="G93" t="s">
        <v>380</v>
      </c>
      <c r="H93" t="s">
        <v>381</v>
      </c>
      <c r="I93" t="s">
        <v>382</v>
      </c>
      <c r="J93" t="s">
        <v>702</v>
      </c>
      <c r="K93" s="154" t="s">
        <v>501</v>
      </c>
      <c r="L93" s="154" t="s">
        <v>46</v>
      </c>
      <c r="M93" s="119" t="str">
        <f t="shared" si="67"/>
        <v>ED.AN</v>
      </c>
      <c r="N93" s="118">
        <v>0.69189000000000001</v>
      </c>
      <c r="O93" s="118">
        <v>0</v>
      </c>
      <c r="P93" s="117">
        <f t="shared" si="68"/>
        <v>1367000.9756100001</v>
      </c>
      <c r="Q93" s="117">
        <f t="shared" si="69"/>
        <v>0</v>
      </c>
      <c r="R93" s="112">
        <v>14717</v>
      </c>
      <c r="S93" s="112">
        <v>38816</v>
      </c>
      <c r="T93" s="112">
        <v>23376</v>
      </c>
      <c r="U93" s="112">
        <v>1943</v>
      </c>
      <c r="V93" s="112">
        <v>22478</v>
      </c>
      <c r="W93" s="112">
        <v>14419</v>
      </c>
      <c r="X93" s="112">
        <v>0</v>
      </c>
      <c r="Y93" s="112">
        <v>0</v>
      </c>
      <c r="Z93" s="112">
        <v>1350000</v>
      </c>
      <c r="AA93" s="112">
        <v>130000</v>
      </c>
      <c r="AB93" s="112">
        <v>250000</v>
      </c>
      <c r="AC93" s="112">
        <v>130000</v>
      </c>
      <c r="AD93" s="112">
        <f t="shared" si="70"/>
        <v>1975749</v>
      </c>
      <c r="AE93" s="96"/>
      <c r="AF93" s="112">
        <f>SUM($R93:R93)</f>
        <v>14717</v>
      </c>
      <c r="AG93" s="112">
        <f>SUM($R93:S93)</f>
        <v>53533</v>
      </c>
      <c r="AH93" s="112">
        <f>SUM($R93:T93)</f>
        <v>76909</v>
      </c>
      <c r="AI93" s="112">
        <f>SUM($R93:U93)</f>
        <v>78852</v>
      </c>
      <c r="AJ93" s="112">
        <f>SUM($R93:V93)</f>
        <v>101330</v>
      </c>
      <c r="AK93" s="112">
        <f>SUM($R93:W93)</f>
        <v>115749</v>
      </c>
      <c r="AL93" s="112">
        <f>SUM($R93:X93)</f>
        <v>115749</v>
      </c>
      <c r="AM93" s="112">
        <f>SUM($R93:Y93)</f>
        <v>115749</v>
      </c>
      <c r="AN93" s="112">
        <f>SUM($R93:Z93)</f>
        <v>1465749</v>
      </c>
      <c r="AO93" s="112">
        <f>SUM($R93:AA93)</f>
        <v>1595749</v>
      </c>
      <c r="AP93" s="112">
        <f>SUM($R93:AB93)</f>
        <v>1845749</v>
      </c>
      <c r="AQ93" s="112">
        <f>SUM($R93:AC93)</f>
        <v>1975749</v>
      </c>
      <c r="AR93" s="132">
        <f t="shared" si="71"/>
        <v>547309.125</v>
      </c>
      <c r="AT93" s="112">
        <f t="shared" si="72"/>
        <v>10182.54513</v>
      </c>
      <c r="AU93" s="112">
        <f t="shared" si="73"/>
        <v>26856.402239999999</v>
      </c>
      <c r="AV93" s="112">
        <f t="shared" si="74"/>
        <v>16173.620640000001</v>
      </c>
      <c r="AW93" s="112">
        <f t="shared" si="75"/>
        <v>1344.3422700000001</v>
      </c>
      <c r="AX93" s="112">
        <f t="shared" si="76"/>
        <v>15552.30342</v>
      </c>
      <c r="AY93" s="112">
        <f t="shared" si="77"/>
        <v>9976.3619099999996</v>
      </c>
      <c r="AZ93" s="112">
        <f t="shared" si="78"/>
        <v>0</v>
      </c>
      <c r="BA93" s="112">
        <f t="shared" si="79"/>
        <v>0</v>
      </c>
      <c r="BB93" s="112">
        <f t="shared" si="80"/>
        <v>934051.5</v>
      </c>
      <c r="BC93" s="112">
        <f t="shared" si="81"/>
        <v>89945.7</v>
      </c>
      <c r="BD93" s="112">
        <f t="shared" si="82"/>
        <v>172972.5</v>
      </c>
      <c r="BE93" s="112">
        <f t="shared" si="83"/>
        <v>89945.7</v>
      </c>
      <c r="BF93" s="112">
        <f t="shared" si="84"/>
        <v>1367000.9756099998</v>
      </c>
      <c r="BG93" s="96"/>
      <c r="BH93" s="112">
        <f>SUM($AT93:AT93)</f>
        <v>10182.54513</v>
      </c>
      <c r="BI93" s="112">
        <f>SUM($AT93:AU93)</f>
        <v>37038.947370000002</v>
      </c>
      <c r="BJ93" s="112">
        <f>SUM($AT93:AV93)</f>
        <v>53212.568010000003</v>
      </c>
      <c r="BK93" s="112">
        <f>SUM($AT93:AW93)</f>
        <v>54556.910280000004</v>
      </c>
      <c r="BL93" s="112">
        <f>SUM($AT93:AX93)</f>
        <v>70109.213700000008</v>
      </c>
      <c r="BM93" s="112">
        <f>SUM($AT93:AY93)</f>
        <v>80085.57561</v>
      </c>
      <c r="BN93" s="112">
        <f>SUM($AT93:AZ93)</f>
        <v>80085.57561</v>
      </c>
      <c r="BO93" s="112">
        <f>SUM($AT93:BA93)</f>
        <v>80085.57561</v>
      </c>
      <c r="BP93" s="112">
        <f>SUM($AT93:BB93)</f>
        <v>1014137.0756099999</v>
      </c>
      <c r="BQ93" s="112">
        <f>SUM($AT93:BC93)</f>
        <v>1104082.7756099999</v>
      </c>
      <c r="BR93" s="112">
        <f>SUM($AT93:BD93)</f>
        <v>1277055.2756099999</v>
      </c>
      <c r="BS93" s="112">
        <f>SUM($AT93:BE93)</f>
        <v>1367000.9756099998</v>
      </c>
      <c r="BT93" s="132">
        <f t="shared" si="85"/>
        <v>378677.7104962499</v>
      </c>
      <c r="BV93" s="112">
        <f t="shared" si="86"/>
        <v>0</v>
      </c>
      <c r="BW93" s="112">
        <f t="shared" si="87"/>
        <v>0</v>
      </c>
      <c r="BX93" s="112">
        <f t="shared" si="88"/>
        <v>0</v>
      </c>
      <c r="BY93" s="112">
        <f t="shared" si="89"/>
        <v>0</v>
      </c>
      <c r="BZ93" s="112">
        <f t="shared" si="90"/>
        <v>0</v>
      </c>
      <c r="CA93" s="112">
        <f t="shared" si="91"/>
        <v>0</v>
      </c>
      <c r="CB93" s="112">
        <f t="shared" si="92"/>
        <v>0</v>
      </c>
      <c r="CC93" s="112">
        <f t="shared" si="93"/>
        <v>0</v>
      </c>
      <c r="CD93" s="112">
        <f t="shared" si="94"/>
        <v>0</v>
      </c>
      <c r="CE93" s="112">
        <f t="shared" si="95"/>
        <v>0</v>
      </c>
      <c r="CF93" s="112">
        <f t="shared" si="96"/>
        <v>0</v>
      </c>
      <c r="CG93" s="112">
        <f t="shared" si="97"/>
        <v>0</v>
      </c>
      <c r="CH93" s="112">
        <f t="shared" si="98"/>
        <v>0</v>
      </c>
      <c r="CI93" s="96"/>
      <c r="CJ93" s="112">
        <f>SUM($BV93:BV93)</f>
        <v>0</v>
      </c>
      <c r="CK93" s="112">
        <f>SUM($BV93:BW93)</f>
        <v>0</v>
      </c>
      <c r="CL93" s="112">
        <f>SUM($BV93:BX93)</f>
        <v>0</v>
      </c>
      <c r="CM93" s="112">
        <f>SUM($BV93:BY93)</f>
        <v>0</v>
      </c>
      <c r="CN93" s="112">
        <f>SUM($BV93:BZ93)</f>
        <v>0</v>
      </c>
      <c r="CO93" s="112">
        <f>SUM($BV93:CA93)</f>
        <v>0</v>
      </c>
      <c r="CP93" s="112">
        <f>SUM($BV93:CB93)</f>
        <v>0</v>
      </c>
      <c r="CQ93" s="112">
        <f>SUM($BV93:CC93)</f>
        <v>0</v>
      </c>
      <c r="CR93" s="112">
        <f>SUM($BV93:CD93)</f>
        <v>0</v>
      </c>
      <c r="CS93" s="112">
        <f>SUM($BV93:CE93)</f>
        <v>0</v>
      </c>
      <c r="CT93" s="112">
        <f>SUM($BV93:CF93)</f>
        <v>0</v>
      </c>
      <c r="CU93" s="112">
        <f>SUM($BV93:CG93)</f>
        <v>0</v>
      </c>
      <c r="CV93" s="132">
        <f t="shared" si="99"/>
        <v>0</v>
      </c>
    </row>
    <row r="94" spans="1:100" s="94" customFormat="1" ht="14.4">
      <c r="A94" s="154" t="s">
        <v>864</v>
      </c>
      <c r="B94" s="154" t="s">
        <v>267</v>
      </c>
      <c r="C94" s="154" t="s">
        <v>21</v>
      </c>
      <c r="D94" s="137" t="s">
        <v>53</v>
      </c>
      <c r="E94" s="105" t="s">
        <v>53</v>
      </c>
      <c r="F94" t="s">
        <v>280</v>
      </c>
      <c r="G94" t="s">
        <v>383</v>
      </c>
      <c r="H94" t="s">
        <v>384</v>
      </c>
      <c r="I94" t="s">
        <v>385</v>
      </c>
      <c r="J94" t="s">
        <v>703</v>
      </c>
      <c r="K94" s="154" t="s">
        <v>501</v>
      </c>
      <c r="L94" s="154" t="s">
        <v>505</v>
      </c>
      <c r="M94" s="119" t="str">
        <f t="shared" si="67"/>
        <v>ED.AN</v>
      </c>
      <c r="N94" s="118">
        <v>0.65639999999999998</v>
      </c>
      <c r="O94" s="118">
        <v>0</v>
      </c>
      <c r="P94" s="117">
        <f t="shared" si="68"/>
        <v>5168181.8099999996</v>
      </c>
      <c r="Q94" s="117">
        <f t="shared" si="69"/>
        <v>0</v>
      </c>
      <c r="R94" s="112">
        <v>0</v>
      </c>
      <c r="S94" s="112">
        <v>0</v>
      </c>
      <c r="T94" s="112">
        <v>0</v>
      </c>
      <c r="U94" s="112">
        <v>7675394</v>
      </c>
      <c r="V94" s="112">
        <v>111857</v>
      </c>
      <c r="W94" s="112">
        <v>23410</v>
      </c>
      <c r="X94" s="112">
        <v>0</v>
      </c>
      <c r="Y94" s="112">
        <v>0</v>
      </c>
      <c r="Z94" s="112">
        <v>0</v>
      </c>
      <c r="AA94" s="112">
        <v>0</v>
      </c>
      <c r="AB94" s="112">
        <v>0</v>
      </c>
      <c r="AC94" s="112">
        <v>62864</v>
      </c>
      <c r="AD94" s="112">
        <f t="shared" si="70"/>
        <v>7873525</v>
      </c>
      <c r="AE94" s="96"/>
      <c r="AF94" s="112">
        <f>SUM($R94:R94)</f>
        <v>0</v>
      </c>
      <c r="AG94" s="112">
        <f>SUM($R94:S94)</f>
        <v>0</v>
      </c>
      <c r="AH94" s="112">
        <f>SUM($R94:T94)</f>
        <v>0</v>
      </c>
      <c r="AI94" s="112">
        <f>SUM($R94:U94)</f>
        <v>7675394</v>
      </c>
      <c r="AJ94" s="112">
        <f>SUM($R94:V94)</f>
        <v>7787251</v>
      </c>
      <c r="AK94" s="112">
        <f>SUM($R94:W94)</f>
        <v>7810661</v>
      </c>
      <c r="AL94" s="112">
        <f>SUM($R94:X94)</f>
        <v>7810661</v>
      </c>
      <c r="AM94" s="112">
        <f>SUM($R94:Y94)</f>
        <v>7810661</v>
      </c>
      <c r="AN94" s="112">
        <f>SUM($R94:Z94)</f>
        <v>7810661</v>
      </c>
      <c r="AO94" s="112">
        <f>SUM($R94:AA94)</f>
        <v>7810661</v>
      </c>
      <c r="AP94" s="112">
        <f>SUM($R94:AB94)</f>
        <v>7810661</v>
      </c>
      <c r="AQ94" s="112">
        <f>SUM($R94:AC94)</f>
        <v>7873525</v>
      </c>
      <c r="AR94" s="132">
        <f t="shared" si="71"/>
        <v>5521947.791666667</v>
      </c>
      <c r="AT94" s="112">
        <f t="shared" si="72"/>
        <v>0</v>
      </c>
      <c r="AU94" s="112">
        <f t="shared" si="73"/>
        <v>0</v>
      </c>
      <c r="AV94" s="112">
        <f t="shared" si="74"/>
        <v>0</v>
      </c>
      <c r="AW94" s="112">
        <f t="shared" si="75"/>
        <v>5038128.6216000002</v>
      </c>
      <c r="AX94" s="112">
        <f t="shared" si="76"/>
        <v>73422.934800000003</v>
      </c>
      <c r="AY94" s="112">
        <f t="shared" si="77"/>
        <v>15366.323999999999</v>
      </c>
      <c r="AZ94" s="112">
        <f t="shared" si="78"/>
        <v>0</v>
      </c>
      <c r="BA94" s="112">
        <f t="shared" si="79"/>
        <v>0</v>
      </c>
      <c r="BB94" s="112">
        <f t="shared" si="80"/>
        <v>0</v>
      </c>
      <c r="BC94" s="112">
        <f t="shared" si="81"/>
        <v>0</v>
      </c>
      <c r="BD94" s="112">
        <f t="shared" si="82"/>
        <v>0</v>
      </c>
      <c r="BE94" s="112">
        <f t="shared" si="83"/>
        <v>41263.929599999996</v>
      </c>
      <c r="BF94" s="112">
        <f t="shared" si="84"/>
        <v>5168181.8100000005</v>
      </c>
      <c r="BG94" s="96"/>
      <c r="BH94" s="112">
        <f>SUM($AT94:AT94)</f>
        <v>0</v>
      </c>
      <c r="BI94" s="112">
        <f>SUM($AT94:AU94)</f>
        <v>0</v>
      </c>
      <c r="BJ94" s="112">
        <f>SUM($AT94:AV94)</f>
        <v>0</v>
      </c>
      <c r="BK94" s="112">
        <f>SUM($AT94:AW94)</f>
        <v>5038128.6216000002</v>
      </c>
      <c r="BL94" s="112">
        <f>SUM($AT94:AX94)</f>
        <v>5111551.5564000001</v>
      </c>
      <c r="BM94" s="112">
        <f>SUM($AT94:AY94)</f>
        <v>5126917.8804000001</v>
      </c>
      <c r="BN94" s="112">
        <f>SUM($AT94:AZ94)</f>
        <v>5126917.8804000001</v>
      </c>
      <c r="BO94" s="112">
        <f>SUM($AT94:BA94)</f>
        <v>5126917.8804000001</v>
      </c>
      <c r="BP94" s="112">
        <f>SUM($AT94:BB94)</f>
        <v>5126917.8804000001</v>
      </c>
      <c r="BQ94" s="112">
        <f>SUM($AT94:BC94)</f>
        <v>5126917.8804000001</v>
      </c>
      <c r="BR94" s="112">
        <f>SUM($AT94:BD94)</f>
        <v>5126917.8804000001</v>
      </c>
      <c r="BS94" s="112">
        <f>SUM($AT94:BE94)</f>
        <v>5168181.8100000005</v>
      </c>
      <c r="BT94" s="132">
        <f t="shared" si="85"/>
        <v>3624606.5304500009</v>
      </c>
      <c r="BV94" s="112">
        <f t="shared" si="86"/>
        <v>0</v>
      </c>
      <c r="BW94" s="112">
        <f t="shared" si="87"/>
        <v>0</v>
      </c>
      <c r="BX94" s="112">
        <f t="shared" si="88"/>
        <v>0</v>
      </c>
      <c r="BY94" s="112">
        <f t="shared" si="89"/>
        <v>0</v>
      </c>
      <c r="BZ94" s="112">
        <f t="shared" si="90"/>
        <v>0</v>
      </c>
      <c r="CA94" s="112">
        <f t="shared" si="91"/>
        <v>0</v>
      </c>
      <c r="CB94" s="112">
        <f t="shared" si="92"/>
        <v>0</v>
      </c>
      <c r="CC94" s="112">
        <f t="shared" si="93"/>
        <v>0</v>
      </c>
      <c r="CD94" s="112">
        <f t="shared" si="94"/>
        <v>0</v>
      </c>
      <c r="CE94" s="112">
        <f t="shared" si="95"/>
        <v>0</v>
      </c>
      <c r="CF94" s="112">
        <f t="shared" si="96"/>
        <v>0</v>
      </c>
      <c r="CG94" s="112">
        <f t="shared" si="97"/>
        <v>0</v>
      </c>
      <c r="CH94" s="112">
        <f t="shared" si="98"/>
        <v>0</v>
      </c>
      <c r="CI94" s="96"/>
      <c r="CJ94" s="112">
        <f>SUM($BV94:BV94)</f>
        <v>0</v>
      </c>
      <c r="CK94" s="112">
        <f>SUM($BV94:BW94)</f>
        <v>0</v>
      </c>
      <c r="CL94" s="112">
        <f>SUM($BV94:BX94)</f>
        <v>0</v>
      </c>
      <c r="CM94" s="112">
        <f>SUM($BV94:BY94)</f>
        <v>0</v>
      </c>
      <c r="CN94" s="112">
        <f>SUM($BV94:BZ94)</f>
        <v>0</v>
      </c>
      <c r="CO94" s="112">
        <f>SUM($BV94:CA94)</f>
        <v>0</v>
      </c>
      <c r="CP94" s="112">
        <f>SUM($BV94:CB94)</f>
        <v>0</v>
      </c>
      <c r="CQ94" s="112">
        <f>SUM($BV94:CC94)</f>
        <v>0</v>
      </c>
      <c r="CR94" s="112">
        <f>SUM($BV94:CD94)</f>
        <v>0</v>
      </c>
      <c r="CS94" s="112">
        <f>SUM($BV94:CE94)</f>
        <v>0</v>
      </c>
      <c r="CT94" s="112">
        <f>SUM($BV94:CF94)</f>
        <v>0</v>
      </c>
      <c r="CU94" s="112">
        <f>SUM($BV94:CG94)</f>
        <v>0</v>
      </c>
      <c r="CV94" s="132">
        <f t="shared" si="99"/>
        <v>0</v>
      </c>
    </row>
    <row r="95" spans="1:100" s="94" customFormat="1" ht="14.4">
      <c r="A95" s="154" t="s">
        <v>509</v>
      </c>
      <c r="B95" s="154" t="s">
        <v>267</v>
      </c>
      <c r="C95" s="154" t="s">
        <v>268</v>
      </c>
      <c r="D95" s="137" t="s">
        <v>583</v>
      </c>
      <c r="E95" s="105" t="s">
        <v>57</v>
      </c>
      <c r="F95" t="s">
        <v>281</v>
      </c>
      <c r="G95" t="s">
        <v>386</v>
      </c>
      <c r="H95" t="s">
        <v>387</v>
      </c>
      <c r="I95" t="s">
        <v>389</v>
      </c>
      <c r="J95" t="s">
        <v>704</v>
      </c>
      <c r="K95" s="154" t="s">
        <v>501</v>
      </c>
      <c r="L95" s="154" t="s">
        <v>504</v>
      </c>
      <c r="M95" s="119" t="str">
        <f t="shared" si="67"/>
        <v>ED.WA</v>
      </c>
      <c r="N95" s="118">
        <v>1</v>
      </c>
      <c r="O95" s="118">
        <v>0</v>
      </c>
      <c r="P95" s="117">
        <f t="shared" si="68"/>
        <v>315200</v>
      </c>
      <c r="Q95" s="117">
        <f t="shared" si="69"/>
        <v>0</v>
      </c>
      <c r="R95" s="112">
        <v>115682</v>
      </c>
      <c r="S95" s="112">
        <v>194176</v>
      </c>
      <c r="T95" s="112">
        <v>-107938</v>
      </c>
      <c r="U95" s="112">
        <v>26321</v>
      </c>
      <c r="V95" s="112">
        <v>-20526</v>
      </c>
      <c r="W95" s="112">
        <v>-13191</v>
      </c>
      <c r="X95" s="112">
        <v>14840</v>
      </c>
      <c r="Y95" s="112">
        <v>14840</v>
      </c>
      <c r="Z95" s="112">
        <v>14840</v>
      </c>
      <c r="AA95" s="112">
        <v>35148</v>
      </c>
      <c r="AB95" s="112">
        <v>29773</v>
      </c>
      <c r="AC95" s="112">
        <v>11235</v>
      </c>
      <c r="AD95" s="112">
        <f t="shared" si="70"/>
        <v>315200</v>
      </c>
      <c r="AE95" s="96"/>
      <c r="AF95" s="112">
        <f>SUM($R95:R95)</f>
        <v>115682</v>
      </c>
      <c r="AG95" s="112">
        <f>SUM($R95:S95)</f>
        <v>309858</v>
      </c>
      <c r="AH95" s="112">
        <f>SUM($R95:T95)</f>
        <v>201920</v>
      </c>
      <c r="AI95" s="112">
        <f>SUM($R95:U95)</f>
        <v>228241</v>
      </c>
      <c r="AJ95" s="112">
        <f>SUM($R95:V95)</f>
        <v>207715</v>
      </c>
      <c r="AK95" s="112">
        <f>SUM($R95:W95)</f>
        <v>194524</v>
      </c>
      <c r="AL95" s="112">
        <f>SUM($R95:X95)</f>
        <v>209364</v>
      </c>
      <c r="AM95" s="112">
        <f>SUM($R95:Y95)</f>
        <v>224204</v>
      </c>
      <c r="AN95" s="112">
        <f>SUM($R95:Z95)</f>
        <v>239044</v>
      </c>
      <c r="AO95" s="112">
        <f>SUM($R95:AA95)</f>
        <v>274192</v>
      </c>
      <c r="AP95" s="112">
        <f>SUM($R95:AB95)</f>
        <v>303965</v>
      </c>
      <c r="AQ95" s="112">
        <f>SUM($R95:AC95)</f>
        <v>315200</v>
      </c>
      <c r="AR95" s="132">
        <f t="shared" si="71"/>
        <v>222192.41666666666</v>
      </c>
      <c r="AT95" s="112">
        <f t="shared" si="72"/>
        <v>115682</v>
      </c>
      <c r="AU95" s="112">
        <f t="shared" si="73"/>
        <v>194176</v>
      </c>
      <c r="AV95" s="112">
        <f t="shared" si="74"/>
        <v>-107938</v>
      </c>
      <c r="AW95" s="112">
        <f t="shared" si="75"/>
        <v>26321</v>
      </c>
      <c r="AX95" s="112">
        <f t="shared" si="76"/>
        <v>-20526</v>
      </c>
      <c r="AY95" s="112">
        <f t="shared" si="77"/>
        <v>-13191</v>
      </c>
      <c r="AZ95" s="112">
        <f t="shared" si="78"/>
        <v>14840</v>
      </c>
      <c r="BA95" s="112">
        <f t="shared" si="79"/>
        <v>14840</v>
      </c>
      <c r="BB95" s="112">
        <f t="shared" si="80"/>
        <v>14840</v>
      </c>
      <c r="BC95" s="112">
        <f t="shared" si="81"/>
        <v>35148</v>
      </c>
      <c r="BD95" s="112">
        <f t="shared" si="82"/>
        <v>29773</v>
      </c>
      <c r="BE95" s="112">
        <f t="shared" si="83"/>
        <v>11235</v>
      </c>
      <c r="BF95" s="112">
        <f t="shared" si="84"/>
        <v>315200</v>
      </c>
      <c r="BG95" s="96"/>
      <c r="BH95" s="112">
        <f>SUM($AT95:AT95)</f>
        <v>115682</v>
      </c>
      <c r="BI95" s="112">
        <f>SUM($AT95:AU95)</f>
        <v>309858</v>
      </c>
      <c r="BJ95" s="112">
        <f>SUM($AT95:AV95)</f>
        <v>201920</v>
      </c>
      <c r="BK95" s="112">
        <f>SUM($AT95:AW95)</f>
        <v>228241</v>
      </c>
      <c r="BL95" s="112">
        <f>SUM($AT95:AX95)</f>
        <v>207715</v>
      </c>
      <c r="BM95" s="112">
        <f>SUM($AT95:AY95)</f>
        <v>194524</v>
      </c>
      <c r="BN95" s="112">
        <f>SUM($AT95:AZ95)</f>
        <v>209364</v>
      </c>
      <c r="BO95" s="112">
        <f>SUM($AT95:BA95)</f>
        <v>224204</v>
      </c>
      <c r="BP95" s="112">
        <f>SUM($AT95:BB95)</f>
        <v>239044</v>
      </c>
      <c r="BQ95" s="112">
        <f>SUM($AT95:BC95)</f>
        <v>274192</v>
      </c>
      <c r="BR95" s="112">
        <f>SUM($AT95:BD95)</f>
        <v>303965</v>
      </c>
      <c r="BS95" s="112">
        <f>SUM($AT95:BE95)</f>
        <v>315200</v>
      </c>
      <c r="BT95" s="132">
        <f t="shared" si="85"/>
        <v>222192.41666666666</v>
      </c>
      <c r="BV95" s="112">
        <f t="shared" si="86"/>
        <v>0</v>
      </c>
      <c r="BW95" s="112">
        <f t="shared" si="87"/>
        <v>0</v>
      </c>
      <c r="BX95" s="112">
        <f t="shared" si="88"/>
        <v>0</v>
      </c>
      <c r="BY95" s="112">
        <f t="shared" si="89"/>
        <v>0</v>
      </c>
      <c r="BZ95" s="112">
        <f t="shared" si="90"/>
        <v>0</v>
      </c>
      <c r="CA95" s="112">
        <f t="shared" si="91"/>
        <v>0</v>
      </c>
      <c r="CB95" s="112">
        <f t="shared" si="92"/>
        <v>0</v>
      </c>
      <c r="CC95" s="112">
        <f t="shared" si="93"/>
        <v>0</v>
      </c>
      <c r="CD95" s="112">
        <f t="shared" si="94"/>
        <v>0</v>
      </c>
      <c r="CE95" s="112">
        <f t="shared" si="95"/>
        <v>0</v>
      </c>
      <c r="CF95" s="112">
        <f t="shared" si="96"/>
        <v>0</v>
      </c>
      <c r="CG95" s="112">
        <f t="shared" si="97"/>
        <v>0</v>
      </c>
      <c r="CH95" s="112">
        <f t="shared" si="98"/>
        <v>0</v>
      </c>
      <c r="CI95" s="96"/>
      <c r="CJ95" s="112">
        <f>SUM($BV95:BV95)</f>
        <v>0</v>
      </c>
      <c r="CK95" s="112">
        <f>SUM($BV95:BW95)</f>
        <v>0</v>
      </c>
      <c r="CL95" s="112">
        <f>SUM($BV95:BX95)</f>
        <v>0</v>
      </c>
      <c r="CM95" s="112">
        <f>SUM($BV95:BY95)</f>
        <v>0</v>
      </c>
      <c r="CN95" s="112">
        <f>SUM($BV95:BZ95)</f>
        <v>0</v>
      </c>
      <c r="CO95" s="112">
        <f>SUM($BV95:CA95)</f>
        <v>0</v>
      </c>
      <c r="CP95" s="112">
        <f>SUM($BV95:CB95)</f>
        <v>0</v>
      </c>
      <c r="CQ95" s="112">
        <f>SUM($BV95:CC95)</f>
        <v>0</v>
      </c>
      <c r="CR95" s="112">
        <f>SUM($BV95:CD95)</f>
        <v>0</v>
      </c>
      <c r="CS95" s="112">
        <f>SUM($BV95:CE95)</f>
        <v>0</v>
      </c>
      <c r="CT95" s="112">
        <f>SUM($BV95:CF95)</f>
        <v>0</v>
      </c>
      <c r="CU95" s="112">
        <f>SUM($BV95:CG95)</f>
        <v>0</v>
      </c>
      <c r="CV95" s="132">
        <f t="shared" si="99"/>
        <v>0</v>
      </c>
    </row>
    <row r="96" spans="1:100" s="94" customFormat="1" ht="14.4">
      <c r="A96" s="154" t="s">
        <v>509</v>
      </c>
      <c r="B96" s="154" t="s">
        <v>267</v>
      </c>
      <c r="C96" s="154" t="s">
        <v>268</v>
      </c>
      <c r="D96" s="137" t="s">
        <v>583</v>
      </c>
      <c r="E96" s="105" t="s">
        <v>57</v>
      </c>
      <c r="F96" t="s">
        <v>281</v>
      </c>
      <c r="G96" t="s">
        <v>386</v>
      </c>
      <c r="H96" t="s">
        <v>387</v>
      </c>
      <c r="I96" t="s">
        <v>390</v>
      </c>
      <c r="J96" t="s">
        <v>705</v>
      </c>
      <c r="K96" s="154" t="s">
        <v>501</v>
      </c>
      <c r="L96" s="154" t="s">
        <v>504</v>
      </c>
      <c r="M96" s="119" t="str">
        <f t="shared" si="67"/>
        <v>ED.WA</v>
      </c>
      <c r="N96" s="118">
        <v>1</v>
      </c>
      <c r="O96" s="118">
        <v>0</v>
      </c>
      <c r="P96" s="117">
        <f t="shared" si="68"/>
        <v>1393155</v>
      </c>
      <c r="Q96" s="117">
        <f t="shared" si="69"/>
        <v>0</v>
      </c>
      <c r="R96" s="112">
        <v>39910</v>
      </c>
      <c r="S96" s="112">
        <v>345528</v>
      </c>
      <c r="T96" s="112">
        <v>394831</v>
      </c>
      <c r="U96" s="112">
        <v>68535</v>
      </c>
      <c r="V96" s="112">
        <v>33600</v>
      </c>
      <c r="W96" s="112">
        <v>70583</v>
      </c>
      <c r="X96" s="112">
        <v>82677</v>
      </c>
      <c r="Y96" s="112">
        <v>82782</v>
      </c>
      <c r="Z96" s="112">
        <v>82887</v>
      </c>
      <c r="AA96" s="112">
        <v>63836</v>
      </c>
      <c r="AB96" s="112">
        <v>63941</v>
      </c>
      <c r="AC96" s="112">
        <v>64045</v>
      </c>
      <c r="AD96" s="112">
        <f t="shared" si="70"/>
        <v>1393155</v>
      </c>
      <c r="AE96" s="96"/>
      <c r="AF96" s="112">
        <f>SUM($R96:R96)</f>
        <v>39910</v>
      </c>
      <c r="AG96" s="112">
        <f>SUM($R96:S96)</f>
        <v>385438</v>
      </c>
      <c r="AH96" s="112">
        <f>SUM($R96:T96)</f>
        <v>780269</v>
      </c>
      <c r="AI96" s="112">
        <f>SUM($R96:U96)</f>
        <v>848804</v>
      </c>
      <c r="AJ96" s="112">
        <f>SUM($R96:V96)</f>
        <v>882404</v>
      </c>
      <c r="AK96" s="112">
        <f>SUM($R96:W96)</f>
        <v>952987</v>
      </c>
      <c r="AL96" s="112">
        <f>SUM($R96:X96)</f>
        <v>1035664</v>
      </c>
      <c r="AM96" s="112">
        <f>SUM($R96:Y96)</f>
        <v>1118446</v>
      </c>
      <c r="AN96" s="112">
        <f>SUM($R96:Z96)</f>
        <v>1201333</v>
      </c>
      <c r="AO96" s="112">
        <f>SUM($R96:AA96)</f>
        <v>1265169</v>
      </c>
      <c r="AP96" s="112">
        <f>SUM($R96:AB96)</f>
        <v>1329110</v>
      </c>
      <c r="AQ96" s="112">
        <f>SUM($R96:AC96)</f>
        <v>1393155</v>
      </c>
      <c r="AR96" s="132">
        <f t="shared" si="71"/>
        <v>878009.29166666663</v>
      </c>
      <c r="AT96" s="112">
        <f t="shared" si="72"/>
        <v>39910</v>
      </c>
      <c r="AU96" s="112">
        <f t="shared" si="73"/>
        <v>345528</v>
      </c>
      <c r="AV96" s="112">
        <f t="shared" si="74"/>
        <v>394831</v>
      </c>
      <c r="AW96" s="112">
        <f t="shared" si="75"/>
        <v>68535</v>
      </c>
      <c r="AX96" s="112">
        <f t="shared" si="76"/>
        <v>33600</v>
      </c>
      <c r="AY96" s="112">
        <f t="shared" si="77"/>
        <v>70583</v>
      </c>
      <c r="AZ96" s="112">
        <f t="shared" si="78"/>
        <v>82677</v>
      </c>
      <c r="BA96" s="112">
        <f t="shared" si="79"/>
        <v>82782</v>
      </c>
      <c r="BB96" s="112">
        <f t="shared" si="80"/>
        <v>82887</v>
      </c>
      <c r="BC96" s="112">
        <f t="shared" si="81"/>
        <v>63836</v>
      </c>
      <c r="BD96" s="112">
        <f t="shared" si="82"/>
        <v>63941</v>
      </c>
      <c r="BE96" s="112">
        <f t="shared" si="83"/>
        <v>64045</v>
      </c>
      <c r="BF96" s="112">
        <f t="shared" si="84"/>
        <v>1393155</v>
      </c>
      <c r="BG96" s="96"/>
      <c r="BH96" s="112">
        <f>SUM($AT96:AT96)</f>
        <v>39910</v>
      </c>
      <c r="BI96" s="112">
        <f>SUM($AT96:AU96)</f>
        <v>385438</v>
      </c>
      <c r="BJ96" s="112">
        <f>SUM($AT96:AV96)</f>
        <v>780269</v>
      </c>
      <c r="BK96" s="112">
        <f>SUM($AT96:AW96)</f>
        <v>848804</v>
      </c>
      <c r="BL96" s="112">
        <f>SUM($AT96:AX96)</f>
        <v>882404</v>
      </c>
      <c r="BM96" s="112">
        <f>SUM($AT96:AY96)</f>
        <v>952987</v>
      </c>
      <c r="BN96" s="112">
        <f>SUM($AT96:AZ96)</f>
        <v>1035664</v>
      </c>
      <c r="BO96" s="112">
        <f>SUM($AT96:BA96)</f>
        <v>1118446</v>
      </c>
      <c r="BP96" s="112">
        <f>SUM($AT96:BB96)</f>
        <v>1201333</v>
      </c>
      <c r="BQ96" s="112">
        <f>SUM($AT96:BC96)</f>
        <v>1265169</v>
      </c>
      <c r="BR96" s="112">
        <f>SUM($AT96:BD96)</f>
        <v>1329110</v>
      </c>
      <c r="BS96" s="112">
        <f>SUM($AT96:BE96)</f>
        <v>1393155</v>
      </c>
      <c r="BT96" s="132">
        <f t="shared" si="85"/>
        <v>878009.29166666663</v>
      </c>
      <c r="BV96" s="112">
        <f t="shared" si="86"/>
        <v>0</v>
      </c>
      <c r="BW96" s="112">
        <f t="shared" si="87"/>
        <v>0</v>
      </c>
      <c r="BX96" s="112">
        <f t="shared" si="88"/>
        <v>0</v>
      </c>
      <c r="BY96" s="112">
        <f t="shared" si="89"/>
        <v>0</v>
      </c>
      <c r="BZ96" s="112">
        <f t="shared" si="90"/>
        <v>0</v>
      </c>
      <c r="CA96" s="112">
        <f t="shared" si="91"/>
        <v>0</v>
      </c>
      <c r="CB96" s="112">
        <f t="shared" si="92"/>
        <v>0</v>
      </c>
      <c r="CC96" s="112">
        <f t="shared" si="93"/>
        <v>0</v>
      </c>
      <c r="CD96" s="112">
        <f t="shared" si="94"/>
        <v>0</v>
      </c>
      <c r="CE96" s="112">
        <f t="shared" si="95"/>
        <v>0</v>
      </c>
      <c r="CF96" s="112">
        <f t="shared" si="96"/>
        <v>0</v>
      </c>
      <c r="CG96" s="112">
        <f t="shared" si="97"/>
        <v>0</v>
      </c>
      <c r="CH96" s="112">
        <f t="shared" si="98"/>
        <v>0</v>
      </c>
      <c r="CI96" s="96"/>
      <c r="CJ96" s="112">
        <f>SUM($BV96:BV96)</f>
        <v>0</v>
      </c>
      <c r="CK96" s="112">
        <f>SUM($BV96:BW96)</f>
        <v>0</v>
      </c>
      <c r="CL96" s="112">
        <f>SUM($BV96:BX96)</f>
        <v>0</v>
      </c>
      <c r="CM96" s="112">
        <f>SUM($BV96:BY96)</f>
        <v>0</v>
      </c>
      <c r="CN96" s="112">
        <f>SUM($BV96:BZ96)</f>
        <v>0</v>
      </c>
      <c r="CO96" s="112">
        <f>SUM($BV96:CA96)</f>
        <v>0</v>
      </c>
      <c r="CP96" s="112">
        <f>SUM($BV96:CB96)</f>
        <v>0</v>
      </c>
      <c r="CQ96" s="112">
        <f>SUM($BV96:CC96)</f>
        <v>0</v>
      </c>
      <c r="CR96" s="112">
        <f>SUM($BV96:CD96)</f>
        <v>0</v>
      </c>
      <c r="CS96" s="112">
        <f>SUM($BV96:CE96)</f>
        <v>0</v>
      </c>
      <c r="CT96" s="112">
        <f>SUM($BV96:CF96)</f>
        <v>0</v>
      </c>
      <c r="CU96" s="112">
        <f>SUM($BV96:CG96)</f>
        <v>0</v>
      </c>
      <c r="CV96" s="132">
        <f t="shared" si="99"/>
        <v>0</v>
      </c>
    </row>
    <row r="97" spans="1:100" s="94" customFormat="1" ht="14.4">
      <c r="A97" s="154" t="s">
        <v>509</v>
      </c>
      <c r="B97" s="154" t="s">
        <v>267</v>
      </c>
      <c r="C97" s="154" t="s">
        <v>268</v>
      </c>
      <c r="D97" s="137" t="s">
        <v>583</v>
      </c>
      <c r="E97" s="105" t="s">
        <v>57</v>
      </c>
      <c r="F97" t="s">
        <v>281</v>
      </c>
      <c r="G97" t="s">
        <v>386</v>
      </c>
      <c r="H97" t="s">
        <v>387</v>
      </c>
      <c r="I97" t="s">
        <v>388</v>
      </c>
      <c r="J97" t="s">
        <v>706</v>
      </c>
      <c r="K97" s="154" t="s">
        <v>501</v>
      </c>
      <c r="L97" s="154" t="s">
        <v>504</v>
      </c>
      <c r="M97" s="119" t="str">
        <f t="shared" si="67"/>
        <v>ED.WA</v>
      </c>
      <c r="N97" s="118">
        <v>1</v>
      </c>
      <c r="O97" s="118">
        <v>0</v>
      </c>
      <c r="P97" s="117">
        <f t="shared" si="68"/>
        <v>1997972</v>
      </c>
      <c r="Q97" s="117">
        <f t="shared" si="69"/>
        <v>0</v>
      </c>
      <c r="R97" s="112">
        <v>245676</v>
      </c>
      <c r="S97" s="112">
        <v>219590</v>
      </c>
      <c r="T97" s="112">
        <v>256732</v>
      </c>
      <c r="U97" s="112">
        <v>135378</v>
      </c>
      <c r="V97" s="112">
        <v>423049</v>
      </c>
      <c r="W97" s="112">
        <v>279256</v>
      </c>
      <c r="X97" s="112">
        <v>168190</v>
      </c>
      <c r="Y97" s="112">
        <v>152824</v>
      </c>
      <c r="Z97" s="112">
        <v>103868</v>
      </c>
      <c r="AA97" s="112">
        <v>9578</v>
      </c>
      <c r="AB97" s="112">
        <v>3831</v>
      </c>
      <c r="AC97" s="112">
        <v>0</v>
      </c>
      <c r="AD97" s="112">
        <f t="shared" si="70"/>
        <v>1997972</v>
      </c>
      <c r="AE97" s="96"/>
      <c r="AF97" s="112">
        <f>SUM($R97:R97)</f>
        <v>245676</v>
      </c>
      <c r="AG97" s="112">
        <f>SUM($R97:S97)</f>
        <v>465266</v>
      </c>
      <c r="AH97" s="112">
        <f>SUM($R97:T97)</f>
        <v>721998</v>
      </c>
      <c r="AI97" s="112">
        <f>SUM($R97:U97)</f>
        <v>857376</v>
      </c>
      <c r="AJ97" s="112">
        <f>SUM($R97:V97)</f>
        <v>1280425</v>
      </c>
      <c r="AK97" s="112">
        <f>SUM($R97:W97)</f>
        <v>1559681</v>
      </c>
      <c r="AL97" s="112">
        <f>SUM($R97:X97)</f>
        <v>1727871</v>
      </c>
      <c r="AM97" s="112">
        <f>SUM($R97:Y97)</f>
        <v>1880695</v>
      </c>
      <c r="AN97" s="112">
        <f>SUM($R97:Z97)</f>
        <v>1984563</v>
      </c>
      <c r="AO97" s="112">
        <f>SUM($R97:AA97)</f>
        <v>1994141</v>
      </c>
      <c r="AP97" s="112">
        <f>SUM($R97:AB97)</f>
        <v>1997972</v>
      </c>
      <c r="AQ97" s="112">
        <f>SUM($R97:AC97)</f>
        <v>1997972</v>
      </c>
      <c r="AR97" s="132">
        <f t="shared" si="71"/>
        <v>1309554.1666666667</v>
      </c>
      <c r="AT97" s="112">
        <f t="shared" si="72"/>
        <v>245676</v>
      </c>
      <c r="AU97" s="112">
        <f t="shared" si="73"/>
        <v>219590</v>
      </c>
      <c r="AV97" s="112">
        <f t="shared" si="74"/>
        <v>256732</v>
      </c>
      <c r="AW97" s="112">
        <f t="shared" si="75"/>
        <v>135378</v>
      </c>
      <c r="AX97" s="112">
        <f t="shared" si="76"/>
        <v>423049</v>
      </c>
      <c r="AY97" s="112">
        <f t="shared" si="77"/>
        <v>279256</v>
      </c>
      <c r="AZ97" s="112">
        <f t="shared" si="78"/>
        <v>168190</v>
      </c>
      <c r="BA97" s="112">
        <f t="shared" si="79"/>
        <v>152824</v>
      </c>
      <c r="BB97" s="112">
        <f t="shared" si="80"/>
        <v>103868</v>
      </c>
      <c r="BC97" s="112">
        <f t="shared" si="81"/>
        <v>9578</v>
      </c>
      <c r="BD97" s="112">
        <f t="shared" si="82"/>
        <v>3831</v>
      </c>
      <c r="BE97" s="112">
        <f t="shared" si="83"/>
        <v>0</v>
      </c>
      <c r="BF97" s="112">
        <f t="shared" si="84"/>
        <v>1997972</v>
      </c>
      <c r="BG97" s="96"/>
      <c r="BH97" s="112">
        <f>SUM($AT97:AT97)</f>
        <v>245676</v>
      </c>
      <c r="BI97" s="112">
        <f>SUM($AT97:AU97)</f>
        <v>465266</v>
      </c>
      <c r="BJ97" s="112">
        <f>SUM($AT97:AV97)</f>
        <v>721998</v>
      </c>
      <c r="BK97" s="112">
        <f>SUM($AT97:AW97)</f>
        <v>857376</v>
      </c>
      <c r="BL97" s="112">
        <f>SUM($AT97:AX97)</f>
        <v>1280425</v>
      </c>
      <c r="BM97" s="112">
        <f>SUM($AT97:AY97)</f>
        <v>1559681</v>
      </c>
      <c r="BN97" s="112">
        <f>SUM($AT97:AZ97)</f>
        <v>1727871</v>
      </c>
      <c r="BO97" s="112">
        <f>SUM($AT97:BA97)</f>
        <v>1880695</v>
      </c>
      <c r="BP97" s="112">
        <f>SUM($AT97:BB97)</f>
        <v>1984563</v>
      </c>
      <c r="BQ97" s="112">
        <f>SUM($AT97:BC97)</f>
        <v>1994141</v>
      </c>
      <c r="BR97" s="112">
        <f>SUM($AT97:BD97)</f>
        <v>1997972</v>
      </c>
      <c r="BS97" s="112">
        <f>SUM($AT97:BE97)</f>
        <v>1997972</v>
      </c>
      <c r="BT97" s="132">
        <f t="shared" si="85"/>
        <v>1309554.1666666667</v>
      </c>
      <c r="BV97" s="112">
        <f t="shared" si="86"/>
        <v>0</v>
      </c>
      <c r="BW97" s="112">
        <f t="shared" si="87"/>
        <v>0</v>
      </c>
      <c r="BX97" s="112">
        <f t="shared" si="88"/>
        <v>0</v>
      </c>
      <c r="BY97" s="112">
        <f t="shared" si="89"/>
        <v>0</v>
      </c>
      <c r="BZ97" s="112">
        <f t="shared" si="90"/>
        <v>0</v>
      </c>
      <c r="CA97" s="112">
        <f t="shared" si="91"/>
        <v>0</v>
      </c>
      <c r="CB97" s="112">
        <f t="shared" si="92"/>
        <v>0</v>
      </c>
      <c r="CC97" s="112">
        <f t="shared" si="93"/>
        <v>0</v>
      </c>
      <c r="CD97" s="112">
        <f t="shared" si="94"/>
        <v>0</v>
      </c>
      <c r="CE97" s="112">
        <f t="shared" si="95"/>
        <v>0</v>
      </c>
      <c r="CF97" s="112">
        <f t="shared" si="96"/>
        <v>0</v>
      </c>
      <c r="CG97" s="112">
        <f t="shared" si="97"/>
        <v>0</v>
      </c>
      <c r="CH97" s="112">
        <f t="shared" si="98"/>
        <v>0</v>
      </c>
      <c r="CI97" s="96"/>
      <c r="CJ97" s="112">
        <f>SUM($BV97:BV97)</f>
        <v>0</v>
      </c>
      <c r="CK97" s="112">
        <f>SUM($BV97:BW97)</f>
        <v>0</v>
      </c>
      <c r="CL97" s="112">
        <f>SUM($BV97:BX97)</f>
        <v>0</v>
      </c>
      <c r="CM97" s="112">
        <f>SUM($BV97:BY97)</f>
        <v>0</v>
      </c>
      <c r="CN97" s="112">
        <f>SUM($BV97:BZ97)</f>
        <v>0</v>
      </c>
      <c r="CO97" s="112">
        <f>SUM($BV97:CA97)</f>
        <v>0</v>
      </c>
      <c r="CP97" s="112">
        <f>SUM($BV97:CB97)</f>
        <v>0</v>
      </c>
      <c r="CQ97" s="112">
        <f>SUM($BV97:CC97)</f>
        <v>0</v>
      </c>
      <c r="CR97" s="112">
        <f>SUM($BV97:CD97)</f>
        <v>0</v>
      </c>
      <c r="CS97" s="112">
        <f>SUM($BV97:CE97)</f>
        <v>0</v>
      </c>
      <c r="CT97" s="112">
        <f>SUM($BV97:CF97)</f>
        <v>0</v>
      </c>
      <c r="CU97" s="112">
        <f>SUM($BV97:CG97)</f>
        <v>0</v>
      </c>
      <c r="CV97" s="132">
        <f t="shared" si="99"/>
        <v>0</v>
      </c>
    </row>
    <row r="98" spans="1:100" s="94" customFormat="1" ht="14.4">
      <c r="A98" s="154" t="s">
        <v>509</v>
      </c>
      <c r="B98" s="154" t="s">
        <v>267</v>
      </c>
      <c r="C98" s="154" t="s">
        <v>268</v>
      </c>
      <c r="D98" s="137" t="s">
        <v>583</v>
      </c>
      <c r="E98" s="105" t="s">
        <v>51</v>
      </c>
      <c r="F98" t="s">
        <v>282</v>
      </c>
      <c r="G98" t="s">
        <v>391</v>
      </c>
      <c r="H98" t="s">
        <v>392</v>
      </c>
      <c r="I98" t="s">
        <v>707</v>
      </c>
      <c r="J98" t="s">
        <v>708</v>
      </c>
      <c r="K98" s="154" t="s">
        <v>501</v>
      </c>
      <c r="L98" s="154" t="s">
        <v>504</v>
      </c>
      <c r="M98" s="119" t="str">
        <f t="shared" si="67"/>
        <v>ED.WA</v>
      </c>
      <c r="N98" s="118">
        <v>1</v>
      </c>
      <c r="O98" s="118">
        <v>0</v>
      </c>
      <c r="P98" s="117">
        <f t="shared" si="68"/>
        <v>625</v>
      </c>
      <c r="Q98" s="117">
        <f t="shared" si="69"/>
        <v>0</v>
      </c>
      <c r="R98" s="112">
        <v>198</v>
      </c>
      <c r="S98" s="112">
        <v>427</v>
      </c>
      <c r="T98" s="112">
        <v>0</v>
      </c>
      <c r="U98" s="112">
        <v>0</v>
      </c>
      <c r="V98" s="112">
        <v>0</v>
      </c>
      <c r="W98" s="112">
        <v>0</v>
      </c>
      <c r="X98" s="112">
        <v>0</v>
      </c>
      <c r="Y98" s="112">
        <v>0</v>
      </c>
      <c r="Z98" s="112">
        <v>0</v>
      </c>
      <c r="AA98" s="112">
        <v>0</v>
      </c>
      <c r="AB98" s="112">
        <v>0</v>
      </c>
      <c r="AC98" s="112">
        <v>0</v>
      </c>
      <c r="AD98" s="112">
        <f t="shared" si="70"/>
        <v>625</v>
      </c>
      <c r="AE98" s="96"/>
      <c r="AF98" s="112">
        <f>SUM($R98:R98)</f>
        <v>198</v>
      </c>
      <c r="AG98" s="112">
        <f>SUM($R98:S98)</f>
        <v>625</v>
      </c>
      <c r="AH98" s="112">
        <f>SUM($R98:T98)</f>
        <v>625</v>
      </c>
      <c r="AI98" s="112">
        <f>SUM($R98:U98)</f>
        <v>625</v>
      </c>
      <c r="AJ98" s="112">
        <f>SUM($R98:V98)</f>
        <v>625</v>
      </c>
      <c r="AK98" s="112">
        <f>SUM($R98:W98)</f>
        <v>625</v>
      </c>
      <c r="AL98" s="112">
        <f>SUM($R98:X98)</f>
        <v>625</v>
      </c>
      <c r="AM98" s="112">
        <f>SUM($R98:Y98)</f>
        <v>625</v>
      </c>
      <c r="AN98" s="112">
        <f>SUM($R98:Z98)</f>
        <v>625</v>
      </c>
      <c r="AO98" s="112">
        <f>SUM($R98:AA98)</f>
        <v>625</v>
      </c>
      <c r="AP98" s="112">
        <f>SUM($R98:AB98)</f>
        <v>625</v>
      </c>
      <c r="AQ98" s="112">
        <f>SUM($R98:AC98)</f>
        <v>625</v>
      </c>
      <c r="AR98" s="132">
        <f t="shared" si="71"/>
        <v>563.375</v>
      </c>
      <c r="AT98" s="112">
        <f t="shared" si="72"/>
        <v>198</v>
      </c>
      <c r="AU98" s="112">
        <f t="shared" si="73"/>
        <v>427</v>
      </c>
      <c r="AV98" s="112">
        <f t="shared" si="74"/>
        <v>0</v>
      </c>
      <c r="AW98" s="112">
        <f t="shared" si="75"/>
        <v>0</v>
      </c>
      <c r="AX98" s="112">
        <f t="shared" si="76"/>
        <v>0</v>
      </c>
      <c r="AY98" s="112">
        <f t="shared" si="77"/>
        <v>0</v>
      </c>
      <c r="AZ98" s="112">
        <f t="shared" si="78"/>
        <v>0</v>
      </c>
      <c r="BA98" s="112">
        <f t="shared" si="79"/>
        <v>0</v>
      </c>
      <c r="BB98" s="112">
        <f t="shared" si="80"/>
        <v>0</v>
      </c>
      <c r="BC98" s="112">
        <f t="shared" si="81"/>
        <v>0</v>
      </c>
      <c r="BD98" s="112">
        <f t="shared" si="82"/>
        <v>0</v>
      </c>
      <c r="BE98" s="112">
        <f t="shared" si="83"/>
        <v>0</v>
      </c>
      <c r="BF98" s="112">
        <f t="shared" si="84"/>
        <v>625</v>
      </c>
      <c r="BG98" s="96"/>
      <c r="BH98" s="112">
        <f>SUM($AT98:AT98)</f>
        <v>198</v>
      </c>
      <c r="BI98" s="112">
        <f>SUM($AT98:AU98)</f>
        <v>625</v>
      </c>
      <c r="BJ98" s="112">
        <f>SUM($AT98:AV98)</f>
        <v>625</v>
      </c>
      <c r="BK98" s="112">
        <f>SUM($AT98:AW98)</f>
        <v>625</v>
      </c>
      <c r="BL98" s="112">
        <f>SUM($AT98:AX98)</f>
        <v>625</v>
      </c>
      <c r="BM98" s="112">
        <f>SUM($AT98:AY98)</f>
        <v>625</v>
      </c>
      <c r="BN98" s="112">
        <f>SUM($AT98:AZ98)</f>
        <v>625</v>
      </c>
      <c r="BO98" s="112">
        <f>SUM($AT98:BA98)</f>
        <v>625</v>
      </c>
      <c r="BP98" s="112">
        <f>SUM($AT98:BB98)</f>
        <v>625</v>
      </c>
      <c r="BQ98" s="112">
        <f>SUM($AT98:BC98)</f>
        <v>625</v>
      </c>
      <c r="BR98" s="112">
        <f>SUM($AT98:BD98)</f>
        <v>625</v>
      </c>
      <c r="BS98" s="112">
        <f>SUM($AT98:BE98)</f>
        <v>625</v>
      </c>
      <c r="BT98" s="132">
        <f t="shared" si="85"/>
        <v>563.375</v>
      </c>
      <c r="BV98" s="112">
        <f t="shared" si="86"/>
        <v>0</v>
      </c>
      <c r="BW98" s="112">
        <f t="shared" si="87"/>
        <v>0</v>
      </c>
      <c r="BX98" s="112">
        <f t="shared" si="88"/>
        <v>0</v>
      </c>
      <c r="BY98" s="112">
        <f t="shared" si="89"/>
        <v>0</v>
      </c>
      <c r="BZ98" s="112">
        <f t="shared" si="90"/>
        <v>0</v>
      </c>
      <c r="CA98" s="112">
        <f t="shared" si="91"/>
        <v>0</v>
      </c>
      <c r="CB98" s="112">
        <f t="shared" si="92"/>
        <v>0</v>
      </c>
      <c r="CC98" s="112">
        <f t="shared" si="93"/>
        <v>0</v>
      </c>
      <c r="CD98" s="112">
        <f t="shared" si="94"/>
        <v>0</v>
      </c>
      <c r="CE98" s="112">
        <f t="shared" si="95"/>
        <v>0</v>
      </c>
      <c r="CF98" s="112">
        <f t="shared" si="96"/>
        <v>0</v>
      </c>
      <c r="CG98" s="112">
        <f t="shared" si="97"/>
        <v>0</v>
      </c>
      <c r="CH98" s="112">
        <f t="shared" si="98"/>
        <v>0</v>
      </c>
      <c r="CI98" s="96"/>
      <c r="CJ98" s="112">
        <f>SUM($BV98:BV98)</f>
        <v>0</v>
      </c>
      <c r="CK98" s="112">
        <f>SUM($BV98:BW98)</f>
        <v>0</v>
      </c>
      <c r="CL98" s="112">
        <f>SUM($BV98:BX98)</f>
        <v>0</v>
      </c>
      <c r="CM98" s="112">
        <f>SUM($BV98:BY98)</f>
        <v>0</v>
      </c>
      <c r="CN98" s="112">
        <f>SUM($BV98:BZ98)</f>
        <v>0</v>
      </c>
      <c r="CO98" s="112">
        <f>SUM($BV98:CA98)</f>
        <v>0</v>
      </c>
      <c r="CP98" s="112">
        <f>SUM($BV98:CB98)</f>
        <v>0</v>
      </c>
      <c r="CQ98" s="112">
        <f>SUM($BV98:CC98)</f>
        <v>0</v>
      </c>
      <c r="CR98" s="112">
        <f>SUM($BV98:CD98)</f>
        <v>0</v>
      </c>
      <c r="CS98" s="112">
        <f>SUM($BV98:CE98)</f>
        <v>0</v>
      </c>
      <c r="CT98" s="112">
        <f>SUM($BV98:CF98)</f>
        <v>0</v>
      </c>
      <c r="CU98" s="112">
        <f>SUM($BV98:CG98)</f>
        <v>0</v>
      </c>
      <c r="CV98" s="132">
        <f t="shared" si="99"/>
        <v>0</v>
      </c>
    </row>
    <row r="99" spans="1:100" s="94" customFormat="1" ht="14.4">
      <c r="A99" s="154" t="s">
        <v>509</v>
      </c>
      <c r="B99" s="154" t="s">
        <v>267</v>
      </c>
      <c r="C99" s="154" t="s">
        <v>268</v>
      </c>
      <c r="D99" s="137" t="s">
        <v>583</v>
      </c>
      <c r="E99" s="105" t="s">
        <v>51</v>
      </c>
      <c r="F99" t="s">
        <v>282</v>
      </c>
      <c r="G99" t="s">
        <v>391</v>
      </c>
      <c r="H99" t="s">
        <v>392</v>
      </c>
      <c r="I99" t="s">
        <v>709</v>
      </c>
      <c r="J99" t="s">
        <v>710</v>
      </c>
      <c r="K99" s="154" t="s">
        <v>501</v>
      </c>
      <c r="L99" s="154" t="s">
        <v>504</v>
      </c>
      <c r="M99" s="119" t="str">
        <f t="shared" si="67"/>
        <v>ED.WA</v>
      </c>
      <c r="N99" s="118">
        <v>1</v>
      </c>
      <c r="O99" s="118">
        <v>0</v>
      </c>
      <c r="P99" s="117">
        <f t="shared" si="68"/>
        <v>3852</v>
      </c>
      <c r="Q99" s="117">
        <f t="shared" si="69"/>
        <v>0</v>
      </c>
      <c r="R99" s="112">
        <v>1581</v>
      </c>
      <c r="S99" s="112">
        <v>1646</v>
      </c>
      <c r="T99" s="112">
        <v>89</v>
      </c>
      <c r="U99" s="112">
        <v>536</v>
      </c>
      <c r="V99" s="112">
        <v>0</v>
      </c>
      <c r="W99" s="112">
        <v>0</v>
      </c>
      <c r="X99" s="112">
        <v>0</v>
      </c>
      <c r="Y99" s="112">
        <v>0</v>
      </c>
      <c r="Z99" s="112">
        <v>0</v>
      </c>
      <c r="AA99" s="112">
        <v>0</v>
      </c>
      <c r="AB99" s="112">
        <v>0</v>
      </c>
      <c r="AC99" s="112">
        <v>0</v>
      </c>
      <c r="AD99" s="112">
        <f t="shared" si="70"/>
        <v>3852</v>
      </c>
      <c r="AE99" s="96"/>
      <c r="AF99" s="112">
        <f>SUM($R99:R99)</f>
        <v>1581</v>
      </c>
      <c r="AG99" s="112">
        <f>SUM($R99:S99)</f>
        <v>3227</v>
      </c>
      <c r="AH99" s="112">
        <f>SUM($R99:T99)</f>
        <v>3316</v>
      </c>
      <c r="AI99" s="112">
        <f>SUM($R99:U99)</f>
        <v>3852</v>
      </c>
      <c r="AJ99" s="112">
        <f>SUM($R99:V99)</f>
        <v>3852</v>
      </c>
      <c r="AK99" s="112">
        <f>SUM($R99:W99)</f>
        <v>3852</v>
      </c>
      <c r="AL99" s="112">
        <f>SUM($R99:X99)</f>
        <v>3852</v>
      </c>
      <c r="AM99" s="112">
        <f>SUM($R99:Y99)</f>
        <v>3852</v>
      </c>
      <c r="AN99" s="112">
        <f>SUM($R99:Z99)</f>
        <v>3852</v>
      </c>
      <c r="AO99" s="112">
        <f>SUM($R99:AA99)</f>
        <v>3852</v>
      </c>
      <c r="AP99" s="112">
        <f>SUM($R99:AB99)</f>
        <v>3852</v>
      </c>
      <c r="AQ99" s="112">
        <f>SUM($R99:AC99)</f>
        <v>3852</v>
      </c>
      <c r="AR99" s="132">
        <f t="shared" si="71"/>
        <v>3405.5</v>
      </c>
      <c r="AT99" s="112">
        <f t="shared" si="72"/>
        <v>1581</v>
      </c>
      <c r="AU99" s="112">
        <f t="shared" si="73"/>
        <v>1646</v>
      </c>
      <c r="AV99" s="112">
        <f t="shared" si="74"/>
        <v>89</v>
      </c>
      <c r="AW99" s="112">
        <f t="shared" si="75"/>
        <v>536</v>
      </c>
      <c r="AX99" s="112">
        <f t="shared" si="76"/>
        <v>0</v>
      </c>
      <c r="AY99" s="112">
        <f t="shared" si="77"/>
        <v>0</v>
      </c>
      <c r="AZ99" s="112">
        <f t="shared" si="78"/>
        <v>0</v>
      </c>
      <c r="BA99" s="112">
        <f t="shared" si="79"/>
        <v>0</v>
      </c>
      <c r="BB99" s="112">
        <f t="shared" si="80"/>
        <v>0</v>
      </c>
      <c r="BC99" s="112">
        <f t="shared" si="81"/>
        <v>0</v>
      </c>
      <c r="BD99" s="112">
        <f t="shared" si="82"/>
        <v>0</v>
      </c>
      <c r="BE99" s="112">
        <f t="shared" si="83"/>
        <v>0</v>
      </c>
      <c r="BF99" s="112">
        <f t="shared" si="84"/>
        <v>3852</v>
      </c>
      <c r="BG99" s="96"/>
      <c r="BH99" s="112">
        <f>SUM($AT99:AT99)</f>
        <v>1581</v>
      </c>
      <c r="BI99" s="112">
        <f>SUM($AT99:AU99)</f>
        <v>3227</v>
      </c>
      <c r="BJ99" s="112">
        <f>SUM($AT99:AV99)</f>
        <v>3316</v>
      </c>
      <c r="BK99" s="112">
        <f>SUM($AT99:AW99)</f>
        <v>3852</v>
      </c>
      <c r="BL99" s="112">
        <f>SUM($AT99:AX99)</f>
        <v>3852</v>
      </c>
      <c r="BM99" s="112">
        <f>SUM($AT99:AY99)</f>
        <v>3852</v>
      </c>
      <c r="BN99" s="112">
        <f>SUM($AT99:AZ99)</f>
        <v>3852</v>
      </c>
      <c r="BO99" s="112">
        <f>SUM($AT99:BA99)</f>
        <v>3852</v>
      </c>
      <c r="BP99" s="112">
        <f>SUM($AT99:BB99)</f>
        <v>3852</v>
      </c>
      <c r="BQ99" s="112">
        <f>SUM($AT99:BC99)</f>
        <v>3852</v>
      </c>
      <c r="BR99" s="112">
        <f>SUM($AT99:BD99)</f>
        <v>3852</v>
      </c>
      <c r="BS99" s="112">
        <f>SUM($AT99:BE99)</f>
        <v>3852</v>
      </c>
      <c r="BT99" s="132">
        <f t="shared" si="85"/>
        <v>3405.5</v>
      </c>
      <c r="BV99" s="112">
        <f t="shared" si="86"/>
        <v>0</v>
      </c>
      <c r="BW99" s="112">
        <f t="shared" si="87"/>
        <v>0</v>
      </c>
      <c r="BX99" s="112">
        <f t="shared" si="88"/>
        <v>0</v>
      </c>
      <c r="BY99" s="112">
        <f t="shared" si="89"/>
        <v>0</v>
      </c>
      <c r="BZ99" s="112">
        <f t="shared" si="90"/>
        <v>0</v>
      </c>
      <c r="CA99" s="112">
        <f t="shared" si="91"/>
        <v>0</v>
      </c>
      <c r="CB99" s="112">
        <f t="shared" si="92"/>
        <v>0</v>
      </c>
      <c r="CC99" s="112">
        <f t="shared" si="93"/>
        <v>0</v>
      </c>
      <c r="CD99" s="112">
        <f t="shared" si="94"/>
        <v>0</v>
      </c>
      <c r="CE99" s="112">
        <f t="shared" si="95"/>
        <v>0</v>
      </c>
      <c r="CF99" s="112">
        <f t="shared" si="96"/>
        <v>0</v>
      </c>
      <c r="CG99" s="112">
        <f t="shared" si="97"/>
        <v>0</v>
      </c>
      <c r="CH99" s="112">
        <f t="shared" si="98"/>
        <v>0</v>
      </c>
      <c r="CI99" s="96"/>
      <c r="CJ99" s="112">
        <f>SUM($BV99:BV99)</f>
        <v>0</v>
      </c>
      <c r="CK99" s="112">
        <f>SUM($BV99:BW99)</f>
        <v>0</v>
      </c>
      <c r="CL99" s="112">
        <f>SUM($BV99:BX99)</f>
        <v>0</v>
      </c>
      <c r="CM99" s="112">
        <f>SUM($BV99:BY99)</f>
        <v>0</v>
      </c>
      <c r="CN99" s="112">
        <f>SUM($BV99:BZ99)</f>
        <v>0</v>
      </c>
      <c r="CO99" s="112">
        <f>SUM($BV99:CA99)</f>
        <v>0</v>
      </c>
      <c r="CP99" s="112">
        <f>SUM($BV99:CB99)</f>
        <v>0</v>
      </c>
      <c r="CQ99" s="112">
        <f>SUM($BV99:CC99)</f>
        <v>0</v>
      </c>
      <c r="CR99" s="112">
        <f>SUM($BV99:CD99)</f>
        <v>0</v>
      </c>
      <c r="CS99" s="112">
        <f>SUM($BV99:CE99)</f>
        <v>0</v>
      </c>
      <c r="CT99" s="112">
        <f>SUM($BV99:CF99)</f>
        <v>0</v>
      </c>
      <c r="CU99" s="112">
        <f>SUM($BV99:CG99)</f>
        <v>0</v>
      </c>
      <c r="CV99" s="132">
        <f t="shared" si="99"/>
        <v>0</v>
      </c>
    </row>
    <row r="100" spans="1:100" s="94" customFormat="1" ht="14.4">
      <c r="A100" s="154" t="s">
        <v>509</v>
      </c>
      <c r="B100" s="154" t="s">
        <v>267</v>
      </c>
      <c r="C100" s="154" t="s">
        <v>268</v>
      </c>
      <c r="D100" s="137" t="s">
        <v>583</v>
      </c>
      <c r="E100" s="105" t="s">
        <v>51</v>
      </c>
      <c r="F100" t="s">
        <v>282</v>
      </c>
      <c r="G100" t="s">
        <v>391</v>
      </c>
      <c r="H100" t="s">
        <v>392</v>
      </c>
      <c r="I100" t="s">
        <v>400</v>
      </c>
      <c r="J100" t="s">
        <v>711</v>
      </c>
      <c r="K100" s="154" t="s">
        <v>501</v>
      </c>
      <c r="L100" s="154" t="s">
        <v>504</v>
      </c>
      <c r="M100" s="119" t="str">
        <f t="shared" si="67"/>
        <v>ED.WA</v>
      </c>
      <c r="N100" s="118">
        <v>1</v>
      </c>
      <c r="O100" s="118">
        <v>0</v>
      </c>
      <c r="P100" s="117">
        <f t="shared" ref="P100:P131" si="100">AD100*N100</f>
        <v>25516</v>
      </c>
      <c r="Q100" s="117">
        <f t="shared" ref="Q100:Q131" si="101">AD100*O100</f>
        <v>0</v>
      </c>
      <c r="R100" s="112">
        <v>477</v>
      </c>
      <c r="S100" s="112">
        <v>0</v>
      </c>
      <c r="T100" s="112">
        <v>0</v>
      </c>
      <c r="U100" s="112">
        <v>0</v>
      </c>
      <c r="V100" s="112">
        <v>1153</v>
      </c>
      <c r="W100" s="112">
        <v>0</v>
      </c>
      <c r="X100" s="112">
        <v>0</v>
      </c>
      <c r="Y100" s="112">
        <v>0</v>
      </c>
      <c r="Z100" s="112">
        <v>0</v>
      </c>
      <c r="AA100" s="112">
        <v>23886</v>
      </c>
      <c r="AB100" s="112">
        <v>0</v>
      </c>
      <c r="AC100" s="112">
        <v>0</v>
      </c>
      <c r="AD100" s="112">
        <f t="shared" si="70"/>
        <v>25516</v>
      </c>
      <c r="AE100" s="96"/>
      <c r="AF100" s="112">
        <f>SUM($R100:R100)</f>
        <v>477</v>
      </c>
      <c r="AG100" s="112">
        <f>SUM($R100:S100)</f>
        <v>477</v>
      </c>
      <c r="AH100" s="112">
        <f>SUM($R100:T100)</f>
        <v>477</v>
      </c>
      <c r="AI100" s="112">
        <f>SUM($R100:U100)</f>
        <v>477</v>
      </c>
      <c r="AJ100" s="112">
        <f>SUM($R100:V100)</f>
        <v>1630</v>
      </c>
      <c r="AK100" s="112">
        <f>SUM($R100:W100)</f>
        <v>1630</v>
      </c>
      <c r="AL100" s="112">
        <f>SUM($R100:X100)</f>
        <v>1630</v>
      </c>
      <c r="AM100" s="112">
        <f>SUM($R100:Y100)</f>
        <v>1630</v>
      </c>
      <c r="AN100" s="112">
        <f>SUM($R100:Z100)</f>
        <v>1630</v>
      </c>
      <c r="AO100" s="112">
        <f>SUM($R100:AA100)</f>
        <v>25516</v>
      </c>
      <c r="AP100" s="112">
        <f>SUM($R100:AB100)</f>
        <v>25516</v>
      </c>
      <c r="AQ100" s="112">
        <f>SUM($R100:AC100)</f>
        <v>25516</v>
      </c>
      <c r="AR100" s="132">
        <f t="shared" ref="AR100:AR131" si="102">(((0+AQ100)/2)+SUM(AF100:AP100))/12</f>
        <v>6154</v>
      </c>
      <c r="AT100" s="112">
        <f t="shared" ref="AT100:AT131" si="103">R100*$N100</f>
        <v>477</v>
      </c>
      <c r="AU100" s="112">
        <f t="shared" ref="AU100:AU131" si="104">S100*$N100</f>
        <v>0</v>
      </c>
      <c r="AV100" s="112">
        <f t="shared" ref="AV100:AV131" si="105">T100*$N100</f>
        <v>0</v>
      </c>
      <c r="AW100" s="112">
        <f t="shared" ref="AW100:AW131" si="106">U100*$N100</f>
        <v>0</v>
      </c>
      <c r="AX100" s="112">
        <f t="shared" ref="AX100:AX131" si="107">V100*$N100</f>
        <v>1153</v>
      </c>
      <c r="AY100" s="112">
        <f t="shared" ref="AY100:AY131" si="108">W100*$N100</f>
        <v>0</v>
      </c>
      <c r="AZ100" s="112">
        <f t="shared" ref="AZ100:AZ131" si="109">X100*$N100</f>
        <v>0</v>
      </c>
      <c r="BA100" s="112">
        <f t="shared" ref="BA100:BA131" si="110">Y100*$N100</f>
        <v>0</v>
      </c>
      <c r="BB100" s="112">
        <f t="shared" ref="BB100:BB131" si="111">Z100*$N100</f>
        <v>0</v>
      </c>
      <c r="BC100" s="112">
        <f t="shared" ref="BC100:BC131" si="112">AA100*$N100</f>
        <v>23886</v>
      </c>
      <c r="BD100" s="112">
        <f t="shared" ref="BD100:BD131" si="113">AB100*$N100</f>
        <v>0</v>
      </c>
      <c r="BE100" s="112">
        <f t="shared" ref="BE100:BE131" si="114">AC100*$N100</f>
        <v>0</v>
      </c>
      <c r="BF100" s="112">
        <f t="shared" ref="BF100:BF131" si="115">SUM(AT100:BE100)</f>
        <v>25516</v>
      </c>
      <c r="BG100" s="96"/>
      <c r="BH100" s="112">
        <f>SUM($AT100:AT100)</f>
        <v>477</v>
      </c>
      <c r="BI100" s="112">
        <f>SUM($AT100:AU100)</f>
        <v>477</v>
      </c>
      <c r="BJ100" s="112">
        <f>SUM($AT100:AV100)</f>
        <v>477</v>
      </c>
      <c r="BK100" s="112">
        <f>SUM($AT100:AW100)</f>
        <v>477</v>
      </c>
      <c r="BL100" s="112">
        <f>SUM($AT100:AX100)</f>
        <v>1630</v>
      </c>
      <c r="BM100" s="112">
        <f>SUM($AT100:AY100)</f>
        <v>1630</v>
      </c>
      <c r="BN100" s="112">
        <f>SUM($AT100:AZ100)</f>
        <v>1630</v>
      </c>
      <c r="BO100" s="112">
        <f>SUM($AT100:BA100)</f>
        <v>1630</v>
      </c>
      <c r="BP100" s="112">
        <f>SUM($AT100:BB100)</f>
        <v>1630</v>
      </c>
      <c r="BQ100" s="112">
        <f>SUM($AT100:BC100)</f>
        <v>25516</v>
      </c>
      <c r="BR100" s="112">
        <f>SUM($AT100:BD100)</f>
        <v>25516</v>
      </c>
      <c r="BS100" s="112">
        <f>SUM($AT100:BE100)</f>
        <v>25516</v>
      </c>
      <c r="BT100" s="132">
        <f t="shared" ref="BT100:BT131" si="116">(((0+BS100)/2)+SUM(BH100:BR100))/12</f>
        <v>6154</v>
      </c>
      <c r="BV100" s="112">
        <f t="shared" ref="BV100:BV131" si="117">$O100*R100</f>
        <v>0</v>
      </c>
      <c r="BW100" s="112">
        <f t="shared" ref="BW100:BW131" si="118">$O100*S100</f>
        <v>0</v>
      </c>
      <c r="BX100" s="112">
        <f t="shared" ref="BX100:BX131" si="119">$O100*T100</f>
        <v>0</v>
      </c>
      <c r="BY100" s="112">
        <f t="shared" ref="BY100:BY131" si="120">$O100*U100</f>
        <v>0</v>
      </c>
      <c r="BZ100" s="112">
        <f t="shared" ref="BZ100:BZ131" si="121">$O100*V100</f>
        <v>0</v>
      </c>
      <c r="CA100" s="112">
        <f t="shared" ref="CA100:CA131" si="122">$O100*W100</f>
        <v>0</v>
      </c>
      <c r="CB100" s="112">
        <f t="shared" ref="CB100:CB131" si="123">$O100*X100</f>
        <v>0</v>
      </c>
      <c r="CC100" s="112">
        <f t="shared" ref="CC100:CC131" si="124">$O100*Y100</f>
        <v>0</v>
      </c>
      <c r="CD100" s="112">
        <f t="shared" ref="CD100:CD131" si="125">$O100*Z100</f>
        <v>0</v>
      </c>
      <c r="CE100" s="112">
        <f t="shared" ref="CE100:CE131" si="126">$O100*AA100</f>
        <v>0</v>
      </c>
      <c r="CF100" s="112">
        <f t="shared" ref="CF100:CF131" si="127">$O100*AB100</f>
        <v>0</v>
      </c>
      <c r="CG100" s="112">
        <f t="shared" ref="CG100:CG131" si="128">$O100*AC100</f>
        <v>0</v>
      </c>
      <c r="CH100" s="112">
        <f t="shared" ref="CH100:CH131" si="129">SUM(BV100:CG100)</f>
        <v>0</v>
      </c>
      <c r="CI100" s="96"/>
      <c r="CJ100" s="112">
        <f>SUM($BV100:BV100)</f>
        <v>0</v>
      </c>
      <c r="CK100" s="112">
        <f>SUM($BV100:BW100)</f>
        <v>0</v>
      </c>
      <c r="CL100" s="112">
        <f>SUM($BV100:BX100)</f>
        <v>0</v>
      </c>
      <c r="CM100" s="112">
        <f>SUM($BV100:BY100)</f>
        <v>0</v>
      </c>
      <c r="CN100" s="112">
        <f>SUM($BV100:BZ100)</f>
        <v>0</v>
      </c>
      <c r="CO100" s="112">
        <f>SUM($BV100:CA100)</f>
        <v>0</v>
      </c>
      <c r="CP100" s="112">
        <f>SUM($BV100:CB100)</f>
        <v>0</v>
      </c>
      <c r="CQ100" s="112">
        <f>SUM($BV100:CC100)</f>
        <v>0</v>
      </c>
      <c r="CR100" s="112">
        <f>SUM($BV100:CD100)</f>
        <v>0</v>
      </c>
      <c r="CS100" s="112">
        <f>SUM($BV100:CE100)</f>
        <v>0</v>
      </c>
      <c r="CT100" s="112">
        <f>SUM($BV100:CF100)</f>
        <v>0</v>
      </c>
      <c r="CU100" s="112">
        <f>SUM($BV100:CG100)</f>
        <v>0</v>
      </c>
      <c r="CV100" s="132">
        <f t="shared" si="99"/>
        <v>0</v>
      </c>
    </row>
    <row r="101" spans="1:100" s="94" customFormat="1" ht="14.4">
      <c r="A101" s="154" t="s">
        <v>509</v>
      </c>
      <c r="B101" s="154" t="s">
        <v>267</v>
      </c>
      <c r="C101" s="154" t="s">
        <v>268</v>
      </c>
      <c r="D101" s="137" t="s">
        <v>583</v>
      </c>
      <c r="E101" s="105" t="s">
        <v>51</v>
      </c>
      <c r="F101" t="s">
        <v>282</v>
      </c>
      <c r="G101" t="s">
        <v>391</v>
      </c>
      <c r="H101" t="s">
        <v>392</v>
      </c>
      <c r="I101" t="s">
        <v>394</v>
      </c>
      <c r="J101" t="s">
        <v>712</v>
      </c>
      <c r="K101" s="154" t="s">
        <v>501</v>
      </c>
      <c r="L101" s="154" t="s">
        <v>504</v>
      </c>
      <c r="M101" s="119" t="str">
        <f t="shared" si="67"/>
        <v>ED.WA</v>
      </c>
      <c r="N101" s="118">
        <v>1</v>
      </c>
      <c r="O101" s="118">
        <v>0</v>
      </c>
      <c r="P101" s="117">
        <f t="shared" si="100"/>
        <v>94000</v>
      </c>
      <c r="Q101" s="117">
        <f t="shared" si="101"/>
        <v>0</v>
      </c>
      <c r="R101" s="112">
        <v>0</v>
      </c>
      <c r="S101" s="112">
        <v>0</v>
      </c>
      <c r="T101" s="112">
        <v>0</v>
      </c>
      <c r="U101" s="112">
        <v>0</v>
      </c>
      <c r="V101" s="112">
        <v>0</v>
      </c>
      <c r="W101" s="112">
        <v>0</v>
      </c>
      <c r="X101" s="112">
        <v>0</v>
      </c>
      <c r="Y101" s="112">
        <v>0</v>
      </c>
      <c r="Z101" s="112">
        <v>0</v>
      </c>
      <c r="AA101" s="112">
        <v>94000</v>
      </c>
      <c r="AB101" s="112">
        <v>0</v>
      </c>
      <c r="AC101" s="112">
        <v>0</v>
      </c>
      <c r="AD101" s="112">
        <f t="shared" si="70"/>
        <v>94000</v>
      </c>
      <c r="AE101" s="96"/>
      <c r="AF101" s="112">
        <f>SUM($R101:R101)</f>
        <v>0</v>
      </c>
      <c r="AG101" s="112">
        <f>SUM($R101:S101)</f>
        <v>0</v>
      </c>
      <c r="AH101" s="112">
        <f>SUM($R101:T101)</f>
        <v>0</v>
      </c>
      <c r="AI101" s="112">
        <f>SUM($R101:U101)</f>
        <v>0</v>
      </c>
      <c r="AJ101" s="112">
        <f>SUM($R101:V101)</f>
        <v>0</v>
      </c>
      <c r="AK101" s="112">
        <f>SUM($R101:W101)</f>
        <v>0</v>
      </c>
      <c r="AL101" s="112">
        <f>SUM($R101:X101)</f>
        <v>0</v>
      </c>
      <c r="AM101" s="112">
        <f>SUM($R101:Y101)</f>
        <v>0</v>
      </c>
      <c r="AN101" s="112">
        <f>SUM($R101:Z101)</f>
        <v>0</v>
      </c>
      <c r="AO101" s="112">
        <f>SUM($R101:AA101)</f>
        <v>94000</v>
      </c>
      <c r="AP101" s="112">
        <f>SUM($R101:AB101)</f>
        <v>94000</v>
      </c>
      <c r="AQ101" s="112">
        <f>SUM($R101:AC101)</f>
        <v>94000</v>
      </c>
      <c r="AR101" s="132">
        <f t="shared" si="102"/>
        <v>19583.333333333332</v>
      </c>
      <c r="AT101" s="112">
        <f t="shared" si="103"/>
        <v>0</v>
      </c>
      <c r="AU101" s="112">
        <f t="shared" si="104"/>
        <v>0</v>
      </c>
      <c r="AV101" s="112">
        <f t="shared" si="105"/>
        <v>0</v>
      </c>
      <c r="AW101" s="112">
        <f t="shared" si="106"/>
        <v>0</v>
      </c>
      <c r="AX101" s="112">
        <f t="shared" si="107"/>
        <v>0</v>
      </c>
      <c r="AY101" s="112">
        <f t="shared" si="108"/>
        <v>0</v>
      </c>
      <c r="AZ101" s="112">
        <f t="shared" si="109"/>
        <v>0</v>
      </c>
      <c r="BA101" s="112">
        <f t="shared" si="110"/>
        <v>0</v>
      </c>
      <c r="BB101" s="112">
        <f t="shared" si="111"/>
        <v>0</v>
      </c>
      <c r="BC101" s="112">
        <f t="shared" si="112"/>
        <v>94000</v>
      </c>
      <c r="BD101" s="112">
        <f t="shared" si="113"/>
        <v>0</v>
      </c>
      <c r="BE101" s="112">
        <f t="shared" si="114"/>
        <v>0</v>
      </c>
      <c r="BF101" s="112">
        <f t="shared" si="115"/>
        <v>94000</v>
      </c>
      <c r="BG101" s="96"/>
      <c r="BH101" s="112">
        <f>SUM($AT101:AT101)</f>
        <v>0</v>
      </c>
      <c r="BI101" s="112">
        <f>SUM($AT101:AU101)</f>
        <v>0</v>
      </c>
      <c r="BJ101" s="112">
        <f>SUM($AT101:AV101)</f>
        <v>0</v>
      </c>
      <c r="BK101" s="112">
        <f>SUM($AT101:AW101)</f>
        <v>0</v>
      </c>
      <c r="BL101" s="112">
        <f>SUM($AT101:AX101)</f>
        <v>0</v>
      </c>
      <c r="BM101" s="112">
        <f>SUM($AT101:AY101)</f>
        <v>0</v>
      </c>
      <c r="BN101" s="112">
        <f>SUM($AT101:AZ101)</f>
        <v>0</v>
      </c>
      <c r="BO101" s="112">
        <f>SUM($AT101:BA101)</f>
        <v>0</v>
      </c>
      <c r="BP101" s="112">
        <f>SUM($AT101:BB101)</f>
        <v>0</v>
      </c>
      <c r="BQ101" s="112">
        <f>SUM($AT101:BC101)</f>
        <v>94000</v>
      </c>
      <c r="BR101" s="112">
        <f>SUM($AT101:BD101)</f>
        <v>94000</v>
      </c>
      <c r="BS101" s="112">
        <f>SUM($AT101:BE101)</f>
        <v>94000</v>
      </c>
      <c r="BT101" s="132">
        <f t="shared" si="116"/>
        <v>19583.333333333332</v>
      </c>
      <c r="BV101" s="112">
        <f t="shared" si="117"/>
        <v>0</v>
      </c>
      <c r="BW101" s="112">
        <f t="shared" si="118"/>
        <v>0</v>
      </c>
      <c r="BX101" s="112">
        <f t="shared" si="119"/>
        <v>0</v>
      </c>
      <c r="BY101" s="112">
        <f t="shared" si="120"/>
        <v>0</v>
      </c>
      <c r="BZ101" s="112">
        <f t="shared" si="121"/>
        <v>0</v>
      </c>
      <c r="CA101" s="112">
        <f t="shared" si="122"/>
        <v>0</v>
      </c>
      <c r="CB101" s="112">
        <f t="shared" si="123"/>
        <v>0</v>
      </c>
      <c r="CC101" s="112">
        <f t="shared" si="124"/>
        <v>0</v>
      </c>
      <c r="CD101" s="112">
        <f t="shared" si="125"/>
        <v>0</v>
      </c>
      <c r="CE101" s="112">
        <f t="shared" si="126"/>
        <v>0</v>
      </c>
      <c r="CF101" s="112">
        <f t="shared" si="127"/>
        <v>0</v>
      </c>
      <c r="CG101" s="112">
        <f t="shared" si="128"/>
        <v>0</v>
      </c>
      <c r="CH101" s="112">
        <f t="shared" si="129"/>
        <v>0</v>
      </c>
      <c r="CI101" s="96"/>
      <c r="CJ101" s="112">
        <f>SUM($BV101:BV101)</f>
        <v>0</v>
      </c>
      <c r="CK101" s="112">
        <f>SUM($BV101:BW101)</f>
        <v>0</v>
      </c>
      <c r="CL101" s="112">
        <f>SUM($BV101:BX101)</f>
        <v>0</v>
      </c>
      <c r="CM101" s="112">
        <f>SUM($BV101:BY101)</f>
        <v>0</v>
      </c>
      <c r="CN101" s="112">
        <f>SUM($BV101:BZ101)</f>
        <v>0</v>
      </c>
      <c r="CO101" s="112">
        <f>SUM($BV101:CA101)</f>
        <v>0</v>
      </c>
      <c r="CP101" s="112">
        <f>SUM($BV101:CB101)</f>
        <v>0</v>
      </c>
      <c r="CQ101" s="112">
        <f>SUM($BV101:CC101)</f>
        <v>0</v>
      </c>
      <c r="CR101" s="112">
        <f>SUM($BV101:CD101)</f>
        <v>0</v>
      </c>
      <c r="CS101" s="112">
        <f>SUM($BV101:CE101)</f>
        <v>0</v>
      </c>
      <c r="CT101" s="112">
        <f>SUM($BV101:CF101)</f>
        <v>0</v>
      </c>
      <c r="CU101" s="112">
        <f>SUM($BV101:CG101)</f>
        <v>0</v>
      </c>
      <c r="CV101" s="132">
        <f t="shared" si="99"/>
        <v>0</v>
      </c>
    </row>
    <row r="102" spans="1:100" s="94" customFormat="1" ht="14.4">
      <c r="A102" s="154" t="s">
        <v>509</v>
      </c>
      <c r="B102" s="154" t="s">
        <v>267</v>
      </c>
      <c r="C102" s="154" t="s">
        <v>268</v>
      </c>
      <c r="D102" s="137" t="s">
        <v>583</v>
      </c>
      <c r="E102" s="105" t="s">
        <v>51</v>
      </c>
      <c r="F102" t="s">
        <v>282</v>
      </c>
      <c r="G102" t="s">
        <v>391</v>
      </c>
      <c r="H102" t="s">
        <v>392</v>
      </c>
      <c r="I102" t="s">
        <v>396</v>
      </c>
      <c r="J102" t="s">
        <v>713</v>
      </c>
      <c r="K102" s="154" t="s">
        <v>501</v>
      </c>
      <c r="L102" s="154" t="s">
        <v>504</v>
      </c>
      <c r="M102" s="119" t="str">
        <f t="shared" si="67"/>
        <v>ED.WA</v>
      </c>
      <c r="N102" s="118">
        <v>1</v>
      </c>
      <c r="O102" s="118">
        <v>0</v>
      </c>
      <c r="P102" s="117">
        <f t="shared" si="100"/>
        <v>99513</v>
      </c>
      <c r="Q102" s="117">
        <f t="shared" si="101"/>
        <v>0</v>
      </c>
      <c r="R102" s="112">
        <v>0</v>
      </c>
      <c r="S102" s="112">
        <v>0</v>
      </c>
      <c r="T102" s="112">
        <v>0</v>
      </c>
      <c r="U102" s="112">
        <v>0</v>
      </c>
      <c r="V102" s="112">
        <v>0</v>
      </c>
      <c r="W102" s="112">
        <v>0</v>
      </c>
      <c r="X102" s="112">
        <v>0</v>
      </c>
      <c r="Y102" s="112">
        <v>99513</v>
      </c>
      <c r="Z102" s="112">
        <v>0</v>
      </c>
      <c r="AA102" s="112">
        <v>0</v>
      </c>
      <c r="AB102" s="112">
        <v>0</v>
      </c>
      <c r="AC102" s="112">
        <v>0</v>
      </c>
      <c r="AD102" s="112">
        <f t="shared" si="70"/>
        <v>99513</v>
      </c>
      <c r="AE102" s="96"/>
      <c r="AF102" s="112">
        <f>SUM($R102:R102)</f>
        <v>0</v>
      </c>
      <c r="AG102" s="112">
        <f>SUM($R102:S102)</f>
        <v>0</v>
      </c>
      <c r="AH102" s="112">
        <f>SUM($R102:T102)</f>
        <v>0</v>
      </c>
      <c r="AI102" s="112">
        <f>SUM($R102:U102)</f>
        <v>0</v>
      </c>
      <c r="AJ102" s="112">
        <f>SUM($R102:V102)</f>
        <v>0</v>
      </c>
      <c r="AK102" s="112">
        <f>SUM($R102:W102)</f>
        <v>0</v>
      </c>
      <c r="AL102" s="112">
        <f>SUM($R102:X102)</f>
        <v>0</v>
      </c>
      <c r="AM102" s="112">
        <f>SUM($R102:Y102)</f>
        <v>99513</v>
      </c>
      <c r="AN102" s="112">
        <f>SUM($R102:Z102)</f>
        <v>99513</v>
      </c>
      <c r="AO102" s="112">
        <f>SUM($R102:AA102)</f>
        <v>99513</v>
      </c>
      <c r="AP102" s="112">
        <f>SUM($R102:AB102)</f>
        <v>99513</v>
      </c>
      <c r="AQ102" s="112">
        <f>SUM($R102:AC102)</f>
        <v>99513</v>
      </c>
      <c r="AR102" s="132">
        <f t="shared" si="102"/>
        <v>37317.375</v>
      </c>
      <c r="AT102" s="112">
        <f t="shared" si="103"/>
        <v>0</v>
      </c>
      <c r="AU102" s="112">
        <f t="shared" si="104"/>
        <v>0</v>
      </c>
      <c r="AV102" s="112">
        <f t="shared" si="105"/>
        <v>0</v>
      </c>
      <c r="AW102" s="112">
        <f t="shared" si="106"/>
        <v>0</v>
      </c>
      <c r="AX102" s="112">
        <f t="shared" si="107"/>
        <v>0</v>
      </c>
      <c r="AY102" s="112">
        <f t="shared" si="108"/>
        <v>0</v>
      </c>
      <c r="AZ102" s="112">
        <f t="shared" si="109"/>
        <v>0</v>
      </c>
      <c r="BA102" s="112">
        <f t="shared" si="110"/>
        <v>99513</v>
      </c>
      <c r="BB102" s="112">
        <f t="shared" si="111"/>
        <v>0</v>
      </c>
      <c r="BC102" s="112">
        <f t="shared" si="112"/>
        <v>0</v>
      </c>
      <c r="BD102" s="112">
        <f t="shared" si="113"/>
        <v>0</v>
      </c>
      <c r="BE102" s="112">
        <f t="shared" si="114"/>
        <v>0</v>
      </c>
      <c r="BF102" s="112">
        <f t="shared" si="115"/>
        <v>99513</v>
      </c>
      <c r="BG102" s="96"/>
      <c r="BH102" s="112">
        <f>SUM($AT102:AT102)</f>
        <v>0</v>
      </c>
      <c r="BI102" s="112">
        <f>SUM($AT102:AU102)</f>
        <v>0</v>
      </c>
      <c r="BJ102" s="112">
        <f>SUM($AT102:AV102)</f>
        <v>0</v>
      </c>
      <c r="BK102" s="112">
        <f>SUM($AT102:AW102)</f>
        <v>0</v>
      </c>
      <c r="BL102" s="112">
        <f>SUM($AT102:AX102)</f>
        <v>0</v>
      </c>
      <c r="BM102" s="112">
        <f>SUM($AT102:AY102)</f>
        <v>0</v>
      </c>
      <c r="BN102" s="112">
        <f>SUM($AT102:AZ102)</f>
        <v>0</v>
      </c>
      <c r="BO102" s="112">
        <f>SUM($AT102:BA102)</f>
        <v>99513</v>
      </c>
      <c r="BP102" s="112">
        <f>SUM($AT102:BB102)</f>
        <v>99513</v>
      </c>
      <c r="BQ102" s="112">
        <f>SUM($AT102:BC102)</f>
        <v>99513</v>
      </c>
      <c r="BR102" s="112">
        <f>SUM($AT102:BD102)</f>
        <v>99513</v>
      </c>
      <c r="BS102" s="112">
        <f>SUM($AT102:BE102)</f>
        <v>99513</v>
      </c>
      <c r="BT102" s="132">
        <f t="shared" si="116"/>
        <v>37317.375</v>
      </c>
      <c r="BV102" s="112">
        <f t="shared" si="117"/>
        <v>0</v>
      </c>
      <c r="BW102" s="112">
        <f t="shared" si="118"/>
        <v>0</v>
      </c>
      <c r="BX102" s="112">
        <f t="shared" si="119"/>
        <v>0</v>
      </c>
      <c r="BY102" s="112">
        <f t="shared" si="120"/>
        <v>0</v>
      </c>
      <c r="BZ102" s="112">
        <f t="shared" si="121"/>
        <v>0</v>
      </c>
      <c r="CA102" s="112">
        <f t="shared" si="122"/>
        <v>0</v>
      </c>
      <c r="CB102" s="112">
        <f t="shared" si="123"/>
        <v>0</v>
      </c>
      <c r="CC102" s="112">
        <f t="shared" si="124"/>
        <v>0</v>
      </c>
      <c r="CD102" s="112">
        <f t="shared" si="125"/>
        <v>0</v>
      </c>
      <c r="CE102" s="112">
        <f t="shared" si="126"/>
        <v>0</v>
      </c>
      <c r="CF102" s="112">
        <f t="shared" si="127"/>
        <v>0</v>
      </c>
      <c r="CG102" s="112">
        <f t="shared" si="128"/>
        <v>0</v>
      </c>
      <c r="CH102" s="112">
        <f t="shared" si="129"/>
        <v>0</v>
      </c>
      <c r="CI102" s="96"/>
      <c r="CJ102" s="112">
        <f>SUM($BV102:BV102)</f>
        <v>0</v>
      </c>
      <c r="CK102" s="112">
        <f>SUM($BV102:BW102)</f>
        <v>0</v>
      </c>
      <c r="CL102" s="112">
        <f>SUM($BV102:BX102)</f>
        <v>0</v>
      </c>
      <c r="CM102" s="112">
        <f>SUM($BV102:BY102)</f>
        <v>0</v>
      </c>
      <c r="CN102" s="112">
        <f>SUM($BV102:BZ102)</f>
        <v>0</v>
      </c>
      <c r="CO102" s="112">
        <f>SUM($BV102:CA102)</f>
        <v>0</v>
      </c>
      <c r="CP102" s="112">
        <f>SUM($BV102:CB102)</f>
        <v>0</v>
      </c>
      <c r="CQ102" s="112">
        <f>SUM($BV102:CC102)</f>
        <v>0</v>
      </c>
      <c r="CR102" s="112">
        <f>SUM($BV102:CD102)</f>
        <v>0</v>
      </c>
      <c r="CS102" s="112">
        <f>SUM($BV102:CE102)</f>
        <v>0</v>
      </c>
      <c r="CT102" s="112">
        <f>SUM($BV102:CF102)</f>
        <v>0</v>
      </c>
      <c r="CU102" s="112">
        <f>SUM($BV102:CG102)</f>
        <v>0</v>
      </c>
      <c r="CV102" s="132">
        <f t="shared" si="99"/>
        <v>0</v>
      </c>
    </row>
    <row r="103" spans="1:100" s="94" customFormat="1" ht="14.4">
      <c r="A103" s="154" t="s">
        <v>509</v>
      </c>
      <c r="B103" s="154" t="s">
        <v>267</v>
      </c>
      <c r="C103" s="154" t="s">
        <v>268</v>
      </c>
      <c r="D103" s="137" t="s">
        <v>583</v>
      </c>
      <c r="E103" s="105" t="s">
        <v>51</v>
      </c>
      <c r="F103" t="s">
        <v>282</v>
      </c>
      <c r="G103" t="s">
        <v>391</v>
      </c>
      <c r="H103" t="s">
        <v>392</v>
      </c>
      <c r="I103" t="s">
        <v>399</v>
      </c>
      <c r="J103" t="s">
        <v>714</v>
      </c>
      <c r="K103" s="154" t="s">
        <v>501</v>
      </c>
      <c r="L103" s="154" t="s">
        <v>504</v>
      </c>
      <c r="M103" s="119" t="str">
        <f t="shared" si="67"/>
        <v>ED.WA</v>
      </c>
      <c r="N103" s="118">
        <v>1</v>
      </c>
      <c r="O103" s="118">
        <v>0</v>
      </c>
      <c r="P103" s="117">
        <f t="shared" si="100"/>
        <v>200495</v>
      </c>
      <c r="Q103" s="117">
        <f t="shared" si="101"/>
        <v>0</v>
      </c>
      <c r="R103" s="112">
        <v>4127</v>
      </c>
      <c r="S103" s="112">
        <v>0</v>
      </c>
      <c r="T103" s="112">
        <v>0</v>
      </c>
      <c r="U103" s="112">
        <v>0</v>
      </c>
      <c r="V103" s="112">
        <v>0</v>
      </c>
      <c r="W103" s="112">
        <v>0</v>
      </c>
      <c r="X103" s="112">
        <v>0</v>
      </c>
      <c r="Y103" s="112">
        <v>0</v>
      </c>
      <c r="Z103" s="112">
        <v>0</v>
      </c>
      <c r="AA103" s="112">
        <v>0</v>
      </c>
      <c r="AB103" s="112">
        <v>0</v>
      </c>
      <c r="AC103" s="112">
        <v>196368</v>
      </c>
      <c r="AD103" s="112">
        <f t="shared" si="70"/>
        <v>200495</v>
      </c>
      <c r="AE103" s="96"/>
      <c r="AF103" s="112">
        <f>SUM($R103:R103)</f>
        <v>4127</v>
      </c>
      <c r="AG103" s="112">
        <f>SUM($R103:S103)</f>
        <v>4127</v>
      </c>
      <c r="AH103" s="112">
        <f>SUM($R103:T103)</f>
        <v>4127</v>
      </c>
      <c r="AI103" s="112">
        <f>SUM($R103:U103)</f>
        <v>4127</v>
      </c>
      <c r="AJ103" s="112">
        <f>SUM($R103:V103)</f>
        <v>4127</v>
      </c>
      <c r="AK103" s="112">
        <f>SUM($R103:W103)</f>
        <v>4127</v>
      </c>
      <c r="AL103" s="112">
        <f>SUM($R103:X103)</f>
        <v>4127</v>
      </c>
      <c r="AM103" s="112">
        <f>SUM($R103:Y103)</f>
        <v>4127</v>
      </c>
      <c r="AN103" s="112">
        <f>SUM($R103:Z103)</f>
        <v>4127</v>
      </c>
      <c r="AO103" s="112">
        <f>SUM($R103:AA103)</f>
        <v>4127</v>
      </c>
      <c r="AP103" s="112">
        <f>SUM($R103:AB103)</f>
        <v>4127</v>
      </c>
      <c r="AQ103" s="112">
        <f>SUM($R103:AC103)</f>
        <v>200495</v>
      </c>
      <c r="AR103" s="132">
        <f t="shared" si="102"/>
        <v>12137.041666666666</v>
      </c>
      <c r="AT103" s="112">
        <f t="shared" si="103"/>
        <v>4127</v>
      </c>
      <c r="AU103" s="112">
        <f t="shared" si="104"/>
        <v>0</v>
      </c>
      <c r="AV103" s="112">
        <f t="shared" si="105"/>
        <v>0</v>
      </c>
      <c r="AW103" s="112">
        <f t="shared" si="106"/>
        <v>0</v>
      </c>
      <c r="AX103" s="112">
        <f t="shared" si="107"/>
        <v>0</v>
      </c>
      <c r="AY103" s="112">
        <f t="shared" si="108"/>
        <v>0</v>
      </c>
      <c r="AZ103" s="112">
        <f t="shared" si="109"/>
        <v>0</v>
      </c>
      <c r="BA103" s="112">
        <f t="shared" si="110"/>
        <v>0</v>
      </c>
      <c r="BB103" s="112">
        <f t="shared" si="111"/>
        <v>0</v>
      </c>
      <c r="BC103" s="112">
        <f t="shared" si="112"/>
        <v>0</v>
      </c>
      <c r="BD103" s="112">
        <f t="shared" si="113"/>
        <v>0</v>
      </c>
      <c r="BE103" s="112">
        <f t="shared" si="114"/>
        <v>196368</v>
      </c>
      <c r="BF103" s="112">
        <f t="shared" si="115"/>
        <v>200495</v>
      </c>
      <c r="BG103" s="96"/>
      <c r="BH103" s="112">
        <f>SUM($AT103:AT103)</f>
        <v>4127</v>
      </c>
      <c r="BI103" s="112">
        <f>SUM($AT103:AU103)</f>
        <v>4127</v>
      </c>
      <c r="BJ103" s="112">
        <f>SUM($AT103:AV103)</f>
        <v>4127</v>
      </c>
      <c r="BK103" s="112">
        <f>SUM($AT103:AW103)</f>
        <v>4127</v>
      </c>
      <c r="BL103" s="112">
        <f>SUM($AT103:AX103)</f>
        <v>4127</v>
      </c>
      <c r="BM103" s="112">
        <f>SUM($AT103:AY103)</f>
        <v>4127</v>
      </c>
      <c r="BN103" s="112">
        <f>SUM($AT103:AZ103)</f>
        <v>4127</v>
      </c>
      <c r="BO103" s="112">
        <f>SUM($AT103:BA103)</f>
        <v>4127</v>
      </c>
      <c r="BP103" s="112">
        <f>SUM($AT103:BB103)</f>
        <v>4127</v>
      </c>
      <c r="BQ103" s="112">
        <f>SUM($AT103:BC103)</f>
        <v>4127</v>
      </c>
      <c r="BR103" s="112">
        <f>SUM($AT103:BD103)</f>
        <v>4127</v>
      </c>
      <c r="BS103" s="112">
        <f>SUM($AT103:BE103)</f>
        <v>200495</v>
      </c>
      <c r="BT103" s="132">
        <f t="shared" si="116"/>
        <v>12137.041666666666</v>
      </c>
      <c r="BV103" s="112">
        <f t="shared" si="117"/>
        <v>0</v>
      </c>
      <c r="BW103" s="112">
        <f t="shared" si="118"/>
        <v>0</v>
      </c>
      <c r="BX103" s="112">
        <f t="shared" si="119"/>
        <v>0</v>
      </c>
      <c r="BY103" s="112">
        <f t="shared" si="120"/>
        <v>0</v>
      </c>
      <c r="BZ103" s="112">
        <f t="shared" si="121"/>
        <v>0</v>
      </c>
      <c r="CA103" s="112">
        <f t="shared" si="122"/>
        <v>0</v>
      </c>
      <c r="CB103" s="112">
        <f t="shared" si="123"/>
        <v>0</v>
      </c>
      <c r="CC103" s="112">
        <f t="shared" si="124"/>
        <v>0</v>
      </c>
      <c r="CD103" s="112">
        <f t="shared" si="125"/>
        <v>0</v>
      </c>
      <c r="CE103" s="112">
        <f t="shared" si="126"/>
        <v>0</v>
      </c>
      <c r="CF103" s="112">
        <f t="shared" si="127"/>
        <v>0</v>
      </c>
      <c r="CG103" s="112">
        <f t="shared" si="128"/>
        <v>0</v>
      </c>
      <c r="CH103" s="112">
        <f t="shared" si="129"/>
        <v>0</v>
      </c>
      <c r="CI103" s="96"/>
      <c r="CJ103" s="112">
        <f>SUM($BV103:BV103)</f>
        <v>0</v>
      </c>
      <c r="CK103" s="112">
        <f>SUM($BV103:BW103)</f>
        <v>0</v>
      </c>
      <c r="CL103" s="112">
        <f>SUM($BV103:BX103)</f>
        <v>0</v>
      </c>
      <c r="CM103" s="112">
        <f>SUM($BV103:BY103)</f>
        <v>0</v>
      </c>
      <c r="CN103" s="112">
        <f>SUM($BV103:BZ103)</f>
        <v>0</v>
      </c>
      <c r="CO103" s="112">
        <f>SUM($BV103:CA103)</f>
        <v>0</v>
      </c>
      <c r="CP103" s="112">
        <f>SUM($BV103:CB103)</f>
        <v>0</v>
      </c>
      <c r="CQ103" s="112">
        <f>SUM($BV103:CC103)</f>
        <v>0</v>
      </c>
      <c r="CR103" s="112">
        <f>SUM($BV103:CD103)</f>
        <v>0</v>
      </c>
      <c r="CS103" s="112">
        <f>SUM($BV103:CE103)</f>
        <v>0</v>
      </c>
      <c r="CT103" s="112">
        <f>SUM($BV103:CF103)</f>
        <v>0</v>
      </c>
      <c r="CU103" s="112">
        <f>SUM($BV103:CG103)</f>
        <v>0</v>
      </c>
      <c r="CV103" s="132">
        <f t="shared" si="99"/>
        <v>0</v>
      </c>
    </row>
    <row r="104" spans="1:100" s="94" customFormat="1" ht="14.4">
      <c r="A104" s="154" t="s">
        <v>509</v>
      </c>
      <c r="B104" s="154" t="s">
        <v>267</v>
      </c>
      <c r="C104" s="154" t="s">
        <v>268</v>
      </c>
      <c r="D104" s="137" t="s">
        <v>583</v>
      </c>
      <c r="E104" s="105" t="s">
        <v>51</v>
      </c>
      <c r="F104" t="s">
        <v>282</v>
      </c>
      <c r="G104" t="s">
        <v>391</v>
      </c>
      <c r="H104" t="s">
        <v>392</v>
      </c>
      <c r="I104" t="s">
        <v>395</v>
      </c>
      <c r="J104" t="s">
        <v>715</v>
      </c>
      <c r="K104" s="154" t="s">
        <v>501</v>
      </c>
      <c r="L104" s="154" t="s">
        <v>504</v>
      </c>
      <c r="M104" s="119" t="str">
        <f t="shared" si="67"/>
        <v>ED.WA</v>
      </c>
      <c r="N104" s="118">
        <v>1</v>
      </c>
      <c r="O104" s="118">
        <v>0</v>
      </c>
      <c r="P104" s="117">
        <f t="shared" si="100"/>
        <v>375830</v>
      </c>
      <c r="Q104" s="117">
        <f t="shared" si="101"/>
        <v>0</v>
      </c>
      <c r="R104" s="112">
        <v>0</v>
      </c>
      <c r="S104" s="112">
        <v>0</v>
      </c>
      <c r="T104" s="112">
        <v>0</v>
      </c>
      <c r="U104" s="112">
        <v>0</v>
      </c>
      <c r="V104" s="112">
        <v>0</v>
      </c>
      <c r="W104" s="112">
        <v>0</v>
      </c>
      <c r="X104" s="112">
        <v>0</v>
      </c>
      <c r="Y104" s="112">
        <v>0</v>
      </c>
      <c r="Z104" s="112">
        <v>375830</v>
      </c>
      <c r="AA104" s="112">
        <v>0</v>
      </c>
      <c r="AB104" s="112">
        <v>0</v>
      </c>
      <c r="AC104" s="112">
        <v>0</v>
      </c>
      <c r="AD104" s="112">
        <f t="shared" si="70"/>
        <v>375830</v>
      </c>
      <c r="AE104" s="96"/>
      <c r="AF104" s="112">
        <f>SUM($R104:R104)</f>
        <v>0</v>
      </c>
      <c r="AG104" s="112">
        <f>SUM($R104:S104)</f>
        <v>0</v>
      </c>
      <c r="AH104" s="112">
        <f>SUM($R104:T104)</f>
        <v>0</v>
      </c>
      <c r="AI104" s="112">
        <f>SUM($R104:U104)</f>
        <v>0</v>
      </c>
      <c r="AJ104" s="112">
        <f>SUM($R104:V104)</f>
        <v>0</v>
      </c>
      <c r="AK104" s="112">
        <f>SUM($R104:W104)</f>
        <v>0</v>
      </c>
      <c r="AL104" s="112">
        <f>SUM($R104:X104)</f>
        <v>0</v>
      </c>
      <c r="AM104" s="112">
        <f>SUM($R104:Y104)</f>
        <v>0</v>
      </c>
      <c r="AN104" s="112">
        <f>SUM($R104:Z104)</f>
        <v>375830</v>
      </c>
      <c r="AO104" s="112">
        <f>SUM($R104:AA104)</f>
        <v>375830</v>
      </c>
      <c r="AP104" s="112">
        <f>SUM($R104:AB104)</f>
        <v>375830</v>
      </c>
      <c r="AQ104" s="112">
        <f>SUM($R104:AC104)</f>
        <v>375830</v>
      </c>
      <c r="AR104" s="132">
        <f t="shared" si="102"/>
        <v>109617.08333333333</v>
      </c>
      <c r="AT104" s="112">
        <f t="shared" si="103"/>
        <v>0</v>
      </c>
      <c r="AU104" s="112">
        <f t="shared" si="104"/>
        <v>0</v>
      </c>
      <c r="AV104" s="112">
        <f t="shared" si="105"/>
        <v>0</v>
      </c>
      <c r="AW104" s="112">
        <f t="shared" si="106"/>
        <v>0</v>
      </c>
      <c r="AX104" s="112">
        <f t="shared" si="107"/>
        <v>0</v>
      </c>
      <c r="AY104" s="112">
        <f t="shared" si="108"/>
        <v>0</v>
      </c>
      <c r="AZ104" s="112">
        <f t="shared" si="109"/>
        <v>0</v>
      </c>
      <c r="BA104" s="112">
        <f t="shared" si="110"/>
        <v>0</v>
      </c>
      <c r="BB104" s="112">
        <f t="shared" si="111"/>
        <v>375830</v>
      </c>
      <c r="BC104" s="112">
        <f t="shared" si="112"/>
        <v>0</v>
      </c>
      <c r="BD104" s="112">
        <f t="shared" si="113"/>
        <v>0</v>
      </c>
      <c r="BE104" s="112">
        <f t="shared" si="114"/>
        <v>0</v>
      </c>
      <c r="BF104" s="112">
        <f t="shared" si="115"/>
        <v>375830</v>
      </c>
      <c r="BG104" s="96"/>
      <c r="BH104" s="112">
        <f>SUM($AT104:AT104)</f>
        <v>0</v>
      </c>
      <c r="BI104" s="112">
        <f>SUM($AT104:AU104)</f>
        <v>0</v>
      </c>
      <c r="BJ104" s="112">
        <f>SUM($AT104:AV104)</f>
        <v>0</v>
      </c>
      <c r="BK104" s="112">
        <f>SUM($AT104:AW104)</f>
        <v>0</v>
      </c>
      <c r="BL104" s="112">
        <f>SUM($AT104:AX104)</f>
        <v>0</v>
      </c>
      <c r="BM104" s="112">
        <f>SUM($AT104:AY104)</f>
        <v>0</v>
      </c>
      <c r="BN104" s="112">
        <f>SUM($AT104:AZ104)</f>
        <v>0</v>
      </c>
      <c r="BO104" s="112">
        <f>SUM($AT104:BA104)</f>
        <v>0</v>
      </c>
      <c r="BP104" s="112">
        <f>SUM($AT104:BB104)</f>
        <v>375830</v>
      </c>
      <c r="BQ104" s="112">
        <f>SUM($AT104:BC104)</f>
        <v>375830</v>
      </c>
      <c r="BR104" s="112">
        <f>SUM($AT104:BD104)</f>
        <v>375830</v>
      </c>
      <c r="BS104" s="112">
        <f>SUM($AT104:BE104)</f>
        <v>375830</v>
      </c>
      <c r="BT104" s="132">
        <f t="shared" si="116"/>
        <v>109617.08333333333</v>
      </c>
      <c r="BV104" s="112">
        <f t="shared" si="117"/>
        <v>0</v>
      </c>
      <c r="BW104" s="112">
        <f t="shared" si="118"/>
        <v>0</v>
      </c>
      <c r="BX104" s="112">
        <f t="shared" si="119"/>
        <v>0</v>
      </c>
      <c r="BY104" s="112">
        <f t="shared" si="120"/>
        <v>0</v>
      </c>
      <c r="BZ104" s="112">
        <f t="shared" si="121"/>
        <v>0</v>
      </c>
      <c r="CA104" s="112">
        <f t="shared" si="122"/>
        <v>0</v>
      </c>
      <c r="CB104" s="112">
        <f t="shared" si="123"/>
        <v>0</v>
      </c>
      <c r="CC104" s="112">
        <f t="shared" si="124"/>
        <v>0</v>
      </c>
      <c r="CD104" s="112">
        <f t="shared" si="125"/>
        <v>0</v>
      </c>
      <c r="CE104" s="112">
        <f t="shared" si="126"/>
        <v>0</v>
      </c>
      <c r="CF104" s="112">
        <f t="shared" si="127"/>
        <v>0</v>
      </c>
      <c r="CG104" s="112">
        <f t="shared" si="128"/>
        <v>0</v>
      </c>
      <c r="CH104" s="112">
        <f t="shared" si="129"/>
        <v>0</v>
      </c>
      <c r="CI104" s="96"/>
      <c r="CJ104" s="112">
        <f>SUM($BV104:BV104)</f>
        <v>0</v>
      </c>
      <c r="CK104" s="112">
        <f>SUM($BV104:BW104)</f>
        <v>0</v>
      </c>
      <c r="CL104" s="112">
        <f>SUM($BV104:BX104)</f>
        <v>0</v>
      </c>
      <c r="CM104" s="112">
        <f>SUM($BV104:BY104)</f>
        <v>0</v>
      </c>
      <c r="CN104" s="112">
        <f>SUM($BV104:BZ104)</f>
        <v>0</v>
      </c>
      <c r="CO104" s="112">
        <f>SUM($BV104:CA104)</f>
        <v>0</v>
      </c>
      <c r="CP104" s="112">
        <f>SUM($BV104:CB104)</f>
        <v>0</v>
      </c>
      <c r="CQ104" s="112">
        <f>SUM($BV104:CC104)</f>
        <v>0</v>
      </c>
      <c r="CR104" s="112">
        <f>SUM($BV104:CD104)</f>
        <v>0</v>
      </c>
      <c r="CS104" s="112">
        <f>SUM($BV104:CE104)</f>
        <v>0</v>
      </c>
      <c r="CT104" s="112">
        <f>SUM($BV104:CF104)</f>
        <v>0</v>
      </c>
      <c r="CU104" s="112">
        <f>SUM($BV104:CG104)</f>
        <v>0</v>
      </c>
      <c r="CV104" s="132">
        <f t="shared" si="99"/>
        <v>0</v>
      </c>
    </row>
    <row r="105" spans="1:100" s="94" customFormat="1" ht="14.4">
      <c r="A105" s="154" t="s">
        <v>509</v>
      </c>
      <c r="B105" s="154" t="s">
        <v>267</v>
      </c>
      <c r="C105" s="154" t="s">
        <v>268</v>
      </c>
      <c r="D105" s="137" t="s">
        <v>583</v>
      </c>
      <c r="E105" s="105" t="s">
        <v>51</v>
      </c>
      <c r="F105" t="s">
        <v>282</v>
      </c>
      <c r="G105" t="s">
        <v>391</v>
      </c>
      <c r="H105" t="s">
        <v>392</v>
      </c>
      <c r="I105" t="s">
        <v>397</v>
      </c>
      <c r="J105" t="s">
        <v>716</v>
      </c>
      <c r="K105" s="154" t="s">
        <v>501</v>
      </c>
      <c r="L105" s="154" t="s">
        <v>504</v>
      </c>
      <c r="M105" s="119" t="str">
        <f t="shared" si="67"/>
        <v>ED.WA</v>
      </c>
      <c r="N105" s="118">
        <v>1</v>
      </c>
      <c r="O105" s="118">
        <v>0</v>
      </c>
      <c r="P105" s="117">
        <f t="shared" si="100"/>
        <v>589222</v>
      </c>
      <c r="Q105" s="117">
        <f t="shared" si="101"/>
        <v>0</v>
      </c>
      <c r="R105" s="112">
        <v>0</v>
      </c>
      <c r="S105" s="112">
        <v>0</v>
      </c>
      <c r="T105" s="112">
        <v>0</v>
      </c>
      <c r="U105" s="112">
        <v>0</v>
      </c>
      <c r="V105" s="112">
        <v>0</v>
      </c>
      <c r="W105" s="112">
        <v>0</v>
      </c>
      <c r="X105" s="112">
        <v>589222</v>
      </c>
      <c r="Y105" s="112">
        <v>0</v>
      </c>
      <c r="Z105" s="112">
        <v>0</v>
      </c>
      <c r="AA105" s="112">
        <v>0</v>
      </c>
      <c r="AB105" s="112">
        <v>0</v>
      </c>
      <c r="AC105" s="112">
        <v>0</v>
      </c>
      <c r="AD105" s="112">
        <f t="shared" si="70"/>
        <v>589222</v>
      </c>
      <c r="AE105" s="96"/>
      <c r="AF105" s="112">
        <f>SUM($R105:R105)</f>
        <v>0</v>
      </c>
      <c r="AG105" s="112">
        <f>SUM($R105:S105)</f>
        <v>0</v>
      </c>
      <c r="AH105" s="112">
        <f>SUM($R105:T105)</f>
        <v>0</v>
      </c>
      <c r="AI105" s="112">
        <f>SUM($R105:U105)</f>
        <v>0</v>
      </c>
      <c r="AJ105" s="112">
        <f>SUM($R105:V105)</f>
        <v>0</v>
      </c>
      <c r="AK105" s="112">
        <f>SUM($R105:W105)</f>
        <v>0</v>
      </c>
      <c r="AL105" s="112">
        <f>SUM($R105:X105)</f>
        <v>589222</v>
      </c>
      <c r="AM105" s="112">
        <f>SUM($R105:Y105)</f>
        <v>589222</v>
      </c>
      <c r="AN105" s="112">
        <f>SUM($R105:Z105)</f>
        <v>589222</v>
      </c>
      <c r="AO105" s="112">
        <f>SUM($R105:AA105)</f>
        <v>589222</v>
      </c>
      <c r="AP105" s="112">
        <f>SUM($R105:AB105)</f>
        <v>589222</v>
      </c>
      <c r="AQ105" s="112">
        <f>SUM($R105:AC105)</f>
        <v>589222</v>
      </c>
      <c r="AR105" s="132">
        <f t="shared" si="102"/>
        <v>270060.08333333331</v>
      </c>
      <c r="AT105" s="112">
        <f t="shared" si="103"/>
        <v>0</v>
      </c>
      <c r="AU105" s="112">
        <f t="shared" si="104"/>
        <v>0</v>
      </c>
      <c r="AV105" s="112">
        <f t="shared" si="105"/>
        <v>0</v>
      </c>
      <c r="AW105" s="112">
        <f t="shared" si="106"/>
        <v>0</v>
      </c>
      <c r="AX105" s="112">
        <f t="shared" si="107"/>
        <v>0</v>
      </c>
      <c r="AY105" s="112">
        <f t="shared" si="108"/>
        <v>0</v>
      </c>
      <c r="AZ105" s="112">
        <f t="shared" si="109"/>
        <v>589222</v>
      </c>
      <c r="BA105" s="112">
        <f t="shared" si="110"/>
        <v>0</v>
      </c>
      <c r="BB105" s="112">
        <f t="shared" si="111"/>
        <v>0</v>
      </c>
      <c r="BC105" s="112">
        <f t="shared" si="112"/>
        <v>0</v>
      </c>
      <c r="BD105" s="112">
        <f t="shared" si="113"/>
        <v>0</v>
      </c>
      <c r="BE105" s="112">
        <f t="shared" si="114"/>
        <v>0</v>
      </c>
      <c r="BF105" s="112">
        <f t="shared" si="115"/>
        <v>589222</v>
      </c>
      <c r="BG105" s="96"/>
      <c r="BH105" s="112">
        <f>SUM($AT105:AT105)</f>
        <v>0</v>
      </c>
      <c r="BI105" s="112">
        <f>SUM($AT105:AU105)</f>
        <v>0</v>
      </c>
      <c r="BJ105" s="112">
        <f>SUM($AT105:AV105)</f>
        <v>0</v>
      </c>
      <c r="BK105" s="112">
        <f>SUM($AT105:AW105)</f>
        <v>0</v>
      </c>
      <c r="BL105" s="112">
        <f>SUM($AT105:AX105)</f>
        <v>0</v>
      </c>
      <c r="BM105" s="112">
        <f>SUM($AT105:AY105)</f>
        <v>0</v>
      </c>
      <c r="BN105" s="112">
        <f>SUM($AT105:AZ105)</f>
        <v>589222</v>
      </c>
      <c r="BO105" s="112">
        <f>SUM($AT105:BA105)</f>
        <v>589222</v>
      </c>
      <c r="BP105" s="112">
        <f>SUM($AT105:BB105)</f>
        <v>589222</v>
      </c>
      <c r="BQ105" s="112">
        <f>SUM($AT105:BC105)</f>
        <v>589222</v>
      </c>
      <c r="BR105" s="112">
        <f>SUM($AT105:BD105)</f>
        <v>589222</v>
      </c>
      <c r="BS105" s="112">
        <f>SUM($AT105:BE105)</f>
        <v>589222</v>
      </c>
      <c r="BT105" s="132">
        <f t="shared" si="116"/>
        <v>270060.08333333331</v>
      </c>
      <c r="BV105" s="112">
        <f t="shared" si="117"/>
        <v>0</v>
      </c>
      <c r="BW105" s="112">
        <f t="shared" si="118"/>
        <v>0</v>
      </c>
      <c r="BX105" s="112">
        <f t="shared" si="119"/>
        <v>0</v>
      </c>
      <c r="BY105" s="112">
        <f t="shared" si="120"/>
        <v>0</v>
      </c>
      <c r="BZ105" s="112">
        <f t="shared" si="121"/>
        <v>0</v>
      </c>
      <c r="CA105" s="112">
        <f t="shared" si="122"/>
        <v>0</v>
      </c>
      <c r="CB105" s="112">
        <f t="shared" si="123"/>
        <v>0</v>
      </c>
      <c r="CC105" s="112">
        <f t="shared" si="124"/>
        <v>0</v>
      </c>
      <c r="CD105" s="112">
        <f t="shared" si="125"/>
        <v>0</v>
      </c>
      <c r="CE105" s="112">
        <f t="shared" si="126"/>
        <v>0</v>
      </c>
      <c r="CF105" s="112">
        <f t="shared" si="127"/>
        <v>0</v>
      </c>
      <c r="CG105" s="112">
        <f t="shared" si="128"/>
        <v>0</v>
      </c>
      <c r="CH105" s="112">
        <f t="shared" si="129"/>
        <v>0</v>
      </c>
      <c r="CI105" s="96"/>
      <c r="CJ105" s="112">
        <f>SUM($BV105:BV105)</f>
        <v>0</v>
      </c>
      <c r="CK105" s="112">
        <f>SUM($BV105:BW105)</f>
        <v>0</v>
      </c>
      <c r="CL105" s="112">
        <f>SUM($BV105:BX105)</f>
        <v>0</v>
      </c>
      <c r="CM105" s="112">
        <f>SUM($BV105:BY105)</f>
        <v>0</v>
      </c>
      <c r="CN105" s="112">
        <f>SUM($BV105:BZ105)</f>
        <v>0</v>
      </c>
      <c r="CO105" s="112">
        <f>SUM($BV105:CA105)</f>
        <v>0</v>
      </c>
      <c r="CP105" s="112">
        <f>SUM($BV105:CB105)</f>
        <v>0</v>
      </c>
      <c r="CQ105" s="112">
        <f>SUM($BV105:CC105)</f>
        <v>0</v>
      </c>
      <c r="CR105" s="112">
        <f>SUM($BV105:CD105)</f>
        <v>0</v>
      </c>
      <c r="CS105" s="112">
        <f>SUM($BV105:CE105)</f>
        <v>0</v>
      </c>
      <c r="CT105" s="112">
        <f>SUM($BV105:CF105)</f>
        <v>0</v>
      </c>
      <c r="CU105" s="112">
        <f>SUM($BV105:CG105)</f>
        <v>0</v>
      </c>
      <c r="CV105" s="132">
        <f t="shared" si="99"/>
        <v>0</v>
      </c>
    </row>
    <row r="106" spans="1:100" s="94" customFormat="1" ht="14.4">
      <c r="A106" s="154" t="s">
        <v>509</v>
      </c>
      <c r="B106" s="154" t="s">
        <v>267</v>
      </c>
      <c r="C106" s="154" t="s">
        <v>268</v>
      </c>
      <c r="D106" s="137" t="s">
        <v>583</v>
      </c>
      <c r="E106" s="105" t="s">
        <v>51</v>
      </c>
      <c r="F106" t="s">
        <v>282</v>
      </c>
      <c r="G106" t="s">
        <v>391</v>
      </c>
      <c r="H106" t="s">
        <v>392</v>
      </c>
      <c r="I106" t="s">
        <v>393</v>
      </c>
      <c r="J106" t="s">
        <v>717</v>
      </c>
      <c r="K106" s="154" t="s">
        <v>501</v>
      </c>
      <c r="L106" s="154" t="s">
        <v>504</v>
      </c>
      <c r="M106" s="119" t="str">
        <f t="shared" si="67"/>
        <v>ED.WA</v>
      </c>
      <c r="N106" s="118">
        <v>1</v>
      </c>
      <c r="O106" s="118">
        <v>0</v>
      </c>
      <c r="P106" s="117">
        <f t="shared" si="100"/>
        <v>635035</v>
      </c>
      <c r="Q106" s="117">
        <f t="shared" si="101"/>
        <v>0</v>
      </c>
      <c r="R106" s="112">
        <v>0</v>
      </c>
      <c r="S106" s="112">
        <v>0</v>
      </c>
      <c r="T106" s="112">
        <v>0</v>
      </c>
      <c r="U106" s="112">
        <v>0</v>
      </c>
      <c r="V106" s="112">
        <v>0</v>
      </c>
      <c r="W106" s="112">
        <v>0</v>
      </c>
      <c r="X106" s="112">
        <v>0</v>
      </c>
      <c r="Y106" s="112">
        <v>0</v>
      </c>
      <c r="Z106" s="112">
        <v>0</v>
      </c>
      <c r="AA106" s="112">
        <v>0</v>
      </c>
      <c r="AB106" s="112">
        <v>635035</v>
      </c>
      <c r="AC106" s="112">
        <v>0</v>
      </c>
      <c r="AD106" s="112">
        <f t="shared" si="70"/>
        <v>635035</v>
      </c>
      <c r="AE106" s="96"/>
      <c r="AF106" s="112">
        <f>SUM($R106:R106)</f>
        <v>0</v>
      </c>
      <c r="AG106" s="112">
        <f>SUM($R106:S106)</f>
        <v>0</v>
      </c>
      <c r="AH106" s="112">
        <f>SUM($R106:T106)</f>
        <v>0</v>
      </c>
      <c r="AI106" s="112">
        <f>SUM($R106:U106)</f>
        <v>0</v>
      </c>
      <c r="AJ106" s="112">
        <f>SUM($R106:V106)</f>
        <v>0</v>
      </c>
      <c r="AK106" s="112">
        <f>SUM($R106:W106)</f>
        <v>0</v>
      </c>
      <c r="AL106" s="112">
        <f>SUM($R106:X106)</f>
        <v>0</v>
      </c>
      <c r="AM106" s="112">
        <f>SUM($R106:Y106)</f>
        <v>0</v>
      </c>
      <c r="AN106" s="112">
        <f>SUM($R106:Z106)</f>
        <v>0</v>
      </c>
      <c r="AO106" s="112">
        <f>SUM($R106:AA106)</f>
        <v>0</v>
      </c>
      <c r="AP106" s="112">
        <f>SUM($R106:AB106)</f>
        <v>635035</v>
      </c>
      <c r="AQ106" s="112">
        <f>SUM($R106:AC106)</f>
        <v>635035</v>
      </c>
      <c r="AR106" s="132">
        <f t="shared" si="102"/>
        <v>79379.375</v>
      </c>
      <c r="AT106" s="112">
        <f t="shared" si="103"/>
        <v>0</v>
      </c>
      <c r="AU106" s="112">
        <f t="shared" si="104"/>
        <v>0</v>
      </c>
      <c r="AV106" s="112">
        <f t="shared" si="105"/>
        <v>0</v>
      </c>
      <c r="AW106" s="112">
        <f t="shared" si="106"/>
        <v>0</v>
      </c>
      <c r="AX106" s="112">
        <f t="shared" si="107"/>
        <v>0</v>
      </c>
      <c r="AY106" s="112">
        <f t="shared" si="108"/>
        <v>0</v>
      </c>
      <c r="AZ106" s="112">
        <f t="shared" si="109"/>
        <v>0</v>
      </c>
      <c r="BA106" s="112">
        <f t="shared" si="110"/>
        <v>0</v>
      </c>
      <c r="BB106" s="112">
        <f t="shared" si="111"/>
        <v>0</v>
      </c>
      <c r="BC106" s="112">
        <f t="shared" si="112"/>
        <v>0</v>
      </c>
      <c r="BD106" s="112">
        <f t="shared" si="113"/>
        <v>635035</v>
      </c>
      <c r="BE106" s="112">
        <f t="shared" si="114"/>
        <v>0</v>
      </c>
      <c r="BF106" s="112">
        <f t="shared" si="115"/>
        <v>635035</v>
      </c>
      <c r="BG106" s="96"/>
      <c r="BH106" s="112">
        <f>SUM($AT106:AT106)</f>
        <v>0</v>
      </c>
      <c r="BI106" s="112">
        <f>SUM($AT106:AU106)</f>
        <v>0</v>
      </c>
      <c r="BJ106" s="112">
        <f>SUM($AT106:AV106)</f>
        <v>0</v>
      </c>
      <c r="BK106" s="112">
        <f>SUM($AT106:AW106)</f>
        <v>0</v>
      </c>
      <c r="BL106" s="112">
        <f>SUM($AT106:AX106)</f>
        <v>0</v>
      </c>
      <c r="BM106" s="112">
        <f>SUM($AT106:AY106)</f>
        <v>0</v>
      </c>
      <c r="BN106" s="112">
        <f>SUM($AT106:AZ106)</f>
        <v>0</v>
      </c>
      <c r="BO106" s="112">
        <f>SUM($AT106:BA106)</f>
        <v>0</v>
      </c>
      <c r="BP106" s="112">
        <f>SUM($AT106:BB106)</f>
        <v>0</v>
      </c>
      <c r="BQ106" s="112">
        <f>SUM($AT106:BC106)</f>
        <v>0</v>
      </c>
      <c r="BR106" s="112">
        <f>SUM($AT106:BD106)</f>
        <v>635035</v>
      </c>
      <c r="BS106" s="112">
        <f>SUM($AT106:BE106)</f>
        <v>635035</v>
      </c>
      <c r="BT106" s="132">
        <f t="shared" si="116"/>
        <v>79379.375</v>
      </c>
      <c r="BV106" s="112">
        <f t="shared" si="117"/>
        <v>0</v>
      </c>
      <c r="BW106" s="112">
        <f t="shared" si="118"/>
        <v>0</v>
      </c>
      <c r="BX106" s="112">
        <f t="shared" si="119"/>
        <v>0</v>
      </c>
      <c r="BY106" s="112">
        <f t="shared" si="120"/>
        <v>0</v>
      </c>
      <c r="BZ106" s="112">
        <f t="shared" si="121"/>
        <v>0</v>
      </c>
      <c r="CA106" s="112">
        <f t="shared" si="122"/>
        <v>0</v>
      </c>
      <c r="CB106" s="112">
        <f t="shared" si="123"/>
        <v>0</v>
      </c>
      <c r="CC106" s="112">
        <f t="shared" si="124"/>
        <v>0</v>
      </c>
      <c r="CD106" s="112">
        <f t="shared" si="125"/>
        <v>0</v>
      </c>
      <c r="CE106" s="112">
        <f t="shared" si="126"/>
        <v>0</v>
      </c>
      <c r="CF106" s="112">
        <f t="shared" si="127"/>
        <v>0</v>
      </c>
      <c r="CG106" s="112">
        <f t="shared" si="128"/>
        <v>0</v>
      </c>
      <c r="CH106" s="112">
        <f t="shared" si="129"/>
        <v>0</v>
      </c>
      <c r="CI106" s="96"/>
      <c r="CJ106" s="112">
        <f>SUM($BV106:BV106)</f>
        <v>0</v>
      </c>
      <c r="CK106" s="112">
        <f>SUM($BV106:BW106)</f>
        <v>0</v>
      </c>
      <c r="CL106" s="112">
        <f>SUM($BV106:BX106)</f>
        <v>0</v>
      </c>
      <c r="CM106" s="112">
        <f>SUM($BV106:BY106)</f>
        <v>0</v>
      </c>
      <c r="CN106" s="112">
        <f>SUM($BV106:BZ106)</f>
        <v>0</v>
      </c>
      <c r="CO106" s="112">
        <f>SUM($BV106:CA106)</f>
        <v>0</v>
      </c>
      <c r="CP106" s="112">
        <f>SUM($BV106:CB106)</f>
        <v>0</v>
      </c>
      <c r="CQ106" s="112">
        <f>SUM($BV106:CC106)</f>
        <v>0</v>
      </c>
      <c r="CR106" s="112">
        <f>SUM($BV106:CD106)</f>
        <v>0</v>
      </c>
      <c r="CS106" s="112">
        <f>SUM($BV106:CE106)</f>
        <v>0</v>
      </c>
      <c r="CT106" s="112">
        <f>SUM($BV106:CF106)</f>
        <v>0</v>
      </c>
      <c r="CU106" s="112">
        <f>SUM($BV106:CG106)</f>
        <v>0</v>
      </c>
      <c r="CV106" s="132">
        <f t="shared" si="99"/>
        <v>0</v>
      </c>
    </row>
    <row r="107" spans="1:100" s="94" customFormat="1" ht="14.4">
      <c r="A107" s="154" t="s">
        <v>509</v>
      </c>
      <c r="B107" s="154" t="s">
        <v>267</v>
      </c>
      <c r="C107" s="154" t="s">
        <v>268</v>
      </c>
      <c r="D107" s="137" t="s">
        <v>583</v>
      </c>
      <c r="E107" s="105" t="s">
        <v>51</v>
      </c>
      <c r="F107" t="s">
        <v>282</v>
      </c>
      <c r="G107" t="s">
        <v>391</v>
      </c>
      <c r="H107" t="s">
        <v>392</v>
      </c>
      <c r="I107" t="s">
        <v>398</v>
      </c>
      <c r="J107" t="s">
        <v>718</v>
      </c>
      <c r="K107" s="154" t="s">
        <v>501</v>
      </c>
      <c r="L107" s="154" t="s">
        <v>504</v>
      </c>
      <c r="M107" s="119" t="str">
        <f t="shared" si="67"/>
        <v>ED.WA</v>
      </c>
      <c r="N107" s="118">
        <v>1</v>
      </c>
      <c r="O107" s="118">
        <v>0</v>
      </c>
      <c r="P107" s="117">
        <f t="shared" si="100"/>
        <v>1329054</v>
      </c>
      <c r="Q107" s="117">
        <f t="shared" si="101"/>
        <v>0</v>
      </c>
      <c r="R107" s="112">
        <v>8746</v>
      </c>
      <c r="S107" s="112">
        <v>1669</v>
      </c>
      <c r="T107" s="112">
        <v>5034</v>
      </c>
      <c r="U107" s="112">
        <v>17390</v>
      </c>
      <c r="V107" s="112">
        <v>16227</v>
      </c>
      <c r="W107" s="112">
        <v>18383</v>
      </c>
      <c r="X107" s="112">
        <v>105251</v>
      </c>
      <c r="Y107" s="112">
        <v>0</v>
      </c>
      <c r="Z107" s="112">
        <v>0</v>
      </c>
      <c r="AA107" s="112">
        <v>211000</v>
      </c>
      <c r="AB107" s="112">
        <v>945354</v>
      </c>
      <c r="AC107" s="112">
        <v>0</v>
      </c>
      <c r="AD107" s="112">
        <f t="shared" si="70"/>
        <v>1329054</v>
      </c>
      <c r="AE107" s="96"/>
      <c r="AF107" s="112">
        <f>SUM($R107:R107)</f>
        <v>8746</v>
      </c>
      <c r="AG107" s="112">
        <f>SUM($R107:S107)</f>
        <v>10415</v>
      </c>
      <c r="AH107" s="112">
        <f>SUM($R107:T107)</f>
        <v>15449</v>
      </c>
      <c r="AI107" s="112">
        <f>SUM($R107:U107)</f>
        <v>32839</v>
      </c>
      <c r="AJ107" s="112">
        <f>SUM($R107:V107)</f>
        <v>49066</v>
      </c>
      <c r="AK107" s="112">
        <f>SUM($R107:W107)</f>
        <v>67449</v>
      </c>
      <c r="AL107" s="112">
        <f>SUM($R107:X107)</f>
        <v>172700</v>
      </c>
      <c r="AM107" s="112">
        <f>SUM($R107:Y107)</f>
        <v>172700</v>
      </c>
      <c r="AN107" s="112">
        <f>SUM($R107:Z107)</f>
        <v>172700</v>
      </c>
      <c r="AO107" s="112">
        <f>SUM($R107:AA107)</f>
        <v>383700</v>
      </c>
      <c r="AP107" s="112">
        <f>SUM($R107:AB107)</f>
        <v>1329054</v>
      </c>
      <c r="AQ107" s="112">
        <f>SUM($R107:AC107)</f>
        <v>1329054</v>
      </c>
      <c r="AR107" s="132">
        <f t="shared" si="102"/>
        <v>256612.08333333334</v>
      </c>
      <c r="AT107" s="112">
        <f t="shared" si="103"/>
        <v>8746</v>
      </c>
      <c r="AU107" s="112">
        <f t="shared" si="104"/>
        <v>1669</v>
      </c>
      <c r="AV107" s="112">
        <f t="shared" si="105"/>
        <v>5034</v>
      </c>
      <c r="AW107" s="112">
        <f t="shared" si="106"/>
        <v>17390</v>
      </c>
      <c r="AX107" s="112">
        <f t="shared" si="107"/>
        <v>16227</v>
      </c>
      <c r="AY107" s="112">
        <f t="shared" si="108"/>
        <v>18383</v>
      </c>
      <c r="AZ107" s="112">
        <f t="shared" si="109"/>
        <v>105251</v>
      </c>
      <c r="BA107" s="112">
        <f t="shared" si="110"/>
        <v>0</v>
      </c>
      <c r="BB107" s="112">
        <f t="shared" si="111"/>
        <v>0</v>
      </c>
      <c r="BC107" s="112">
        <f t="shared" si="112"/>
        <v>211000</v>
      </c>
      <c r="BD107" s="112">
        <f t="shared" si="113"/>
        <v>945354</v>
      </c>
      <c r="BE107" s="112">
        <f t="shared" si="114"/>
        <v>0</v>
      </c>
      <c r="BF107" s="112">
        <f t="shared" si="115"/>
        <v>1329054</v>
      </c>
      <c r="BG107" s="96"/>
      <c r="BH107" s="112">
        <f>SUM($AT107:AT107)</f>
        <v>8746</v>
      </c>
      <c r="BI107" s="112">
        <f>SUM($AT107:AU107)</f>
        <v>10415</v>
      </c>
      <c r="BJ107" s="112">
        <f>SUM($AT107:AV107)</f>
        <v>15449</v>
      </c>
      <c r="BK107" s="112">
        <f>SUM($AT107:AW107)</f>
        <v>32839</v>
      </c>
      <c r="BL107" s="112">
        <f>SUM($AT107:AX107)</f>
        <v>49066</v>
      </c>
      <c r="BM107" s="112">
        <f>SUM($AT107:AY107)</f>
        <v>67449</v>
      </c>
      <c r="BN107" s="112">
        <f>SUM($AT107:AZ107)</f>
        <v>172700</v>
      </c>
      <c r="BO107" s="112">
        <f>SUM($AT107:BA107)</f>
        <v>172700</v>
      </c>
      <c r="BP107" s="112">
        <f>SUM($AT107:BB107)</f>
        <v>172700</v>
      </c>
      <c r="BQ107" s="112">
        <f>SUM($AT107:BC107)</f>
        <v>383700</v>
      </c>
      <c r="BR107" s="112">
        <f>SUM($AT107:BD107)</f>
        <v>1329054</v>
      </c>
      <c r="BS107" s="112">
        <f>SUM($AT107:BE107)</f>
        <v>1329054</v>
      </c>
      <c r="BT107" s="132">
        <f t="shared" si="116"/>
        <v>256612.08333333334</v>
      </c>
      <c r="BV107" s="112">
        <f t="shared" si="117"/>
        <v>0</v>
      </c>
      <c r="BW107" s="112">
        <f t="shared" si="118"/>
        <v>0</v>
      </c>
      <c r="BX107" s="112">
        <f t="shared" si="119"/>
        <v>0</v>
      </c>
      <c r="BY107" s="112">
        <f t="shared" si="120"/>
        <v>0</v>
      </c>
      <c r="BZ107" s="112">
        <f t="shared" si="121"/>
        <v>0</v>
      </c>
      <c r="CA107" s="112">
        <f t="shared" si="122"/>
        <v>0</v>
      </c>
      <c r="CB107" s="112">
        <f t="shared" si="123"/>
        <v>0</v>
      </c>
      <c r="CC107" s="112">
        <f t="shared" si="124"/>
        <v>0</v>
      </c>
      <c r="CD107" s="112">
        <f t="shared" si="125"/>
        <v>0</v>
      </c>
      <c r="CE107" s="112">
        <f t="shared" si="126"/>
        <v>0</v>
      </c>
      <c r="CF107" s="112">
        <f t="shared" si="127"/>
        <v>0</v>
      </c>
      <c r="CG107" s="112">
        <f t="shared" si="128"/>
        <v>0</v>
      </c>
      <c r="CH107" s="112">
        <f t="shared" si="129"/>
        <v>0</v>
      </c>
      <c r="CI107" s="96"/>
      <c r="CJ107" s="112">
        <f>SUM($BV107:BV107)</f>
        <v>0</v>
      </c>
      <c r="CK107" s="112">
        <f>SUM($BV107:BW107)</f>
        <v>0</v>
      </c>
      <c r="CL107" s="112">
        <f>SUM($BV107:BX107)</f>
        <v>0</v>
      </c>
      <c r="CM107" s="112">
        <f>SUM($BV107:BY107)</f>
        <v>0</v>
      </c>
      <c r="CN107" s="112">
        <f>SUM($BV107:BZ107)</f>
        <v>0</v>
      </c>
      <c r="CO107" s="112">
        <f>SUM($BV107:CA107)</f>
        <v>0</v>
      </c>
      <c r="CP107" s="112">
        <f>SUM($BV107:CB107)</f>
        <v>0</v>
      </c>
      <c r="CQ107" s="112">
        <f>SUM($BV107:CC107)</f>
        <v>0</v>
      </c>
      <c r="CR107" s="112">
        <f>SUM($BV107:CD107)</f>
        <v>0</v>
      </c>
      <c r="CS107" s="112">
        <f>SUM($BV107:CE107)</f>
        <v>0</v>
      </c>
      <c r="CT107" s="112">
        <f>SUM($BV107:CF107)</f>
        <v>0</v>
      </c>
      <c r="CU107" s="112">
        <f>SUM($BV107:CG107)</f>
        <v>0</v>
      </c>
      <c r="CV107" s="132">
        <f t="shared" si="99"/>
        <v>0</v>
      </c>
    </row>
    <row r="108" spans="1:100" s="94" customFormat="1" ht="14.4">
      <c r="A108" s="154" t="s">
        <v>864</v>
      </c>
      <c r="B108" s="154" t="s">
        <v>267</v>
      </c>
      <c r="C108" s="154" t="s">
        <v>21</v>
      </c>
      <c r="D108" s="137" t="s">
        <v>53</v>
      </c>
      <c r="E108" s="105" t="s">
        <v>53</v>
      </c>
      <c r="F108" t="s">
        <v>283</v>
      </c>
      <c r="G108" t="s">
        <v>401</v>
      </c>
      <c r="H108" t="s">
        <v>402</v>
      </c>
      <c r="I108" t="s">
        <v>404</v>
      </c>
      <c r="J108" t="s">
        <v>719</v>
      </c>
      <c r="K108" s="154" t="s">
        <v>501</v>
      </c>
      <c r="L108" s="154" t="s">
        <v>505</v>
      </c>
      <c r="M108" s="119" t="str">
        <f t="shared" si="67"/>
        <v>ED.AN</v>
      </c>
      <c r="N108" s="118">
        <v>0.65639999999999998</v>
      </c>
      <c r="O108" s="118">
        <v>0</v>
      </c>
      <c r="P108" s="117">
        <f t="shared" si="100"/>
        <v>328203.28200000001</v>
      </c>
      <c r="Q108" s="117">
        <f t="shared" si="101"/>
        <v>0</v>
      </c>
      <c r="R108" s="112">
        <v>0</v>
      </c>
      <c r="S108" s="112">
        <v>0</v>
      </c>
      <c r="T108" s="112">
        <v>0</v>
      </c>
      <c r="U108" s="112">
        <v>0</v>
      </c>
      <c r="V108" s="112">
        <v>0</v>
      </c>
      <c r="W108" s="112">
        <v>0</v>
      </c>
      <c r="X108" s="112">
        <v>0</v>
      </c>
      <c r="Y108" s="112">
        <v>0</v>
      </c>
      <c r="Z108" s="112">
        <v>0</v>
      </c>
      <c r="AA108" s="112">
        <v>0</v>
      </c>
      <c r="AB108" s="112">
        <v>0</v>
      </c>
      <c r="AC108" s="112">
        <v>500005</v>
      </c>
      <c r="AD108" s="112">
        <f t="shared" si="70"/>
        <v>500005</v>
      </c>
      <c r="AE108" s="96"/>
      <c r="AF108" s="112">
        <f>SUM($R108:R108)</f>
        <v>0</v>
      </c>
      <c r="AG108" s="112">
        <f>SUM($R108:S108)</f>
        <v>0</v>
      </c>
      <c r="AH108" s="112">
        <f>SUM($R108:T108)</f>
        <v>0</v>
      </c>
      <c r="AI108" s="112">
        <f>SUM($R108:U108)</f>
        <v>0</v>
      </c>
      <c r="AJ108" s="112">
        <f>SUM($R108:V108)</f>
        <v>0</v>
      </c>
      <c r="AK108" s="112">
        <f>SUM($R108:W108)</f>
        <v>0</v>
      </c>
      <c r="AL108" s="112">
        <f>SUM($R108:X108)</f>
        <v>0</v>
      </c>
      <c r="AM108" s="112">
        <f>SUM($R108:Y108)</f>
        <v>0</v>
      </c>
      <c r="AN108" s="112">
        <f>SUM($R108:Z108)</f>
        <v>0</v>
      </c>
      <c r="AO108" s="112">
        <f>SUM($R108:AA108)</f>
        <v>0</v>
      </c>
      <c r="AP108" s="112">
        <f>SUM($R108:AB108)</f>
        <v>0</v>
      </c>
      <c r="AQ108" s="112">
        <f>SUM($R108:AC108)</f>
        <v>500005</v>
      </c>
      <c r="AR108" s="132">
        <f t="shared" si="102"/>
        <v>20833.541666666668</v>
      </c>
      <c r="AT108" s="112">
        <f t="shared" si="103"/>
        <v>0</v>
      </c>
      <c r="AU108" s="112">
        <f t="shared" si="104"/>
        <v>0</v>
      </c>
      <c r="AV108" s="112">
        <f t="shared" si="105"/>
        <v>0</v>
      </c>
      <c r="AW108" s="112">
        <f t="shared" si="106"/>
        <v>0</v>
      </c>
      <c r="AX108" s="112">
        <f t="shared" si="107"/>
        <v>0</v>
      </c>
      <c r="AY108" s="112">
        <f t="shared" si="108"/>
        <v>0</v>
      </c>
      <c r="AZ108" s="112">
        <f t="shared" si="109"/>
        <v>0</v>
      </c>
      <c r="BA108" s="112">
        <f t="shared" si="110"/>
        <v>0</v>
      </c>
      <c r="BB108" s="112">
        <f t="shared" si="111"/>
        <v>0</v>
      </c>
      <c r="BC108" s="112">
        <f t="shared" si="112"/>
        <v>0</v>
      </c>
      <c r="BD108" s="112">
        <f t="shared" si="113"/>
        <v>0</v>
      </c>
      <c r="BE108" s="112">
        <f t="shared" si="114"/>
        <v>328203.28200000001</v>
      </c>
      <c r="BF108" s="112">
        <f t="shared" si="115"/>
        <v>328203.28200000001</v>
      </c>
      <c r="BG108" s="96"/>
      <c r="BH108" s="112">
        <f>SUM($AT108:AT108)</f>
        <v>0</v>
      </c>
      <c r="BI108" s="112">
        <f>SUM($AT108:AU108)</f>
        <v>0</v>
      </c>
      <c r="BJ108" s="112">
        <f>SUM($AT108:AV108)</f>
        <v>0</v>
      </c>
      <c r="BK108" s="112">
        <f>SUM($AT108:AW108)</f>
        <v>0</v>
      </c>
      <c r="BL108" s="112">
        <f>SUM($AT108:AX108)</f>
        <v>0</v>
      </c>
      <c r="BM108" s="112">
        <f>SUM($AT108:AY108)</f>
        <v>0</v>
      </c>
      <c r="BN108" s="112">
        <f>SUM($AT108:AZ108)</f>
        <v>0</v>
      </c>
      <c r="BO108" s="112">
        <f>SUM($AT108:BA108)</f>
        <v>0</v>
      </c>
      <c r="BP108" s="112">
        <f>SUM($AT108:BB108)</f>
        <v>0</v>
      </c>
      <c r="BQ108" s="112">
        <f>SUM($AT108:BC108)</f>
        <v>0</v>
      </c>
      <c r="BR108" s="112">
        <f>SUM($AT108:BD108)</f>
        <v>0</v>
      </c>
      <c r="BS108" s="112">
        <f>SUM($AT108:BE108)</f>
        <v>328203.28200000001</v>
      </c>
      <c r="BT108" s="132">
        <f t="shared" si="116"/>
        <v>13675.13675</v>
      </c>
      <c r="BV108" s="112">
        <f t="shared" si="117"/>
        <v>0</v>
      </c>
      <c r="BW108" s="112">
        <f t="shared" si="118"/>
        <v>0</v>
      </c>
      <c r="BX108" s="112">
        <f t="shared" si="119"/>
        <v>0</v>
      </c>
      <c r="BY108" s="112">
        <f t="shared" si="120"/>
        <v>0</v>
      </c>
      <c r="BZ108" s="112">
        <f t="shared" si="121"/>
        <v>0</v>
      </c>
      <c r="CA108" s="112">
        <f t="shared" si="122"/>
        <v>0</v>
      </c>
      <c r="CB108" s="112">
        <f t="shared" si="123"/>
        <v>0</v>
      </c>
      <c r="CC108" s="112">
        <f t="shared" si="124"/>
        <v>0</v>
      </c>
      <c r="CD108" s="112">
        <f t="shared" si="125"/>
        <v>0</v>
      </c>
      <c r="CE108" s="112">
        <f t="shared" si="126"/>
        <v>0</v>
      </c>
      <c r="CF108" s="112">
        <f t="shared" si="127"/>
        <v>0</v>
      </c>
      <c r="CG108" s="112">
        <f t="shared" si="128"/>
        <v>0</v>
      </c>
      <c r="CH108" s="112">
        <f t="shared" si="129"/>
        <v>0</v>
      </c>
      <c r="CI108" s="96"/>
      <c r="CJ108" s="112">
        <f>SUM($BV108:BV108)</f>
        <v>0</v>
      </c>
      <c r="CK108" s="112">
        <f>SUM($BV108:BW108)</f>
        <v>0</v>
      </c>
      <c r="CL108" s="112">
        <f>SUM($BV108:BX108)</f>
        <v>0</v>
      </c>
      <c r="CM108" s="112">
        <f>SUM($BV108:BY108)</f>
        <v>0</v>
      </c>
      <c r="CN108" s="112">
        <f>SUM($BV108:BZ108)</f>
        <v>0</v>
      </c>
      <c r="CO108" s="112">
        <f>SUM($BV108:CA108)</f>
        <v>0</v>
      </c>
      <c r="CP108" s="112">
        <f>SUM($BV108:CB108)</f>
        <v>0</v>
      </c>
      <c r="CQ108" s="112">
        <f>SUM($BV108:CC108)</f>
        <v>0</v>
      </c>
      <c r="CR108" s="112">
        <f>SUM($BV108:CD108)</f>
        <v>0</v>
      </c>
      <c r="CS108" s="112">
        <f>SUM($BV108:CE108)</f>
        <v>0</v>
      </c>
      <c r="CT108" s="112">
        <f>SUM($BV108:CF108)</f>
        <v>0</v>
      </c>
      <c r="CU108" s="112">
        <f>SUM($BV108:CG108)</f>
        <v>0</v>
      </c>
      <c r="CV108" s="132">
        <f t="shared" si="99"/>
        <v>0</v>
      </c>
    </row>
    <row r="109" spans="1:100" s="94" customFormat="1" ht="14.4">
      <c r="A109" s="154" t="s">
        <v>864</v>
      </c>
      <c r="B109" s="154" t="s">
        <v>267</v>
      </c>
      <c r="C109" s="154" t="s">
        <v>21</v>
      </c>
      <c r="D109" s="137" t="s">
        <v>53</v>
      </c>
      <c r="E109" s="105" t="s">
        <v>53</v>
      </c>
      <c r="F109" t="s">
        <v>283</v>
      </c>
      <c r="G109" t="s">
        <v>401</v>
      </c>
      <c r="H109" t="s">
        <v>402</v>
      </c>
      <c r="I109" t="s">
        <v>403</v>
      </c>
      <c r="J109" t="s">
        <v>720</v>
      </c>
      <c r="K109" s="154" t="s">
        <v>501</v>
      </c>
      <c r="L109" s="154" t="s">
        <v>505</v>
      </c>
      <c r="M109" s="119" t="str">
        <f t="shared" si="67"/>
        <v>ED.AN</v>
      </c>
      <c r="N109" s="118">
        <v>0.65639999999999998</v>
      </c>
      <c r="O109" s="118">
        <v>0</v>
      </c>
      <c r="P109" s="117">
        <f t="shared" si="100"/>
        <v>1969200</v>
      </c>
      <c r="Q109" s="117">
        <f t="shared" si="101"/>
        <v>0</v>
      </c>
      <c r="R109" s="112">
        <v>0</v>
      </c>
      <c r="S109" s="112">
        <v>0</v>
      </c>
      <c r="T109" s="112">
        <v>0</v>
      </c>
      <c r="U109" s="112">
        <v>0</v>
      </c>
      <c r="V109" s="112">
        <v>0</v>
      </c>
      <c r="W109" s="112">
        <v>0</v>
      </c>
      <c r="X109" s="112">
        <v>0</v>
      </c>
      <c r="Y109" s="112">
        <v>0</v>
      </c>
      <c r="Z109" s="112">
        <v>0</v>
      </c>
      <c r="AA109" s="112">
        <v>0</v>
      </c>
      <c r="AB109" s="112">
        <v>0</v>
      </c>
      <c r="AC109" s="112">
        <v>3000000</v>
      </c>
      <c r="AD109" s="112">
        <f t="shared" si="70"/>
        <v>3000000</v>
      </c>
      <c r="AE109" s="96"/>
      <c r="AF109" s="112">
        <f>SUM($R109:R109)</f>
        <v>0</v>
      </c>
      <c r="AG109" s="112">
        <f>SUM($R109:S109)</f>
        <v>0</v>
      </c>
      <c r="AH109" s="112">
        <f>SUM($R109:T109)</f>
        <v>0</v>
      </c>
      <c r="AI109" s="112">
        <f>SUM($R109:U109)</f>
        <v>0</v>
      </c>
      <c r="AJ109" s="112">
        <f>SUM($R109:V109)</f>
        <v>0</v>
      </c>
      <c r="AK109" s="112">
        <f>SUM($R109:W109)</f>
        <v>0</v>
      </c>
      <c r="AL109" s="112">
        <f>SUM($R109:X109)</f>
        <v>0</v>
      </c>
      <c r="AM109" s="112">
        <f>SUM($R109:Y109)</f>
        <v>0</v>
      </c>
      <c r="AN109" s="112">
        <f>SUM($R109:Z109)</f>
        <v>0</v>
      </c>
      <c r="AO109" s="112">
        <f>SUM($R109:AA109)</f>
        <v>0</v>
      </c>
      <c r="AP109" s="112">
        <f>SUM($R109:AB109)</f>
        <v>0</v>
      </c>
      <c r="AQ109" s="112">
        <f>SUM($R109:AC109)</f>
        <v>3000000</v>
      </c>
      <c r="AR109" s="132">
        <f t="shared" si="102"/>
        <v>125000</v>
      </c>
      <c r="AT109" s="112">
        <f t="shared" si="103"/>
        <v>0</v>
      </c>
      <c r="AU109" s="112">
        <f t="shared" si="104"/>
        <v>0</v>
      </c>
      <c r="AV109" s="112">
        <f t="shared" si="105"/>
        <v>0</v>
      </c>
      <c r="AW109" s="112">
        <f t="shared" si="106"/>
        <v>0</v>
      </c>
      <c r="AX109" s="112">
        <f t="shared" si="107"/>
        <v>0</v>
      </c>
      <c r="AY109" s="112">
        <f t="shared" si="108"/>
        <v>0</v>
      </c>
      <c r="AZ109" s="112">
        <f t="shared" si="109"/>
        <v>0</v>
      </c>
      <c r="BA109" s="112">
        <f t="shared" si="110"/>
        <v>0</v>
      </c>
      <c r="BB109" s="112">
        <f t="shared" si="111"/>
        <v>0</v>
      </c>
      <c r="BC109" s="112">
        <f t="shared" si="112"/>
        <v>0</v>
      </c>
      <c r="BD109" s="112">
        <f t="shared" si="113"/>
        <v>0</v>
      </c>
      <c r="BE109" s="112">
        <f t="shared" si="114"/>
        <v>1969200</v>
      </c>
      <c r="BF109" s="112">
        <f t="shared" si="115"/>
        <v>1969200</v>
      </c>
      <c r="BG109" s="96"/>
      <c r="BH109" s="112">
        <f>SUM($AT109:AT109)</f>
        <v>0</v>
      </c>
      <c r="BI109" s="112">
        <f>SUM($AT109:AU109)</f>
        <v>0</v>
      </c>
      <c r="BJ109" s="112">
        <f>SUM($AT109:AV109)</f>
        <v>0</v>
      </c>
      <c r="BK109" s="112">
        <f>SUM($AT109:AW109)</f>
        <v>0</v>
      </c>
      <c r="BL109" s="112">
        <f>SUM($AT109:AX109)</f>
        <v>0</v>
      </c>
      <c r="BM109" s="112">
        <f>SUM($AT109:AY109)</f>
        <v>0</v>
      </c>
      <c r="BN109" s="112">
        <f>SUM($AT109:AZ109)</f>
        <v>0</v>
      </c>
      <c r="BO109" s="112">
        <f>SUM($AT109:BA109)</f>
        <v>0</v>
      </c>
      <c r="BP109" s="112">
        <f>SUM($AT109:BB109)</f>
        <v>0</v>
      </c>
      <c r="BQ109" s="112">
        <f>SUM($AT109:BC109)</f>
        <v>0</v>
      </c>
      <c r="BR109" s="112">
        <f>SUM($AT109:BD109)</f>
        <v>0</v>
      </c>
      <c r="BS109" s="112">
        <f>SUM($AT109:BE109)</f>
        <v>1969200</v>
      </c>
      <c r="BT109" s="132">
        <f t="shared" si="116"/>
        <v>82050</v>
      </c>
      <c r="BV109" s="112">
        <f t="shared" si="117"/>
        <v>0</v>
      </c>
      <c r="BW109" s="112">
        <f t="shared" si="118"/>
        <v>0</v>
      </c>
      <c r="BX109" s="112">
        <f t="shared" si="119"/>
        <v>0</v>
      </c>
      <c r="BY109" s="112">
        <f t="shared" si="120"/>
        <v>0</v>
      </c>
      <c r="BZ109" s="112">
        <f t="shared" si="121"/>
        <v>0</v>
      </c>
      <c r="CA109" s="112">
        <f t="shared" si="122"/>
        <v>0</v>
      </c>
      <c r="CB109" s="112">
        <f t="shared" si="123"/>
        <v>0</v>
      </c>
      <c r="CC109" s="112">
        <f t="shared" si="124"/>
        <v>0</v>
      </c>
      <c r="CD109" s="112">
        <f t="shared" si="125"/>
        <v>0</v>
      </c>
      <c r="CE109" s="112">
        <f t="shared" si="126"/>
        <v>0</v>
      </c>
      <c r="CF109" s="112">
        <f t="shared" si="127"/>
        <v>0</v>
      </c>
      <c r="CG109" s="112">
        <f t="shared" si="128"/>
        <v>0</v>
      </c>
      <c r="CH109" s="112">
        <f t="shared" si="129"/>
        <v>0</v>
      </c>
      <c r="CI109" s="96"/>
      <c r="CJ109" s="112">
        <f>SUM($BV109:BV109)</f>
        <v>0</v>
      </c>
      <c r="CK109" s="112">
        <f>SUM($BV109:BW109)</f>
        <v>0</v>
      </c>
      <c r="CL109" s="112">
        <f>SUM($BV109:BX109)</f>
        <v>0</v>
      </c>
      <c r="CM109" s="112">
        <f>SUM($BV109:BY109)</f>
        <v>0</v>
      </c>
      <c r="CN109" s="112">
        <f>SUM($BV109:BZ109)</f>
        <v>0</v>
      </c>
      <c r="CO109" s="112">
        <f>SUM($BV109:CA109)</f>
        <v>0</v>
      </c>
      <c r="CP109" s="112">
        <f>SUM($BV109:CB109)</f>
        <v>0</v>
      </c>
      <c r="CQ109" s="112">
        <f>SUM($BV109:CC109)</f>
        <v>0</v>
      </c>
      <c r="CR109" s="112">
        <f>SUM($BV109:CD109)</f>
        <v>0</v>
      </c>
      <c r="CS109" s="112">
        <f>SUM($BV109:CE109)</f>
        <v>0</v>
      </c>
      <c r="CT109" s="112">
        <f>SUM($BV109:CF109)</f>
        <v>0</v>
      </c>
      <c r="CU109" s="112">
        <f>SUM($BV109:CG109)</f>
        <v>0</v>
      </c>
      <c r="CV109" s="132">
        <f t="shared" si="99"/>
        <v>0</v>
      </c>
    </row>
    <row r="110" spans="1:100" s="94" customFormat="1" ht="14.4">
      <c r="A110" s="154" t="s">
        <v>864</v>
      </c>
      <c r="B110" s="154" t="s">
        <v>267</v>
      </c>
      <c r="C110" s="154" t="s">
        <v>21</v>
      </c>
      <c r="D110" s="137" t="s">
        <v>53</v>
      </c>
      <c r="E110" s="105" t="s">
        <v>53</v>
      </c>
      <c r="F110" t="s">
        <v>284</v>
      </c>
      <c r="G110" t="s">
        <v>405</v>
      </c>
      <c r="H110" t="s">
        <v>406</v>
      </c>
      <c r="I110" t="s">
        <v>721</v>
      </c>
      <c r="J110" t="s">
        <v>722</v>
      </c>
      <c r="K110" s="154" t="s">
        <v>501</v>
      </c>
      <c r="L110" s="154" t="s">
        <v>505</v>
      </c>
      <c r="M110" s="119" t="str">
        <f t="shared" si="67"/>
        <v>ED.AN</v>
      </c>
      <c r="N110" s="118">
        <v>0.65639999999999998</v>
      </c>
      <c r="O110" s="118">
        <v>0</v>
      </c>
      <c r="P110" s="117">
        <f t="shared" si="100"/>
        <v>-9907.0452000000005</v>
      </c>
      <c r="Q110" s="117">
        <f t="shared" si="101"/>
        <v>0</v>
      </c>
      <c r="R110" s="112">
        <v>0</v>
      </c>
      <c r="S110" s="112">
        <v>0</v>
      </c>
      <c r="T110" s="112">
        <v>-15093</v>
      </c>
      <c r="U110" s="112">
        <v>0</v>
      </c>
      <c r="V110" s="112">
        <v>0</v>
      </c>
      <c r="W110" s="112">
        <v>0</v>
      </c>
      <c r="X110" s="112">
        <v>0</v>
      </c>
      <c r="Y110" s="112">
        <v>0</v>
      </c>
      <c r="Z110" s="112">
        <v>0</v>
      </c>
      <c r="AA110" s="112">
        <v>0</v>
      </c>
      <c r="AB110" s="112">
        <v>0</v>
      </c>
      <c r="AC110" s="112">
        <v>0</v>
      </c>
      <c r="AD110" s="112">
        <f t="shared" si="70"/>
        <v>-15093</v>
      </c>
      <c r="AE110" s="96"/>
      <c r="AF110" s="112">
        <f>SUM($R110:R110)</f>
        <v>0</v>
      </c>
      <c r="AG110" s="112">
        <f>SUM($R110:S110)</f>
        <v>0</v>
      </c>
      <c r="AH110" s="112">
        <f>SUM($R110:T110)</f>
        <v>-15093</v>
      </c>
      <c r="AI110" s="112">
        <f>SUM($R110:U110)</f>
        <v>-15093</v>
      </c>
      <c r="AJ110" s="112">
        <f>SUM($R110:V110)</f>
        <v>-15093</v>
      </c>
      <c r="AK110" s="112">
        <f>SUM($R110:W110)</f>
        <v>-15093</v>
      </c>
      <c r="AL110" s="112">
        <f>SUM($R110:X110)</f>
        <v>-15093</v>
      </c>
      <c r="AM110" s="112">
        <f>SUM($R110:Y110)</f>
        <v>-15093</v>
      </c>
      <c r="AN110" s="112">
        <f>SUM($R110:Z110)</f>
        <v>-15093</v>
      </c>
      <c r="AO110" s="112">
        <f>SUM($R110:AA110)</f>
        <v>-15093</v>
      </c>
      <c r="AP110" s="112">
        <f>SUM($R110:AB110)</f>
        <v>-15093</v>
      </c>
      <c r="AQ110" s="112">
        <f>SUM($R110:AC110)</f>
        <v>-15093</v>
      </c>
      <c r="AR110" s="132">
        <f t="shared" si="102"/>
        <v>-11948.625</v>
      </c>
      <c r="AT110" s="112">
        <f t="shared" si="103"/>
        <v>0</v>
      </c>
      <c r="AU110" s="112">
        <f t="shared" si="104"/>
        <v>0</v>
      </c>
      <c r="AV110" s="112">
        <f t="shared" si="105"/>
        <v>-9907.0452000000005</v>
      </c>
      <c r="AW110" s="112">
        <f t="shared" si="106"/>
        <v>0</v>
      </c>
      <c r="AX110" s="112">
        <f t="shared" si="107"/>
        <v>0</v>
      </c>
      <c r="AY110" s="112">
        <f t="shared" si="108"/>
        <v>0</v>
      </c>
      <c r="AZ110" s="112">
        <f t="shared" si="109"/>
        <v>0</v>
      </c>
      <c r="BA110" s="112">
        <f t="shared" si="110"/>
        <v>0</v>
      </c>
      <c r="BB110" s="112">
        <f t="shared" si="111"/>
        <v>0</v>
      </c>
      <c r="BC110" s="112">
        <f t="shared" si="112"/>
        <v>0</v>
      </c>
      <c r="BD110" s="112">
        <f t="shared" si="113"/>
        <v>0</v>
      </c>
      <c r="BE110" s="112">
        <f t="shared" si="114"/>
        <v>0</v>
      </c>
      <c r="BF110" s="112">
        <f t="shared" si="115"/>
        <v>-9907.0452000000005</v>
      </c>
      <c r="BG110" s="96"/>
      <c r="BH110" s="112">
        <f>SUM($AT110:AT110)</f>
        <v>0</v>
      </c>
      <c r="BI110" s="112">
        <f>SUM($AT110:AU110)</f>
        <v>0</v>
      </c>
      <c r="BJ110" s="112">
        <f>SUM($AT110:AV110)</f>
        <v>-9907.0452000000005</v>
      </c>
      <c r="BK110" s="112">
        <f>SUM($AT110:AW110)</f>
        <v>-9907.0452000000005</v>
      </c>
      <c r="BL110" s="112">
        <f>SUM($AT110:AX110)</f>
        <v>-9907.0452000000005</v>
      </c>
      <c r="BM110" s="112">
        <f>SUM($AT110:AY110)</f>
        <v>-9907.0452000000005</v>
      </c>
      <c r="BN110" s="112">
        <f>SUM($AT110:AZ110)</f>
        <v>-9907.0452000000005</v>
      </c>
      <c r="BO110" s="112">
        <f>SUM($AT110:BA110)</f>
        <v>-9907.0452000000005</v>
      </c>
      <c r="BP110" s="112">
        <f>SUM($AT110:BB110)</f>
        <v>-9907.0452000000005</v>
      </c>
      <c r="BQ110" s="112">
        <f>SUM($AT110:BC110)</f>
        <v>-9907.0452000000005</v>
      </c>
      <c r="BR110" s="112">
        <f>SUM($AT110:BD110)</f>
        <v>-9907.0452000000005</v>
      </c>
      <c r="BS110" s="112">
        <f>SUM($AT110:BE110)</f>
        <v>-9907.0452000000005</v>
      </c>
      <c r="BT110" s="132">
        <f t="shared" si="116"/>
        <v>-7843.0774499999998</v>
      </c>
      <c r="BV110" s="112">
        <f t="shared" si="117"/>
        <v>0</v>
      </c>
      <c r="BW110" s="112">
        <f t="shared" si="118"/>
        <v>0</v>
      </c>
      <c r="BX110" s="112">
        <f t="shared" si="119"/>
        <v>0</v>
      </c>
      <c r="BY110" s="112">
        <f t="shared" si="120"/>
        <v>0</v>
      </c>
      <c r="BZ110" s="112">
        <f t="shared" si="121"/>
        <v>0</v>
      </c>
      <c r="CA110" s="112">
        <f t="shared" si="122"/>
        <v>0</v>
      </c>
      <c r="CB110" s="112">
        <f t="shared" si="123"/>
        <v>0</v>
      </c>
      <c r="CC110" s="112">
        <f t="shared" si="124"/>
        <v>0</v>
      </c>
      <c r="CD110" s="112">
        <f t="shared" si="125"/>
        <v>0</v>
      </c>
      <c r="CE110" s="112">
        <f t="shared" si="126"/>
        <v>0</v>
      </c>
      <c r="CF110" s="112">
        <f t="shared" si="127"/>
        <v>0</v>
      </c>
      <c r="CG110" s="112">
        <f t="shared" si="128"/>
        <v>0</v>
      </c>
      <c r="CH110" s="112">
        <f t="shared" si="129"/>
        <v>0</v>
      </c>
      <c r="CI110" s="96"/>
      <c r="CJ110" s="112">
        <f>SUM($BV110:BV110)</f>
        <v>0</v>
      </c>
      <c r="CK110" s="112">
        <f>SUM($BV110:BW110)</f>
        <v>0</v>
      </c>
      <c r="CL110" s="112">
        <f>SUM($BV110:BX110)</f>
        <v>0</v>
      </c>
      <c r="CM110" s="112">
        <f>SUM($BV110:BY110)</f>
        <v>0</v>
      </c>
      <c r="CN110" s="112">
        <f>SUM($BV110:BZ110)</f>
        <v>0</v>
      </c>
      <c r="CO110" s="112">
        <f>SUM($BV110:CA110)</f>
        <v>0</v>
      </c>
      <c r="CP110" s="112">
        <f>SUM($BV110:CB110)</f>
        <v>0</v>
      </c>
      <c r="CQ110" s="112">
        <f>SUM($BV110:CC110)</f>
        <v>0</v>
      </c>
      <c r="CR110" s="112">
        <f>SUM($BV110:CD110)</f>
        <v>0</v>
      </c>
      <c r="CS110" s="112">
        <f>SUM($BV110:CE110)</f>
        <v>0</v>
      </c>
      <c r="CT110" s="112">
        <f>SUM($BV110:CF110)</f>
        <v>0</v>
      </c>
      <c r="CU110" s="112">
        <f>SUM($BV110:CG110)</f>
        <v>0</v>
      </c>
      <c r="CV110" s="132">
        <f t="shared" si="99"/>
        <v>0</v>
      </c>
    </row>
    <row r="111" spans="1:100" s="94" customFormat="1" ht="14.4">
      <c r="A111" s="154" t="s">
        <v>864</v>
      </c>
      <c r="B111" s="154" t="s">
        <v>267</v>
      </c>
      <c r="C111" s="154" t="s">
        <v>21</v>
      </c>
      <c r="D111" s="137" t="s">
        <v>53</v>
      </c>
      <c r="E111" s="105" t="s">
        <v>53</v>
      </c>
      <c r="F111" t="s">
        <v>284</v>
      </c>
      <c r="G111" t="s">
        <v>405</v>
      </c>
      <c r="H111" t="s">
        <v>406</v>
      </c>
      <c r="I111" t="s">
        <v>409</v>
      </c>
      <c r="J111" t="s">
        <v>723</v>
      </c>
      <c r="K111" s="154" t="s">
        <v>501</v>
      </c>
      <c r="L111" s="154" t="s">
        <v>505</v>
      </c>
      <c r="M111" s="119" t="str">
        <f t="shared" si="67"/>
        <v>ED.AN</v>
      </c>
      <c r="N111" s="118">
        <v>0.65639999999999998</v>
      </c>
      <c r="O111" s="118">
        <v>0</v>
      </c>
      <c r="P111" s="117">
        <f t="shared" si="100"/>
        <v>106998.4512</v>
      </c>
      <c r="Q111" s="117">
        <f t="shared" si="101"/>
        <v>0</v>
      </c>
      <c r="R111" s="112">
        <v>0</v>
      </c>
      <c r="S111" s="112">
        <v>-3092</v>
      </c>
      <c r="T111" s="112">
        <v>16100</v>
      </c>
      <c r="U111" s="112">
        <v>0</v>
      </c>
      <c r="V111" s="112">
        <v>0</v>
      </c>
      <c r="W111" s="112">
        <v>0</v>
      </c>
      <c r="X111" s="112">
        <v>0</v>
      </c>
      <c r="Y111" s="112">
        <v>0</v>
      </c>
      <c r="Z111" s="112">
        <v>0</v>
      </c>
      <c r="AA111" s="112">
        <v>0</v>
      </c>
      <c r="AB111" s="112">
        <v>0</v>
      </c>
      <c r="AC111" s="112">
        <v>150000</v>
      </c>
      <c r="AD111" s="112">
        <f t="shared" si="70"/>
        <v>163008</v>
      </c>
      <c r="AE111" s="96"/>
      <c r="AF111" s="112">
        <f>SUM($R111:R111)</f>
        <v>0</v>
      </c>
      <c r="AG111" s="112">
        <f>SUM($R111:S111)</f>
        <v>-3092</v>
      </c>
      <c r="AH111" s="112">
        <f>SUM($R111:T111)</f>
        <v>13008</v>
      </c>
      <c r="AI111" s="112">
        <f>SUM($R111:U111)</f>
        <v>13008</v>
      </c>
      <c r="AJ111" s="112">
        <f>SUM($R111:V111)</f>
        <v>13008</v>
      </c>
      <c r="AK111" s="112">
        <f>SUM($R111:W111)</f>
        <v>13008</v>
      </c>
      <c r="AL111" s="112">
        <f>SUM($R111:X111)</f>
        <v>13008</v>
      </c>
      <c r="AM111" s="112">
        <f>SUM($R111:Y111)</f>
        <v>13008</v>
      </c>
      <c r="AN111" s="112">
        <f>SUM($R111:Z111)</f>
        <v>13008</v>
      </c>
      <c r="AO111" s="112">
        <f>SUM($R111:AA111)</f>
        <v>13008</v>
      </c>
      <c r="AP111" s="112">
        <f>SUM($R111:AB111)</f>
        <v>13008</v>
      </c>
      <c r="AQ111" s="112">
        <f>SUM($R111:AC111)</f>
        <v>163008</v>
      </c>
      <c r="AR111" s="132">
        <f t="shared" si="102"/>
        <v>16290.333333333334</v>
      </c>
      <c r="AT111" s="112">
        <f t="shared" si="103"/>
        <v>0</v>
      </c>
      <c r="AU111" s="112">
        <f t="shared" si="104"/>
        <v>-2029.5888</v>
      </c>
      <c r="AV111" s="112">
        <f t="shared" si="105"/>
        <v>10568.039999999999</v>
      </c>
      <c r="AW111" s="112">
        <f t="shared" si="106"/>
        <v>0</v>
      </c>
      <c r="AX111" s="112">
        <f t="shared" si="107"/>
        <v>0</v>
      </c>
      <c r="AY111" s="112">
        <f t="shared" si="108"/>
        <v>0</v>
      </c>
      <c r="AZ111" s="112">
        <f t="shared" si="109"/>
        <v>0</v>
      </c>
      <c r="BA111" s="112">
        <f t="shared" si="110"/>
        <v>0</v>
      </c>
      <c r="BB111" s="112">
        <f t="shared" si="111"/>
        <v>0</v>
      </c>
      <c r="BC111" s="112">
        <f t="shared" si="112"/>
        <v>0</v>
      </c>
      <c r="BD111" s="112">
        <f t="shared" si="113"/>
        <v>0</v>
      </c>
      <c r="BE111" s="112">
        <f t="shared" si="114"/>
        <v>98460</v>
      </c>
      <c r="BF111" s="112">
        <f t="shared" si="115"/>
        <v>106998.4512</v>
      </c>
      <c r="BG111" s="96"/>
      <c r="BH111" s="112">
        <f>SUM($AT111:AT111)</f>
        <v>0</v>
      </c>
      <c r="BI111" s="112">
        <f>SUM($AT111:AU111)</f>
        <v>-2029.5888</v>
      </c>
      <c r="BJ111" s="112">
        <f>SUM($AT111:AV111)</f>
        <v>8538.4511999999995</v>
      </c>
      <c r="BK111" s="112">
        <f>SUM($AT111:AW111)</f>
        <v>8538.4511999999995</v>
      </c>
      <c r="BL111" s="112">
        <f>SUM($AT111:AX111)</f>
        <v>8538.4511999999995</v>
      </c>
      <c r="BM111" s="112">
        <f>SUM($AT111:AY111)</f>
        <v>8538.4511999999995</v>
      </c>
      <c r="BN111" s="112">
        <f>SUM($AT111:AZ111)</f>
        <v>8538.4511999999995</v>
      </c>
      <c r="BO111" s="112">
        <f>SUM($AT111:BA111)</f>
        <v>8538.4511999999995</v>
      </c>
      <c r="BP111" s="112">
        <f>SUM($AT111:BB111)</f>
        <v>8538.4511999999995</v>
      </c>
      <c r="BQ111" s="112">
        <f>SUM($AT111:BC111)</f>
        <v>8538.4511999999995</v>
      </c>
      <c r="BR111" s="112">
        <f>SUM($AT111:BD111)</f>
        <v>8538.4511999999995</v>
      </c>
      <c r="BS111" s="112">
        <f>SUM($AT111:BE111)</f>
        <v>106998.4512</v>
      </c>
      <c r="BT111" s="132">
        <f t="shared" si="116"/>
        <v>10692.974799999998</v>
      </c>
      <c r="BV111" s="112">
        <f t="shared" si="117"/>
        <v>0</v>
      </c>
      <c r="BW111" s="112">
        <f t="shared" si="118"/>
        <v>0</v>
      </c>
      <c r="BX111" s="112">
        <f t="shared" si="119"/>
        <v>0</v>
      </c>
      <c r="BY111" s="112">
        <f t="shared" si="120"/>
        <v>0</v>
      </c>
      <c r="BZ111" s="112">
        <f t="shared" si="121"/>
        <v>0</v>
      </c>
      <c r="CA111" s="112">
        <f t="shared" si="122"/>
        <v>0</v>
      </c>
      <c r="CB111" s="112">
        <f t="shared" si="123"/>
        <v>0</v>
      </c>
      <c r="CC111" s="112">
        <f t="shared" si="124"/>
        <v>0</v>
      </c>
      <c r="CD111" s="112">
        <f t="shared" si="125"/>
        <v>0</v>
      </c>
      <c r="CE111" s="112">
        <f t="shared" si="126"/>
        <v>0</v>
      </c>
      <c r="CF111" s="112">
        <f t="shared" si="127"/>
        <v>0</v>
      </c>
      <c r="CG111" s="112">
        <f t="shared" si="128"/>
        <v>0</v>
      </c>
      <c r="CH111" s="112">
        <f t="shared" si="129"/>
        <v>0</v>
      </c>
      <c r="CI111" s="96"/>
      <c r="CJ111" s="112">
        <f>SUM($BV111:BV111)</f>
        <v>0</v>
      </c>
      <c r="CK111" s="112">
        <f>SUM($BV111:BW111)</f>
        <v>0</v>
      </c>
      <c r="CL111" s="112">
        <f>SUM($BV111:BX111)</f>
        <v>0</v>
      </c>
      <c r="CM111" s="112">
        <f>SUM($BV111:BY111)</f>
        <v>0</v>
      </c>
      <c r="CN111" s="112">
        <f>SUM($BV111:BZ111)</f>
        <v>0</v>
      </c>
      <c r="CO111" s="112">
        <f>SUM($BV111:CA111)</f>
        <v>0</v>
      </c>
      <c r="CP111" s="112">
        <f>SUM($BV111:CB111)</f>
        <v>0</v>
      </c>
      <c r="CQ111" s="112">
        <f>SUM($BV111:CC111)</f>
        <v>0</v>
      </c>
      <c r="CR111" s="112">
        <f>SUM($BV111:CD111)</f>
        <v>0</v>
      </c>
      <c r="CS111" s="112">
        <f>SUM($BV111:CE111)</f>
        <v>0</v>
      </c>
      <c r="CT111" s="112">
        <f>SUM($BV111:CF111)</f>
        <v>0</v>
      </c>
      <c r="CU111" s="112">
        <f>SUM($BV111:CG111)</f>
        <v>0</v>
      </c>
      <c r="CV111" s="132">
        <f t="shared" si="99"/>
        <v>0</v>
      </c>
    </row>
    <row r="112" spans="1:100" s="94" customFormat="1" ht="14.4">
      <c r="A112" s="154" t="s">
        <v>864</v>
      </c>
      <c r="B112" s="154" t="s">
        <v>267</v>
      </c>
      <c r="C112" s="154" t="s">
        <v>21</v>
      </c>
      <c r="D112" s="137" t="s">
        <v>53</v>
      </c>
      <c r="E112" s="105" t="s">
        <v>53</v>
      </c>
      <c r="F112" t="s">
        <v>284</v>
      </c>
      <c r="G112" t="s">
        <v>405</v>
      </c>
      <c r="H112" t="s">
        <v>406</v>
      </c>
      <c r="I112" t="s">
        <v>408</v>
      </c>
      <c r="J112" t="s">
        <v>724</v>
      </c>
      <c r="K112" s="154" t="s">
        <v>501</v>
      </c>
      <c r="L112" s="154" t="s">
        <v>505</v>
      </c>
      <c r="M112" s="119" t="str">
        <f t="shared" si="67"/>
        <v>ED.AN</v>
      </c>
      <c r="N112" s="118">
        <v>0.65639999999999998</v>
      </c>
      <c r="O112" s="118">
        <v>0</v>
      </c>
      <c r="P112" s="117">
        <f t="shared" si="100"/>
        <v>238489.1556</v>
      </c>
      <c r="Q112" s="117">
        <f t="shared" si="101"/>
        <v>0</v>
      </c>
      <c r="R112" s="112">
        <v>0</v>
      </c>
      <c r="S112" s="112">
        <v>0</v>
      </c>
      <c r="T112" s="112">
        <v>0</v>
      </c>
      <c r="U112" s="112">
        <v>0</v>
      </c>
      <c r="V112" s="112">
        <v>0</v>
      </c>
      <c r="W112" s="112">
        <v>0</v>
      </c>
      <c r="X112" s="112">
        <v>0</v>
      </c>
      <c r="Y112" s="112">
        <v>0</v>
      </c>
      <c r="Z112" s="112">
        <v>0</v>
      </c>
      <c r="AA112" s="112">
        <v>0</v>
      </c>
      <c r="AB112" s="112">
        <v>0</v>
      </c>
      <c r="AC112" s="112">
        <v>363329</v>
      </c>
      <c r="AD112" s="112">
        <f t="shared" si="70"/>
        <v>363329</v>
      </c>
      <c r="AE112" s="96"/>
      <c r="AF112" s="112">
        <f>SUM($R112:R112)</f>
        <v>0</v>
      </c>
      <c r="AG112" s="112">
        <f>SUM($R112:S112)</f>
        <v>0</v>
      </c>
      <c r="AH112" s="112">
        <f>SUM($R112:T112)</f>
        <v>0</v>
      </c>
      <c r="AI112" s="112">
        <f>SUM($R112:U112)</f>
        <v>0</v>
      </c>
      <c r="AJ112" s="112">
        <f>SUM($R112:V112)</f>
        <v>0</v>
      </c>
      <c r="AK112" s="112">
        <f>SUM($R112:W112)</f>
        <v>0</v>
      </c>
      <c r="AL112" s="112">
        <f>SUM($R112:X112)</f>
        <v>0</v>
      </c>
      <c r="AM112" s="112">
        <f>SUM($R112:Y112)</f>
        <v>0</v>
      </c>
      <c r="AN112" s="112">
        <f>SUM($R112:Z112)</f>
        <v>0</v>
      </c>
      <c r="AO112" s="112">
        <f>SUM($R112:AA112)</f>
        <v>0</v>
      </c>
      <c r="AP112" s="112">
        <f>SUM($R112:AB112)</f>
        <v>0</v>
      </c>
      <c r="AQ112" s="112">
        <f>SUM($R112:AC112)</f>
        <v>363329</v>
      </c>
      <c r="AR112" s="132">
        <f t="shared" si="102"/>
        <v>15138.708333333334</v>
      </c>
      <c r="AT112" s="112">
        <f t="shared" si="103"/>
        <v>0</v>
      </c>
      <c r="AU112" s="112">
        <f t="shared" si="104"/>
        <v>0</v>
      </c>
      <c r="AV112" s="112">
        <f t="shared" si="105"/>
        <v>0</v>
      </c>
      <c r="AW112" s="112">
        <f t="shared" si="106"/>
        <v>0</v>
      </c>
      <c r="AX112" s="112">
        <f t="shared" si="107"/>
        <v>0</v>
      </c>
      <c r="AY112" s="112">
        <f t="shared" si="108"/>
        <v>0</v>
      </c>
      <c r="AZ112" s="112">
        <f t="shared" si="109"/>
        <v>0</v>
      </c>
      <c r="BA112" s="112">
        <f t="shared" si="110"/>
        <v>0</v>
      </c>
      <c r="BB112" s="112">
        <f t="shared" si="111"/>
        <v>0</v>
      </c>
      <c r="BC112" s="112">
        <f t="shared" si="112"/>
        <v>0</v>
      </c>
      <c r="BD112" s="112">
        <f t="shared" si="113"/>
        <v>0</v>
      </c>
      <c r="BE112" s="112">
        <f t="shared" si="114"/>
        <v>238489.1556</v>
      </c>
      <c r="BF112" s="112">
        <f t="shared" si="115"/>
        <v>238489.1556</v>
      </c>
      <c r="BG112" s="96"/>
      <c r="BH112" s="112">
        <f>SUM($AT112:AT112)</f>
        <v>0</v>
      </c>
      <c r="BI112" s="112">
        <f>SUM($AT112:AU112)</f>
        <v>0</v>
      </c>
      <c r="BJ112" s="112">
        <f>SUM($AT112:AV112)</f>
        <v>0</v>
      </c>
      <c r="BK112" s="112">
        <f>SUM($AT112:AW112)</f>
        <v>0</v>
      </c>
      <c r="BL112" s="112">
        <f>SUM($AT112:AX112)</f>
        <v>0</v>
      </c>
      <c r="BM112" s="112">
        <f>SUM($AT112:AY112)</f>
        <v>0</v>
      </c>
      <c r="BN112" s="112">
        <f>SUM($AT112:AZ112)</f>
        <v>0</v>
      </c>
      <c r="BO112" s="112">
        <f>SUM($AT112:BA112)</f>
        <v>0</v>
      </c>
      <c r="BP112" s="112">
        <f>SUM($AT112:BB112)</f>
        <v>0</v>
      </c>
      <c r="BQ112" s="112">
        <f>SUM($AT112:BC112)</f>
        <v>0</v>
      </c>
      <c r="BR112" s="112">
        <f>SUM($AT112:BD112)</f>
        <v>0</v>
      </c>
      <c r="BS112" s="112">
        <f>SUM($AT112:BE112)</f>
        <v>238489.1556</v>
      </c>
      <c r="BT112" s="132">
        <f t="shared" si="116"/>
        <v>9937.0481500000005</v>
      </c>
      <c r="BV112" s="112">
        <f t="shared" si="117"/>
        <v>0</v>
      </c>
      <c r="BW112" s="112">
        <f t="shared" si="118"/>
        <v>0</v>
      </c>
      <c r="BX112" s="112">
        <f t="shared" si="119"/>
        <v>0</v>
      </c>
      <c r="BY112" s="112">
        <f t="shared" si="120"/>
        <v>0</v>
      </c>
      <c r="BZ112" s="112">
        <f t="shared" si="121"/>
        <v>0</v>
      </c>
      <c r="CA112" s="112">
        <f t="shared" si="122"/>
        <v>0</v>
      </c>
      <c r="CB112" s="112">
        <f t="shared" si="123"/>
        <v>0</v>
      </c>
      <c r="CC112" s="112">
        <f t="shared" si="124"/>
        <v>0</v>
      </c>
      <c r="CD112" s="112">
        <f t="shared" si="125"/>
        <v>0</v>
      </c>
      <c r="CE112" s="112">
        <f t="shared" si="126"/>
        <v>0</v>
      </c>
      <c r="CF112" s="112">
        <f t="shared" si="127"/>
        <v>0</v>
      </c>
      <c r="CG112" s="112">
        <f t="shared" si="128"/>
        <v>0</v>
      </c>
      <c r="CH112" s="112">
        <f t="shared" si="129"/>
        <v>0</v>
      </c>
      <c r="CI112" s="96"/>
      <c r="CJ112" s="112">
        <f>SUM($BV112:BV112)</f>
        <v>0</v>
      </c>
      <c r="CK112" s="112">
        <f>SUM($BV112:BW112)</f>
        <v>0</v>
      </c>
      <c r="CL112" s="112">
        <f>SUM($BV112:BX112)</f>
        <v>0</v>
      </c>
      <c r="CM112" s="112">
        <f>SUM($BV112:BY112)</f>
        <v>0</v>
      </c>
      <c r="CN112" s="112">
        <f>SUM($BV112:BZ112)</f>
        <v>0</v>
      </c>
      <c r="CO112" s="112">
        <f>SUM($BV112:CA112)</f>
        <v>0</v>
      </c>
      <c r="CP112" s="112">
        <f>SUM($BV112:CB112)</f>
        <v>0</v>
      </c>
      <c r="CQ112" s="112">
        <f>SUM($BV112:CC112)</f>
        <v>0</v>
      </c>
      <c r="CR112" s="112">
        <f>SUM($BV112:CD112)</f>
        <v>0</v>
      </c>
      <c r="CS112" s="112">
        <f>SUM($BV112:CE112)</f>
        <v>0</v>
      </c>
      <c r="CT112" s="112">
        <f>SUM($BV112:CF112)</f>
        <v>0</v>
      </c>
      <c r="CU112" s="112">
        <f>SUM($BV112:CG112)</f>
        <v>0</v>
      </c>
      <c r="CV112" s="132">
        <f t="shared" si="99"/>
        <v>0</v>
      </c>
    </row>
    <row r="113" spans="1:100" s="94" customFormat="1" ht="14.4">
      <c r="A113" s="154" t="s">
        <v>864</v>
      </c>
      <c r="B113" s="154" t="s">
        <v>267</v>
      </c>
      <c r="C113" s="154" t="s">
        <v>21</v>
      </c>
      <c r="D113" s="137" t="s">
        <v>53</v>
      </c>
      <c r="E113" s="105" t="s">
        <v>53</v>
      </c>
      <c r="F113" t="s">
        <v>284</v>
      </c>
      <c r="G113" t="s">
        <v>405</v>
      </c>
      <c r="H113" t="s">
        <v>406</v>
      </c>
      <c r="I113" t="s">
        <v>407</v>
      </c>
      <c r="J113" t="s">
        <v>725</v>
      </c>
      <c r="K113" s="154" t="s">
        <v>501</v>
      </c>
      <c r="L113" s="154" t="s">
        <v>505</v>
      </c>
      <c r="M113" s="119" t="str">
        <f t="shared" si="67"/>
        <v>ED.AN</v>
      </c>
      <c r="N113" s="118">
        <v>0.65639999999999998</v>
      </c>
      <c r="O113" s="118">
        <v>0</v>
      </c>
      <c r="P113" s="117">
        <f t="shared" si="100"/>
        <v>2514694.656</v>
      </c>
      <c r="Q113" s="117">
        <f t="shared" si="101"/>
        <v>0</v>
      </c>
      <c r="R113" s="112">
        <v>0</v>
      </c>
      <c r="S113" s="112">
        <v>0</v>
      </c>
      <c r="T113" s="112">
        <v>0</v>
      </c>
      <c r="U113" s="112">
        <v>0</v>
      </c>
      <c r="V113" s="112">
        <v>0</v>
      </c>
      <c r="W113" s="112">
        <v>0</v>
      </c>
      <c r="X113" s="112">
        <v>3831040</v>
      </c>
      <c r="Y113" s="112">
        <v>0</v>
      </c>
      <c r="Z113" s="112">
        <v>0</v>
      </c>
      <c r="AA113" s="112">
        <v>0</v>
      </c>
      <c r="AB113" s="112">
        <v>0</v>
      </c>
      <c r="AC113" s="112">
        <v>0</v>
      </c>
      <c r="AD113" s="112">
        <f t="shared" si="70"/>
        <v>3831040</v>
      </c>
      <c r="AE113" s="96"/>
      <c r="AF113" s="112">
        <f>SUM($R113:R113)</f>
        <v>0</v>
      </c>
      <c r="AG113" s="112">
        <f>SUM($R113:S113)</f>
        <v>0</v>
      </c>
      <c r="AH113" s="112">
        <f>SUM($R113:T113)</f>
        <v>0</v>
      </c>
      <c r="AI113" s="112">
        <f>SUM($R113:U113)</f>
        <v>0</v>
      </c>
      <c r="AJ113" s="112">
        <f>SUM($R113:V113)</f>
        <v>0</v>
      </c>
      <c r="AK113" s="112">
        <f>SUM($R113:W113)</f>
        <v>0</v>
      </c>
      <c r="AL113" s="112">
        <f>SUM($R113:X113)</f>
        <v>3831040</v>
      </c>
      <c r="AM113" s="112">
        <f>SUM($R113:Y113)</f>
        <v>3831040</v>
      </c>
      <c r="AN113" s="112">
        <f>SUM($R113:Z113)</f>
        <v>3831040</v>
      </c>
      <c r="AO113" s="112">
        <f>SUM($R113:AA113)</f>
        <v>3831040</v>
      </c>
      <c r="AP113" s="112">
        <f>SUM($R113:AB113)</f>
        <v>3831040</v>
      </c>
      <c r="AQ113" s="112">
        <f>SUM($R113:AC113)</f>
        <v>3831040</v>
      </c>
      <c r="AR113" s="132">
        <f t="shared" si="102"/>
        <v>1755893.3333333333</v>
      </c>
      <c r="AT113" s="112">
        <f t="shared" si="103"/>
        <v>0</v>
      </c>
      <c r="AU113" s="112">
        <f t="shared" si="104"/>
        <v>0</v>
      </c>
      <c r="AV113" s="112">
        <f t="shared" si="105"/>
        <v>0</v>
      </c>
      <c r="AW113" s="112">
        <f t="shared" si="106"/>
        <v>0</v>
      </c>
      <c r="AX113" s="112">
        <f t="shared" si="107"/>
        <v>0</v>
      </c>
      <c r="AY113" s="112">
        <f t="shared" si="108"/>
        <v>0</v>
      </c>
      <c r="AZ113" s="112">
        <f t="shared" si="109"/>
        <v>2514694.656</v>
      </c>
      <c r="BA113" s="112">
        <f t="shared" si="110"/>
        <v>0</v>
      </c>
      <c r="BB113" s="112">
        <f t="shared" si="111"/>
        <v>0</v>
      </c>
      <c r="BC113" s="112">
        <f t="shared" si="112"/>
        <v>0</v>
      </c>
      <c r="BD113" s="112">
        <f t="shared" si="113"/>
        <v>0</v>
      </c>
      <c r="BE113" s="112">
        <f t="shared" si="114"/>
        <v>0</v>
      </c>
      <c r="BF113" s="112">
        <f t="shared" si="115"/>
        <v>2514694.656</v>
      </c>
      <c r="BG113" s="96"/>
      <c r="BH113" s="112">
        <f>SUM($AT113:AT113)</f>
        <v>0</v>
      </c>
      <c r="BI113" s="112">
        <f>SUM($AT113:AU113)</f>
        <v>0</v>
      </c>
      <c r="BJ113" s="112">
        <f>SUM($AT113:AV113)</f>
        <v>0</v>
      </c>
      <c r="BK113" s="112">
        <f>SUM($AT113:AW113)</f>
        <v>0</v>
      </c>
      <c r="BL113" s="112">
        <f>SUM($AT113:AX113)</f>
        <v>0</v>
      </c>
      <c r="BM113" s="112">
        <f>SUM($AT113:AY113)</f>
        <v>0</v>
      </c>
      <c r="BN113" s="112">
        <f>SUM($AT113:AZ113)</f>
        <v>2514694.656</v>
      </c>
      <c r="BO113" s="112">
        <f>SUM($AT113:BA113)</f>
        <v>2514694.656</v>
      </c>
      <c r="BP113" s="112">
        <f>SUM($AT113:BB113)</f>
        <v>2514694.656</v>
      </c>
      <c r="BQ113" s="112">
        <f>SUM($AT113:BC113)</f>
        <v>2514694.656</v>
      </c>
      <c r="BR113" s="112">
        <f>SUM($AT113:BD113)</f>
        <v>2514694.656</v>
      </c>
      <c r="BS113" s="112">
        <f>SUM($AT113:BE113)</f>
        <v>2514694.656</v>
      </c>
      <c r="BT113" s="132">
        <f t="shared" si="116"/>
        <v>1152568.3839999998</v>
      </c>
      <c r="BV113" s="112">
        <f t="shared" si="117"/>
        <v>0</v>
      </c>
      <c r="BW113" s="112">
        <f t="shared" si="118"/>
        <v>0</v>
      </c>
      <c r="BX113" s="112">
        <f t="shared" si="119"/>
        <v>0</v>
      </c>
      <c r="BY113" s="112">
        <f t="shared" si="120"/>
        <v>0</v>
      </c>
      <c r="BZ113" s="112">
        <f t="shared" si="121"/>
        <v>0</v>
      </c>
      <c r="CA113" s="112">
        <f t="shared" si="122"/>
        <v>0</v>
      </c>
      <c r="CB113" s="112">
        <f t="shared" si="123"/>
        <v>0</v>
      </c>
      <c r="CC113" s="112">
        <f t="shared" si="124"/>
        <v>0</v>
      </c>
      <c r="CD113" s="112">
        <f t="shared" si="125"/>
        <v>0</v>
      </c>
      <c r="CE113" s="112">
        <f t="shared" si="126"/>
        <v>0</v>
      </c>
      <c r="CF113" s="112">
        <f t="shared" si="127"/>
        <v>0</v>
      </c>
      <c r="CG113" s="112">
        <f t="shared" si="128"/>
        <v>0</v>
      </c>
      <c r="CH113" s="112">
        <f t="shared" si="129"/>
        <v>0</v>
      </c>
      <c r="CI113" s="96"/>
      <c r="CJ113" s="112">
        <f>SUM($BV113:BV113)</f>
        <v>0</v>
      </c>
      <c r="CK113" s="112">
        <f>SUM($BV113:BW113)</f>
        <v>0</v>
      </c>
      <c r="CL113" s="112">
        <f>SUM($BV113:BX113)</f>
        <v>0</v>
      </c>
      <c r="CM113" s="112">
        <f>SUM($BV113:BY113)</f>
        <v>0</v>
      </c>
      <c r="CN113" s="112">
        <f>SUM($BV113:BZ113)</f>
        <v>0</v>
      </c>
      <c r="CO113" s="112">
        <f>SUM($BV113:CA113)</f>
        <v>0</v>
      </c>
      <c r="CP113" s="112">
        <f>SUM($BV113:CB113)</f>
        <v>0</v>
      </c>
      <c r="CQ113" s="112">
        <f>SUM($BV113:CC113)</f>
        <v>0</v>
      </c>
      <c r="CR113" s="112">
        <f>SUM($BV113:CD113)</f>
        <v>0</v>
      </c>
      <c r="CS113" s="112">
        <f>SUM($BV113:CE113)</f>
        <v>0</v>
      </c>
      <c r="CT113" s="112">
        <f>SUM($BV113:CF113)</f>
        <v>0</v>
      </c>
      <c r="CU113" s="112">
        <f>SUM($BV113:CG113)</f>
        <v>0</v>
      </c>
      <c r="CV113" s="132">
        <f t="shared" si="99"/>
        <v>0</v>
      </c>
    </row>
    <row r="114" spans="1:100" s="94" customFormat="1" ht="14.4">
      <c r="A114" s="154" t="s">
        <v>864</v>
      </c>
      <c r="B114" s="154" t="s">
        <v>267</v>
      </c>
      <c r="C114" s="154" t="s">
        <v>21</v>
      </c>
      <c r="D114" s="137" t="s">
        <v>53</v>
      </c>
      <c r="E114" s="105" t="s">
        <v>53</v>
      </c>
      <c r="F114" t="s">
        <v>286</v>
      </c>
      <c r="G114" t="s">
        <v>410</v>
      </c>
      <c r="H114" t="s">
        <v>411</v>
      </c>
      <c r="I114" t="s">
        <v>414</v>
      </c>
      <c r="J114" t="s">
        <v>726</v>
      </c>
      <c r="K114" s="154" t="s">
        <v>501</v>
      </c>
      <c r="L114" s="154" t="s">
        <v>505</v>
      </c>
      <c r="M114" s="119" t="str">
        <f t="shared" si="67"/>
        <v>ED.AN</v>
      </c>
      <c r="N114" s="118">
        <v>0.65639999999999998</v>
      </c>
      <c r="O114" s="118">
        <v>0</v>
      </c>
      <c r="P114" s="117">
        <f t="shared" si="100"/>
        <v>2250321.6792000001</v>
      </c>
      <c r="Q114" s="117">
        <f t="shared" si="101"/>
        <v>0</v>
      </c>
      <c r="R114" s="112">
        <v>0</v>
      </c>
      <c r="S114" s="112">
        <v>0</v>
      </c>
      <c r="T114" s="112">
        <v>0</v>
      </c>
      <c r="U114" s="112">
        <v>0</v>
      </c>
      <c r="V114" s="112">
        <v>0</v>
      </c>
      <c r="W114" s="112">
        <v>0</v>
      </c>
      <c r="X114" s="112">
        <v>0</v>
      </c>
      <c r="Y114" s="112">
        <v>0</v>
      </c>
      <c r="Z114" s="112">
        <v>0</v>
      </c>
      <c r="AA114" s="112">
        <v>0</v>
      </c>
      <c r="AB114" s="112">
        <v>0</v>
      </c>
      <c r="AC114" s="112">
        <v>3428278</v>
      </c>
      <c r="AD114" s="112">
        <f t="shared" si="70"/>
        <v>3428278</v>
      </c>
      <c r="AE114" s="96"/>
      <c r="AF114" s="112">
        <f>SUM($R114:R114)</f>
        <v>0</v>
      </c>
      <c r="AG114" s="112">
        <f>SUM($R114:S114)</f>
        <v>0</v>
      </c>
      <c r="AH114" s="112">
        <f>SUM($R114:T114)</f>
        <v>0</v>
      </c>
      <c r="AI114" s="112">
        <f>SUM($R114:U114)</f>
        <v>0</v>
      </c>
      <c r="AJ114" s="112">
        <f>SUM($R114:V114)</f>
        <v>0</v>
      </c>
      <c r="AK114" s="112">
        <f>SUM($R114:W114)</f>
        <v>0</v>
      </c>
      <c r="AL114" s="112">
        <f>SUM($R114:X114)</f>
        <v>0</v>
      </c>
      <c r="AM114" s="112">
        <f>SUM($R114:Y114)</f>
        <v>0</v>
      </c>
      <c r="AN114" s="112">
        <f>SUM($R114:Z114)</f>
        <v>0</v>
      </c>
      <c r="AO114" s="112">
        <f>SUM($R114:AA114)</f>
        <v>0</v>
      </c>
      <c r="AP114" s="112">
        <f>SUM($R114:AB114)</f>
        <v>0</v>
      </c>
      <c r="AQ114" s="112">
        <f>SUM($R114:AC114)</f>
        <v>3428278</v>
      </c>
      <c r="AR114" s="132">
        <f t="shared" si="102"/>
        <v>142844.91666666666</v>
      </c>
      <c r="AT114" s="112">
        <f t="shared" si="103"/>
        <v>0</v>
      </c>
      <c r="AU114" s="112">
        <f t="shared" si="104"/>
        <v>0</v>
      </c>
      <c r="AV114" s="112">
        <f t="shared" si="105"/>
        <v>0</v>
      </c>
      <c r="AW114" s="112">
        <f t="shared" si="106"/>
        <v>0</v>
      </c>
      <c r="AX114" s="112">
        <f t="shared" si="107"/>
        <v>0</v>
      </c>
      <c r="AY114" s="112">
        <f t="shared" si="108"/>
        <v>0</v>
      </c>
      <c r="AZ114" s="112">
        <f t="shared" si="109"/>
        <v>0</v>
      </c>
      <c r="BA114" s="112">
        <f t="shared" si="110"/>
        <v>0</v>
      </c>
      <c r="BB114" s="112">
        <f t="shared" si="111"/>
        <v>0</v>
      </c>
      <c r="BC114" s="112">
        <f t="shared" si="112"/>
        <v>0</v>
      </c>
      <c r="BD114" s="112">
        <f t="shared" si="113"/>
        <v>0</v>
      </c>
      <c r="BE114" s="112">
        <f t="shared" si="114"/>
        <v>2250321.6792000001</v>
      </c>
      <c r="BF114" s="112">
        <f t="shared" si="115"/>
        <v>2250321.6792000001</v>
      </c>
      <c r="BG114" s="96"/>
      <c r="BH114" s="112">
        <f>SUM($AT114:AT114)</f>
        <v>0</v>
      </c>
      <c r="BI114" s="112">
        <f>SUM($AT114:AU114)</f>
        <v>0</v>
      </c>
      <c r="BJ114" s="112">
        <f>SUM($AT114:AV114)</f>
        <v>0</v>
      </c>
      <c r="BK114" s="112">
        <f>SUM($AT114:AW114)</f>
        <v>0</v>
      </c>
      <c r="BL114" s="112">
        <f>SUM($AT114:AX114)</f>
        <v>0</v>
      </c>
      <c r="BM114" s="112">
        <f>SUM($AT114:AY114)</f>
        <v>0</v>
      </c>
      <c r="BN114" s="112">
        <f>SUM($AT114:AZ114)</f>
        <v>0</v>
      </c>
      <c r="BO114" s="112">
        <f>SUM($AT114:BA114)</f>
        <v>0</v>
      </c>
      <c r="BP114" s="112">
        <f>SUM($AT114:BB114)</f>
        <v>0</v>
      </c>
      <c r="BQ114" s="112">
        <f>SUM($AT114:BC114)</f>
        <v>0</v>
      </c>
      <c r="BR114" s="112">
        <f>SUM($AT114:BD114)</f>
        <v>0</v>
      </c>
      <c r="BS114" s="112">
        <f>SUM($AT114:BE114)</f>
        <v>2250321.6792000001</v>
      </c>
      <c r="BT114" s="132">
        <f t="shared" si="116"/>
        <v>93763.403300000005</v>
      </c>
      <c r="BV114" s="112">
        <f t="shared" si="117"/>
        <v>0</v>
      </c>
      <c r="BW114" s="112">
        <f t="shared" si="118"/>
        <v>0</v>
      </c>
      <c r="BX114" s="112">
        <f t="shared" si="119"/>
        <v>0</v>
      </c>
      <c r="BY114" s="112">
        <f t="shared" si="120"/>
        <v>0</v>
      </c>
      <c r="BZ114" s="112">
        <f t="shared" si="121"/>
        <v>0</v>
      </c>
      <c r="CA114" s="112">
        <f t="shared" si="122"/>
        <v>0</v>
      </c>
      <c r="CB114" s="112">
        <f t="shared" si="123"/>
        <v>0</v>
      </c>
      <c r="CC114" s="112">
        <f t="shared" si="124"/>
        <v>0</v>
      </c>
      <c r="CD114" s="112">
        <f t="shared" si="125"/>
        <v>0</v>
      </c>
      <c r="CE114" s="112">
        <f t="shared" si="126"/>
        <v>0</v>
      </c>
      <c r="CF114" s="112">
        <f t="shared" si="127"/>
        <v>0</v>
      </c>
      <c r="CG114" s="112">
        <f t="shared" si="128"/>
        <v>0</v>
      </c>
      <c r="CH114" s="112">
        <f t="shared" si="129"/>
        <v>0</v>
      </c>
      <c r="CI114" s="96"/>
      <c r="CJ114" s="112">
        <f>SUM($BV114:BV114)</f>
        <v>0</v>
      </c>
      <c r="CK114" s="112">
        <f>SUM($BV114:BW114)</f>
        <v>0</v>
      </c>
      <c r="CL114" s="112">
        <f>SUM($BV114:BX114)</f>
        <v>0</v>
      </c>
      <c r="CM114" s="112">
        <f>SUM($BV114:BY114)</f>
        <v>0</v>
      </c>
      <c r="CN114" s="112">
        <f>SUM($BV114:BZ114)</f>
        <v>0</v>
      </c>
      <c r="CO114" s="112">
        <f>SUM($BV114:CA114)</f>
        <v>0</v>
      </c>
      <c r="CP114" s="112">
        <f>SUM($BV114:CB114)</f>
        <v>0</v>
      </c>
      <c r="CQ114" s="112">
        <f>SUM($BV114:CC114)</f>
        <v>0</v>
      </c>
      <c r="CR114" s="112">
        <f>SUM($BV114:CD114)</f>
        <v>0</v>
      </c>
      <c r="CS114" s="112">
        <f>SUM($BV114:CE114)</f>
        <v>0</v>
      </c>
      <c r="CT114" s="112">
        <f>SUM($BV114:CF114)</f>
        <v>0</v>
      </c>
      <c r="CU114" s="112">
        <f>SUM($BV114:CG114)</f>
        <v>0</v>
      </c>
      <c r="CV114" s="132">
        <f t="shared" si="99"/>
        <v>0</v>
      </c>
    </row>
    <row r="115" spans="1:100" s="94" customFormat="1" ht="14.4">
      <c r="A115" s="154" t="s">
        <v>864</v>
      </c>
      <c r="B115" s="154" t="s">
        <v>267</v>
      </c>
      <c r="C115" s="154" t="s">
        <v>21</v>
      </c>
      <c r="D115" s="137" t="s">
        <v>53</v>
      </c>
      <c r="E115" s="105" t="s">
        <v>53</v>
      </c>
      <c r="F115" t="s">
        <v>286</v>
      </c>
      <c r="G115" t="s">
        <v>410</v>
      </c>
      <c r="H115" t="s">
        <v>411</v>
      </c>
      <c r="I115" t="s">
        <v>413</v>
      </c>
      <c r="J115" t="s">
        <v>727</v>
      </c>
      <c r="K115" s="154" t="s">
        <v>501</v>
      </c>
      <c r="L115" s="154" t="s">
        <v>505</v>
      </c>
      <c r="M115" s="119" t="str">
        <f t="shared" si="67"/>
        <v>ED.AN</v>
      </c>
      <c r="N115" s="118">
        <v>0.65639999999999998</v>
      </c>
      <c r="O115" s="118">
        <v>0</v>
      </c>
      <c r="P115" s="117">
        <f t="shared" si="100"/>
        <v>4604652.5640000002</v>
      </c>
      <c r="Q115" s="117">
        <f t="shared" si="101"/>
        <v>0</v>
      </c>
      <c r="R115" s="112">
        <v>0</v>
      </c>
      <c r="S115" s="112">
        <v>-680</v>
      </c>
      <c r="T115" s="112">
        <v>0</v>
      </c>
      <c r="U115" s="112">
        <v>0</v>
      </c>
      <c r="V115" s="112">
        <v>0</v>
      </c>
      <c r="W115" s="112">
        <v>0</v>
      </c>
      <c r="X115" s="112">
        <v>0</v>
      </c>
      <c r="Y115" s="112">
        <v>0</v>
      </c>
      <c r="Z115" s="112">
        <v>0</v>
      </c>
      <c r="AA115" s="112">
        <v>0</v>
      </c>
      <c r="AB115" s="112">
        <v>0</v>
      </c>
      <c r="AC115" s="112">
        <v>7015690</v>
      </c>
      <c r="AD115" s="112">
        <f t="shared" si="70"/>
        <v>7015010</v>
      </c>
      <c r="AE115" s="96"/>
      <c r="AF115" s="112">
        <f>SUM($R115:R115)</f>
        <v>0</v>
      </c>
      <c r="AG115" s="112">
        <f>SUM($R115:S115)</f>
        <v>-680</v>
      </c>
      <c r="AH115" s="112">
        <f>SUM($R115:T115)</f>
        <v>-680</v>
      </c>
      <c r="AI115" s="112">
        <f>SUM($R115:U115)</f>
        <v>-680</v>
      </c>
      <c r="AJ115" s="112">
        <f>SUM($R115:V115)</f>
        <v>-680</v>
      </c>
      <c r="AK115" s="112">
        <f>SUM($R115:W115)</f>
        <v>-680</v>
      </c>
      <c r="AL115" s="112">
        <f>SUM($R115:X115)</f>
        <v>-680</v>
      </c>
      <c r="AM115" s="112">
        <f>SUM($R115:Y115)</f>
        <v>-680</v>
      </c>
      <c r="AN115" s="112">
        <f>SUM($R115:Z115)</f>
        <v>-680</v>
      </c>
      <c r="AO115" s="112">
        <f>SUM($R115:AA115)</f>
        <v>-680</v>
      </c>
      <c r="AP115" s="112">
        <f>SUM($R115:AB115)</f>
        <v>-680</v>
      </c>
      <c r="AQ115" s="112">
        <f>SUM($R115:AC115)</f>
        <v>7015010</v>
      </c>
      <c r="AR115" s="132">
        <f t="shared" si="102"/>
        <v>291725.41666666669</v>
      </c>
      <c r="AT115" s="112">
        <f t="shared" si="103"/>
        <v>0</v>
      </c>
      <c r="AU115" s="112">
        <f t="shared" si="104"/>
        <v>-446.35199999999998</v>
      </c>
      <c r="AV115" s="112">
        <f t="shared" si="105"/>
        <v>0</v>
      </c>
      <c r="AW115" s="112">
        <f t="shared" si="106"/>
        <v>0</v>
      </c>
      <c r="AX115" s="112">
        <f t="shared" si="107"/>
        <v>0</v>
      </c>
      <c r="AY115" s="112">
        <f t="shared" si="108"/>
        <v>0</v>
      </c>
      <c r="AZ115" s="112">
        <f t="shared" si="109"/>
        <v>0</v>
      </c>
      <c r="BA115" s="112">
        <f t="shared" si="110"/>
        <v>0</v>
      </c>
      <c r="BB115" s="112">
        <f t="shared" si="111"/>
        <v>0</v>
      </c>
      <c r="BC115" s="112">
        <f t="shared" si="112"/>
        <v>0</v>
      </c>
      <c r="BD115" s="112">
        <f t="shared" si="113"/>
        <v>0</v>
      </c>
      <c r="BE115" s="112">
        <f t="shared" si="114"/>
        <v>4605098.9160000002</v>
      </c>
      <c r="BF115" s="112">
        <f t="shared" si="115"/>
        <v>4604652.5640000002</v>
      </c>
      <c r="BG115" s="96"/>
      <c r="BH115" s="112">
        <f>SUM($AT115:AT115)</f>
        <v>0</v>
      </c>
      <c r="BI115" s="112">
        <f>SUM($AT115:AU115)</f>
        <v>-446.35199999999998</v>
      </c>
      <c r="BJ115" s="112">
        <f>SUM($AT115:AV115)</f>
        <v>-446.35199999999998</v>
      </c>
      <c r="BK115" s="112">
        <f>SUM($AT115:AW115)</f>
        <v>-446.35199999999998</v>
      </c>
      <c r="BL115" s="112">
        <f>SUM($AT115:AX115)</f>
        <v>-446.35199999999998</v>
      </c>
      <c r="BM115" s="112">
        <f>SUM($AT115:AY115)</f>
        <v>-446.35199999999998</v>
      </c>
      <c r="BN115" s="112">
        <f>SUM($AT115:AZ115)</f>
        <v>-446.35199999999998</v>
      </c>
      <c r="BO115" s="112">
        <f>SUM($AT115:BA115)</f>
        <v>-446.35199999999998</v>
      </c>
      <c r="BP115" s="112">
        <f>SUM($AT115:BB115)</f>
        <v>-446.35199999999998</v>
      </c>
      <c r="BQ115" s="112">
        <f>SUM($AT115:BC115)</f>
        <v>-446.35199999999998</v>
      </c>
      <c r="BR115" s="112">
        <f>SUM($AT115:BD115)</f>
        <v>-446.35199999999998</v>
      </c>
      <c r="BS115" s="112">
        <f>SUM($AT115:BE115)</f>
        <v>4604652.5640000002</v>
      </c>
      <c r="BT115" s="132">
        <f t="shared" si="116"/>
        <v>191488.56350000002</v>
      </c>
      <c r="BV115" s="112">
        <f t="shared" si="117"/>
        <v>0</v>
      </c>
      <c r="BW115" s="112">
        <f t="shared" si="118"/>
        <v>0</v>
      </c>
      <c r="BX115" s="112">
        <f t="shared" si="119"/>
        <v>0</v>
      </c>
      <c r="BY115" s="112">
        <f t="shared" si="120"/>
        <v>0</v>
      </c>
      <c r="BZ115" s="112">
        <f t="shared" si="121"/>
        <v>0</v>
      </c>
      <c r="CA115" s="112">
        <f t="shared" si="122"/>
        <v>0</v>
      </c>
      <c r="CB115" s="112">
        <f t="shared" si="123"/>
        <v>0</v>
      </c>
      <c r="CC115" s="112">
        <f t="shared" si="124"/>
        <v>0</v>
      </c>
      <c r="CD115" s="112">
        <f t="shared" si="125"/>
        <v>0</v>
      </c>
      <c r="CE115" s="112">
        <f t="shared" si="126"/>
        <v>0</v>
      </c>
      <c r="CF115" s="112">
        <f t="shared" si="127"/>
        <v>0</v>
      </c>
      <c r="CG115" s="112">
        <f t="shared" si="128"/>
        <v>0</v>
      </c>
      <c r="CH115" s="112">
        <f t="shared" si="129"/>
        <v>0</v>
      </c>
      <c r="CI115" s="96"/>
      <c r="CJ115" s="112">
        <f>SUM($BV115:BV115)</f>
        <v>0</v>
      </c>
      <c r="CK115" s="112">
        <f>SUM($BV115:BW115)</f>
        <v>0</v>
      </c>
      <c r="CL115" s="112">
        <f>SUM($BV115:BX115)</f>
        <v>0</v>
      </c>
      <c r="CM115" s="112">
        <f>SUM($BV115:BY115)</f>
        <v>0</v>
      </c>
      <c r="CN115" s="112">
        <f>SUM($BV115:BZ115)</f>
        <v>0</v>
      </c>
      <c r="CO115" s="112">
        <f>SUM($BV115:CA115)</f>
        <v>0</v>
      </c>
      <c r="CP115" s="112">
        <f>SUM($BV115:CB115)</f>
        <v>0</v>
      </c>
      <c r="CQ115" s="112">
        <f>SUM($BV115:CC115)</f>
        <v>0</v>
      </c>
      <c r="CR115" s="112">
        <f>SUM($BV115:CD115)</f>
        <v>0</v>
      </c>
      <c r="CS115" s="112">
        <f>SUM($BV115:CE115)</f>
        <v>0</v>
      </c>
      <c r="CT115" s="112">
        <f>SUM($BV115:CF115)</f>
        <v>0</v>
      </c>
      <c r="CU115" s="112">
        <f>SUM($BV115:CG115)</f>
        <v>0</v>
      </c>
      <c r="CV115" s="132">
        <f t="shared" si="99"/>
        <v>0</v>
      </c>
    </row>
    <row r="116" spans="1:100" s="94" customFormat="1" ht="14.4">
      <c r="A116" s="154" t="s">
        <v>864</v>
      </c>
      <c r="B116" s="154" t="s">
        <v>267</v>
      </c>
      <c r="C116" s="154" t="s">
        <v>21</v>
      </c>
      <c r="D116" s="137" t="s">
        <v>53</v>
      </c>
      <c r="E116" s="105" t="s">
        <v>53</v>
      </c>
      <c r="F116" t="s">
        <v>286</v>
      </c>
      <c r="G116" t="s">
        <v>410</v>
      </c>
      <c r="H116" t="s">
        <v>411</v>
      </c>
      <c r="I116" t="s">
        <v>412</v>
      </c>
      <c r="J116" t="s">
        <v>728</v>
      </c>
      <c r="K116" s="154" t="s">
        <v>501</v>
      </c>
      <c r="L116" s="154" t="s">
        <v>505</v>
      </c>
      <c r="M116" s="119" t="str">
        <f t="shared" si="67"/>
        <v>ED.AN</v>
      </c>
      <c r="N116" s="118">
        <v>0.65639999999999998</v>
      </c>
      <c r="O116" s="118">
        <v>0</v>
      </c>
      <c r="P116" s="117">
        <f t="shared" si="100"/>
        <v>11961604.7688</v>
      </c>
      <c r="Q116" s="117">
        <f t="shared" si="101"/>
        <v>0</v>
      </c>
      <c r="R116" s="112">
        <v>0</v>
      </c>
      <c r="S116" s="112">
        <v>0</v>
      </c>
      <c r="T116" s="112">
        <v>0</v>
      </c>
      <c r="U116" s="112">
        <v>0</v>
      </c>
      <c r="V116" s="112">
        <v>0</v>
      </c>
      <c r="W116" s="112">
        <v>0</v>
      </c>
      <c r="X116" s="112">
        <v>0</v>
      </c>
      <c r="Y116" s="112">
        <v>0</v>
      </c>
      <c r="Z116" s="112">
        <v>0</v>
      </c>
      <c r="AA116" s="112">
        <v>0</v>
      </c>
      <c r="AB116" s="112">
        <v>0</v>
      </c>
      <c r="AC116" s="112">
        <v>18223042</v>
      </c>
      <c r="AD116" s="112">
        <f t="shared" si="70"/>
        <v>18223042</v>
      </c>
      <c r="AE116" s="96"/>
      <c r="AF116" s="112">
        <f>SUM($R116:R116)</f>
        <v>0</v>
      </c>
      <c r="AG116" s="112">
        <f>SUM($R116:S116)</f>
        <v>0</v>
      </c>
      <c r="AH116" s="112">
        <f>SUM($R116:T116)</f>
        <v>0</v>
      </c>
      <c r="AI116" s="112">
        <f>SUM($R116:U116)</f>
        <v>0</v>
      </c>
      <c r="AJ116" s="112">
        <f>SUM($R116:V116)</f>
        <v>0</v>
      </c>
      <c r="AK116" s="112">
        <f>SUM($R116:W116)</f>
        <v>0</v>
      </c>
      <c r="AL116" s="112">
        <f>SUM($R116:X116)</f>
        <v>0</v>
      </c>
      <c r="AM116" s="112">
        <f>SUM($R116:Y116)</f>
        <v>0</v>
      </c>
      <c r="AN116" s="112">
        <f>SUM($R116:Z116)</f>
        <v>0</v>
      </c>
      <c r="AO116" s="112">
        <f>SUM($R116:AA116)</f>
        <v>0</v>
      </c>
      <c r="AP116" s="112">
        <f>SUM($R116:AB116)</f>
        <v>0</v>
      </c>
      <c r="AQ116" s="112">
        <f>SUM($R116:AC116)</f>
        <v>18223042</v>
      </c>
      <c r="AR116" s="132">
        <f t="shared" si="102"/>
        <v>759293.41666666663</v>
      </c>
      <c r="AT116" s="112">
        <f t="shared" si="103"/>
        <v>0</v>
      </c>
      <c r="AU116" s="112">
        <f t="shared" si="104"/>
        <v>0</v>
      </c>
      <c r="AV116" s="112">
        <f t="shared" si="105"/>
        <v>0</v>
      </c>
      <c r="AW116" s="112">
        <f t="shared" si="106"/>
        <v>0</v>
      </c>
      <c r="AX116" s="112">
        <f t="shared" si="107"/>
        <v>0</v>
      </c>
      <c r="AY116" s="112">
        <f t="shared" si="108"/>
        <v>0</v>
      </c>
      <c r="AZ116" s="112">
        <f t="shared" si="109"/>
        <v>0</v>
      </c>
      <c r="BA116" s="112">
        <f t="shared" si="110"/>
        <v>0</v>
      </c>
      <c r="BB116" s="112">
        <f t="shared" si="111"/>
        <v>0</v>
      </c>
      <c r="BC116" s="112">
        <f t="shared" si="112"/>
        <v>0</v>
      </c>
      <c r="BD116" s="112">
        <f t="shared" si="113"/>
        <v>0</v>
      </c>
      <c r="BE116" s="112">
        <f t="shared" si="114"/>
        <v>11961604.7688</v>
      </c>
      <c r="BF116" s="112">
        <f t="shared" si="115"/>
        <v>11961604.7688</v>
      </c>
      <c r="BG116" s="96"/>
      <c r="BH116" s="112">
        <f>SUM($AT116:AT116)</f>
        <v>0</v>
      </c>
      <c r="BI116" s="112">
        <f>SUM($AT116:AU116)</f>
        <v>0</v>
      </c>
      <c r="BJ116" s="112">
        <f>SUM($AT116:AV116)</f>
        <v>0</v>
      </c>
      <c r="BK116" s="112">
        <f>SUM($AT116:AW116)</f>
        <v>0</v>
      </c>
      <c r="BL116" s="112">
        <f>SUM($AT116:AX116)</f>
        <v>0</v>
      </c>
      <c r="BM116" s="112">
        <f>SUM($AT116:AY116)</f>
        <v>0</v>
      </c>
      <c r="BN116" s="112">
        <f>SUM($AT116:AZ116)</f>
        <v>0</v>
      </c>
      <c r="BO116" s="112">
        <f>SUM($AT116:BA116)</f>
        <v>0</v>
      </c>
      <c r="BP116" s="112">
        <f>SUM($AT116:BB116)</f>
        <v>0</v>
      </c>
      <c r="BQ116" s="112">
        <f>SUM($AT116:BC116)</f>
        <v>0</v>
      </c>
      <c r="BR116" s="112">
        <f>SUM($AT116:BD116)</f>
        <v>0</v>
      </c>
      <c r="BS116" s="112">
        <f>SUM($AT116:BE116)</f>
        <v>11961604.7688</v>
      </c>
      <c r="BT116" s="132">
        <f t="shared" si="116"/>
        <v>498400.19870000001</v>
      </c>
      <c r="BV116" s="112">
        <f t="shared" si="117"/>
        <v>0</v>
      </c>
      <c r="BW116" s="112">
        <f t="shared" si="118"/>
        <v>0</v>
      </c>
      <c r="BX116" s="112">
        <f t="shared" si="119"/>
        <v>0</v>
      </c>
      <c r="BY116" s="112">
        <f t="shared" si="120"/>
        <v>0</v>
      </c>
      <c r="BZ116" s="112">
        <f t="shared" si="121"/>
        <v>0</v>
      </c>
      <c r="CA116" s="112">
        <f t="shared" si="122"/>
        <v>0</v>
      </c>
      <c r="CB116" s="112">
        <f t="shared" si="123"/>
        <v>0</v>
      </c>
      <c r="CC116" s="112">
        <f t="shared" si="124"/>
        <v>0</v>
      </c>
      <c r="CD116" s="112">
        <f t="shared" si="125"/>
        <v>0</v>
      </c>
      <c r="CE116" s="112">
        <f t="shared" si="126"/>
        <v>0</v>
      </c>
      <c r="CF116" s="112">
        <f t="shared" si="127"/>
        <v>0</v>
      </c>
      <c r="CG116" s="112">
        <f t="shared" si="128"/>
        <v>0</v>
      </c>
      <c r="CH116" s="112">
        <f t="shared" si="129"/>
        <v>0</v>
      </c>
      <c r="CI116" s="96"/>
      <c r="CJ116" s="112">
        <f>SUM($BV116:BV116)</f>
        <v>0</v>
      </c>
      <c r="CK116" s="112">
        <f>SUM($BV116:BW116)</f>
        <v>0</v>
      </c>
      <c r="CL116" s="112">
        <f>SUM($BV116:BX116)</f>
        <v>0</v>
      </c>
      <c r="CM116" s="112">
        <f>SUM($BV116:BY116)</f>
        <v>0</v>
      </c>
      <c r="CN116" s="112">
        <f>SUM($BV116:BZ116)</f>
        <v>0</v>
      </c>
      <c r="CO116" s="112">
        <f>SUM($BV116:CA116)</f>
        <v>0</v>
      </c>
      <c r="CP116" s="112">
        <f>SUM($BV116:CB116)</f>
        <v>0</v>
      </c>
      <c r="CQ116" s="112">
        <f>SUM($BV116:CC116)</f>
        <v>0</v>
      </c>
      <c r="CR116" s="112">
        <f>SUM($BV116:CD116)</f>
        <v>0</v>
      </c>
      <c r="CS116" s="112">
        <f>SUM($BV116:CE116)</f>
        <v>0</v>
      </c>
      <c r="CT116" s="112">
        <f>SUM($BV116:CF116)</f>
        <v>0</v>
      </c>
      <c r="CU116" s="112">
        <f>SUM($BV116:CG116)</f>
        <v>0</v>
      </c>
      <c r="CV116" s="132">
        <f t="shared" si="99"/>
        <v>0</v>
      </c>
    </row>
    <row r="117" spans="1:100" s="94" customFormat="1" ht="14.4">
      <c r="A117" s="154" t="s">
        <v>864</v>
      </c>
      <c r="B117" s="154" t="s">
        <v>267</v>
      </c>
      <c r="C117" s="154" t="s">
        <v>21</v>
      </c>
      <c r="D117" s="137" t="s">
        <v>53</v>
      </c>
      <c r="E117" s="105" t="s">
        <v>53</v>
      </c>
      <c r="F117" t="s">
        <v>287</v>
      </c>
      <c r="G117" t="s">
        <v>415</v>
      </c>
      <c r="H117" t="s">
        <v>416</v>
      </c>
      <c r="I117" t="s">
        <v>417</v>
      </c>
      <c r="J117" t="s">
        <v>729</v>
      </c>
      <c r="K117" s="154" t="s">
        <v>501</v>
      </c>
      <c r="L117" s="154" t="s">
        <v>505</v>
      </c>
      <c r="M117" s="119" t="str">
        <f t="shared" si="67"/>
        <v>ED.AN</v>
      </c>
      <c r="N117" s="118">
        <v>0.65639999999999998</v>
      </c>
      <c r="O117" s="118">
        <v>0</v>
      </c>
      <c r="P117" s="117">
        <f t="shared" si="100"/>
        <v>837255.26639999996</v>
      </c>
      <c r="Q117" s="117">
        <f t="shared" si="101"/>
        <v>0</v>
      </c>
      <c r="R117" s="112">
        <v>0</v>
      </c>
      <c r="S117" s="112">
        <v>1167</v>
      </c>
      <c r="T117" s="112">
        <v>0</v>
      </c>
      <c r="U117" s="112">
        <v>0</v>
      </c>
      <c r="V117" s="112">
        <v>0</v>
      </c>
      <c r="W117" s="112">
        <v>0</v>
      </c>
      <c r="X117" s="112">
        <v>0</v>
      </c>
      <c r="Y117" s="112">
        <v>0</v>
      </c>
      <c r="Z117" s="112">
        <v>0</v>
      </c>
      <c r="AA117" s="112">
        <v>0</v>
      </c>
      <c r="AB117" s="112">
        <v>0</v>
      </c>
      <c r="AC117" s="112">
        <v>1274359</v>
      </c>
      <c r="AD117" s="112">
        <f t="shared" si="70"/>
        <v>1275526</v>
      </c>
      <c r="AE117" s="96"/>
      <c r="AF117" s="112">
        <f>SUM($R117:R117)</f>
        <v>0</v>
      </c>
      <c r="AG117" s="112">
        <f>SUM($R117:S117)</f>
        <v>1167</v>
      </c>
      <c r="AH117" s="112">
        <f>SUM($R117:T117)</f>
        <v>1167</v>
      </c>
      <c r="AI117" s="112">
        <f>SUM($R117:U117)</f>
        <v>1167</v>
      </c>
      <c r="AJ117" s="112">
        <f>SUM($R117:V117)</f>
        <v>1167</v>
      </c>
      <c r="AK117" s="112">
        <f>SUM($R117:W117)</f>
        <v>1167</v>
      </c>
      <c r="AL117" s="112">
        <f>SUM($R117:X117)</f>
        <v>1167</v>
      </c>
      <c r="AM117" s="112">
        <f>SUM($R117:Y117)</f>
        <v>1167</v>
      </c>
      <c r="AN117" s="112">
        <f>SUM($R117:Z117)</f>
        <v>1167</v>
      </c>
      <c r="AO117" s="112">
        <f>SUM($R117:AA117)</f>
        <v>1167</v>
      </c>
      <c r="AP117" s="112">
        <f>SUM($R117:AB117)</f>
        <v>1167</v>
      </c>
      <c r="AQ117" s="112">
        <f>SUM($R117:AC117)</f>
        <v>1275526</v>
      </c>
      <c r="AR117" s="132">
        <f t="shared" si="102"/>
        <v>54119.416666666664</v>
      </c>
      <c r="AT117" s="112">
        <f t="shared" si="103"/>
        <v>0</v>
      </c>
      <c r="AU117" s="112">
        <f t="shared" si="104"/>
        <v>766.01879999999994</v>
      </c>
      <c r="AV117" s="112">
        <f t="shared" si="105"/>
        <v>0</v>
      </c>
      <c r="AW117" s="112">
        <f t="shared" si="106"/>
        <v>0</v>
      </c>
      <c r="AX117" s="112">
        <f t="shared" si="107"/>
        <v>0</v>
      </c>
      <c r="AY117" s="112">
        <f t="shared" si="108"/>
        <v>0</v>
      </c>
      <c r="AZ117" s="112">
        <f t="shared" si="109"/>
        <v>0</v>
      </c>
      <c r="BA117" s="112">
        <f t="shared" si="110"/>
        <v>0</v>
      </c>
      <c r="BB117" s="112">
        <f t="shared" si="111"/>
        <v>0</v>
      </c>
      <c r="BC117" s="112">
        <f t="shared" si="112"/>
        <v>0</v>
      </c>
      <c r="BD117" s="112">
        <f t="shared" si="113"/>
        <v>0</v>
      </c>
      <c r="BE117" s="112">
        <f t="shared" si="114"/>
        <v>836489.2476</v>
      </c>
      <c r="BF117" s="112">
        <f t="shared" si="115"/>
        <v>837255.26639999996</v>
      </c>
      <c r="BG117" s="96"/>
      <c r="BH117" s="112">
        <f>SUM($AT117:AT117)</f>
        <v>0</v>
      </c>
      <c r="BI117" s="112">
        <f>SUM($AT117:AU117)</f>
        <v>766.01879999999994</v>
      </c>
      <c r="BJ117" s="112">
        <f>SUM($AT117:AV117)</f>
        <v>766.01879999999994</v>
      </c>
      <c r="BK117" s="112">
        <f>SUM($AT117:AW117)</f>
        <v>766.01879999999994</v>
      </c>
      <c r="BL117" s="112">
        <f>SUM($AT117:AX117)</f>
        <v>766.01879999999994</v>
      </c>
      <c r="BM117" s="112">
        <f>SUM($AT117:AY117)</f>
        <v>766.01879999999994</v>
      </c>
      <c r="BN117" s="112">
        <f>SUM($AT117:AZ117)</f>
        <v>766.01879999999994</v>
      </c>
      <c r="BO117" s="112">
        <f>SUM($AT117:BA117)</f>
        <v>766.01879999999994</v>
      </c>
      <c r="BP117" s="112">
        <f>SUM($AT117:BB117)</f>
        <v>766.01879999999994</v>
      </c>
      <c r="BQ117" s="112">
        <f>SUM($AT117:BC117)</f>
        <v>766.01879999999994</v>
      </c>
      <c r="BR117" s="112">
        <f>SUM($AT117:BD117)</f>
        <v>766.01879999999994</v>
      </c>
      <c r="BS117" s="112">
        <f>SUM($AT117:BE117)</f>
        <v>837255.26639999996</v>
      </c>
      <c r="BT117" s="132">
        <f t="shared" si="116"/>
        <v>35523.985099999998</v>
      </c>
      <c r="BV117" s="112">
        <f t="shared" si="117"/>
        <v>0</v>
      </c>
      <c r="BW117" s="112">
        <f t="shared" si="118"/>
        <v>0</v>
      </c>
      <c r="BX117" s="112">
        <f t="shared" si="119"/>
        <v>0</v>
      </c>
      <c r="BY117" s="112">
        <f t="shared" si="120"/>
        <v>0</v>
      </c>
      <c r="BZ117" s="112">
        <f t="shared" si="121"/>
        <v>0</v>
      </c>
      <c r="CA117" s="112">
        <f t="shared" si="122"/>
        <v>0</v>
      </c>
      <c r="CB117" s="112">
        <f t="shared" si="123"/>
        <v>0</v>
      </c>
      <c r="CC117" s="112">
        <f t="shared" si="124"/>
        <v>0</v>
      </c>
      <c r="CD117" s="112">
        <f t="shared" si="125"/>
        <v>0</v>
      </c>
      <c r="CE117" s="112">
        <f t="shared" si="126"/>
        <v>0</v>
      </c>
      <c r="CF117" s="112">
        <f t="shared" si="127"/>
        <v>0</v>
      </c>
      <c r="CG117" s="112">
        <f t="shared" si="128"/>
        <v>0</v>
      </c>
      <c r="CH117" s="112">
        <f t="shared" si="129"/>
        <v>0</v>
      </c>
      <c r="CI117" s="96"/>
      <c r="CJ117" s="112">
        <f>SUM($BV117:BV117)</f>
        <v>0</v>
      </c>
      <c r="CK117" s="112">
        <f>SUM($BV117:BW117)</f>
        <v>0</v>
      </c>
      <c r="CL117" s="112">
        <f>SUM($BV117:BX117)</f>
        <v>0</v>
      </c>
      <c r="CM117" s="112">
        <f>SUM($BV117:BY117)</f>
        <v>0</v>
      </c>
      <c r="CN117" s="112">
        <f>SUM($BV117:BZ117)</f>
        <v>0</v>
      </c>
      <c r="CO117" s="112">
        <f>SUM($BV117:CA117)</f>
        <v>0</v>
      </c>
      <c r="CP117" s="112">
        <f>SUM($BV117:CB117)</f>
        <v>0</v>
      </c>
      <c r="CQ117" s="112">
        <f>SUM($BV117:CC117)</f>
        <v>0</v>
      </c>
      <c r="CR117" s="112">
        <f>SUM($BV117:CD117)</f>
        <v>0</v>
      </c>
      <c r="CS117" s="112">
        <f>SUM($BV117:CE117)</f>
        <v>0</v>
      </c>
      <c r="CT117" s="112">
        <f>SUM($BV117:CF117)</f>
        <v>0</v>
      </c>
      <c r="CU117" s="112">
        <f>SUM($BV117:CG117)</f>
        <v>0</v>
      </c>
      <c r="CV117" s="132">
        <f t="shared" si="99"/>
        <v>0</v>
      </c>
    </row>
    <row r="118" spans="1:100" s="94" customFormat="1" ht="14.4">
      <c r="A118" s="154" t="s">
        <v>864</v>
      </c>
      <c r="B118" s="154" t="s">
        <v>267</v>
      </c>
      <c r="C118" s="154" t="s">
        <v>21</v>
      </c>
      <c r="D118" s="137" t="s">
        <v>53</v>
      </c>
      <c r="E118" s="105" t="s">
        <v>53</v>
      </c>
      <c r="F118" t="s">
        <v>280</v>
      </c>
      <c r="G118" t="s">
        <v>418</v>
      </c>
      <c r="H118" t="s">
        <v>419</v>
      </c>
      <c r="I118" t="s">
        <v>420</v>
      </c>
      <c r="J118" t="s">
        <v>730</v>
      </c>
      <c r="K118" s="154" t="s">
        <v>501</v>
      </c>
      <c r="L118" s="154" t="s">
        <v>505</v>
      </c>
      <c r="M118" s="119" t="str">
        <f t="shared" si="67"/>
        <v>ED.AN</v>
      </c>
      <c r="N118" s="118">
        <v>0.65639999999999998</v>
      </c>
      <c r="O118" s="118">
        <v>0</v>
      </c>
      <c r="P118" s="117">
        <f t="shared" si="100"/>
        <v>988101.89399999997</v>
      </c>
      <c r="Q118" s="117">
        <f t="shared" si="101"/>
        <v>0</v>
      </c>
      <c r="R118" s="112">
        <v>1504789</v>
      </c>
      <c r="S118" s="112">
        <v>546</v>
      </c>
      <c r="T118" s="112">
        <v>0</v>
      </c>
      <c r="U118" s="112">
        <v>0</v>
      </c>
      <c r="V118" s="112">
        <v>0</v>
      </c>
      <c r="W118" s="112">
        <v>0</v>
      </c>
      <c r="X118" s="112">
        <v>0</v>
      </c>
      <c r="Y118" s="112">
        <v>0</v>
      </c>
      <c r="Z118" s="112">
        <v>0</v>
      </c>
      <c r="AA118" s="112">
        <v>0</v>
      </c>
      <c r="AB118" s="112">
        <v>0</v>
      </c>
      <c r="AC118" s="112">
        <v>0</v>
      </c>
      <c r="AD118" s="112">
        <f t="shared" si="70"/>
        <v>1505335</v>
      </c>
      <c r="AE118" s="96"/>
      <c r="AF118" s="112">
        <f>SUM($R118:R118)</f>
        <v>1504789</v>
      </c>
      <c r="AG118" s="112">
        <f>SUM($R118:S118)</f>
        <v>1505335</v>
      </c>
      <c r="AH118" s="112">
        <f>SUM($R118:T118)</f>
        <v>1505335</v>
      </c>
      <c r="AI118" s="112">
        <f>SUM($R118:U118)</f>
        <v>1505335</v>
      </c>
      <c r="AJ118" s="112">
        <f>SUM($R118:V118)</f>
        <v>1505335</v>
      </c>
      <c r="AK118" s="112">
        <f>SUM($R118:W118)</f>
        <v>1505335</v>
      </c>
      <c r="AL118" s="112">
        <f>SUM($R118:X118)</f>
        <v>1505335</v>
      </c>
      <c r="AM118" s="112">
        <f>SUM($R118:Y118)</f>
        <v>1505335</v>
      </c>
      <c r="AN118" s="112">
        <f>SUM($R118:Z118)</f>
        <v>1505335</v>
      </c>
      <c r="AO118" s="112">
        <f>SUM($R118:AA118)</f>
        <v>1505335</v>
      </c>
      <c r="AP118" s="112">
        <f>SUM($R118:AB118)</f>
        <v>1505335</v>
      </c>
      <c r="AQ118" s="112">
        <f>SUM($R118:AC118)</f>
        <v>1505335</v>
      </c>
      <c r="AR118" s="132">
        <f t="shared" si="102"/>
        <v>1442567.2083333333</v>
      </c>
      <c r="AT118" s="112">
        <f t="shared" si="103"/>
        <v>987743.49959999998</v>
      </c>
      <c r="AU118" s="112">
        <f t="shared" si="104"/>
        <v>358.39440000000002</v>
      </c>
      <c r="AV118" s="112">
        <f t="shared" si="105"/>
        <v>0</v>
      </c>
      <c r="AW118" s="112">
        <f t="shared" si="106"/>
        <v>0</v>
      </c>
      <c r="AX118" s="112">
        <f t="shared" si="107"/>
        <v>0</v>
      </c>
      <c r="AY118" s="112">
        <f t="shared" si="108"/>
        <v>0</v>
      </c>
      <c r="AZ118" s="112">
        <f t="shared" si="109"/>
        <v>0</v>
      </c>
      <c r="BA118" s="112">
        <f t="shared" si="110"/>
        <v>0</v>
      </c>
      <c r="BB118" s="112">
        <f t="shared" si="111"/>
        <v>0</v>
      </c>
      <c r="BC118" s="112">
        <f t="shared" si="112"/>
        <v>0</v>
      </c>
      <c r="BD118" s="112">
        <f t="shared" si="113"/>
        <v>0</v>
      </c>
      <c r="BE118" s="112">
        <f t="shared" si="114"/>
        <v>0</v>
      </c>
      <c r="BF118" s="112">
        <f t="shared" si="115"/>
        <v>988101.89399999997</v>
      </c>
      <c r="BG118" s="96"/>
      <c r="BH118" s="112">
        <f>SUM($AT118:AT118)</f>
        <v>987743.49959999998</v>
      </c>
      <c r="BI118" s="112">
        <f>SUM($AT118:AU118)</f>
        <v>988101.89399999997</v>
      </c>
      <c r="BJ118" s="112">
        <f>SUM($AT118:AV118)</f>
        <v>988101.89399999997</v>
      </c>
      <c r="BK118" s="112">
        <f>SUM($AT118:AW118)</f>
        <v>988101.89399999997</v>
      </c>
      <c r="BL118" s="112">
        <f>SUM($AT118:AX118)</f>
        <v>988101.89399999997</v>
      </c>
      <c r="BM118" s="112">
        <f>SUM($AT118:AY118)</f>
        <v>988101.89399999997</v>
      </c>
      <c r="BN118" s="112">
        <f>SUM($AT118:AZ118)</f>
        <v>988101.89399999997</v>
      </c>
      <c r="BO118" s="112">
        <f>SUM($AT118:BA118)</f>
        <v>988101.89399999997</v>
      </c>
      <c r="BP118" s="112">
        <f>SUM($AT118:BB118)</f>
        <v>988101.89399999997</v>
      </c>
      <c r="BQ118" s="112">
        <f>SUM($AT118:BC118)</f>
        <v>988101.89399999997</v>
      </c>
      <c r="BR118" s="112">
        <f>SUM($AT118:BD118)</f>
        <v>988101.89399999997</v>
      </c>
      <c r="BS118" s="112">
        <f>SUM($AT118:BE118)</f>
        <v>988101.89399999997</v>
      </c>
      <c r="BT118" s="132">
        <f t="shared" si="116"/>
        <v>946901.1155500001</v>
      </c>
      <c r="BV118" s="112">
        <f t="shared" si="117"/>
        <v>0</v>
      </c>
      <c r="BW118" s="112">
        <f t="shared" si="118"/>
        <v>0</v>
      </c>
      <c r="BX118" s="112">
        <f t="shared" si="119"/>
        <v>0</v>
      </c>
      <c r="BY118" s="112">
        <f t="shared" si="120"/>
        <v>0</v>
      </c>
      <c r="BZ118" s="112">
        <f t="shared" si="121"/>
        <v>0</v>
      </c>
      <c r="CA118" s="112">
        <f t="shared" si="122"/>
        <v>0</v>
      </c>
      <c r="CB118" s="112">
        <f t="shared" si="123"/>
        <v>0</v>
      </c>
      <c r="CC118" s="112">
        <f t="shared" si="124"/>
        <v>0</v>
      </c>
      <c r="CD118" s="112">
        <f t="shared" si="125"/>
        <v>0</v>
      </c>
      <c r="CE118" s="112">
        <f t="shared" si="126"/>
        <v>0</v>
      </c>
      <c r="CF118" s="112">
        <f t="shared" si="127"/>
        <v>0</v>
      </c>
      <c r="CG118" s="112">
        <f t="shared" si="128"/>
        <v>0</v>
      </c>
      <c r="CH118" s="112">
        <f t="shared" si="129"/>
        <v>0</v>
      </c>
      <c r="CI118" s="96"/>
      <c r="CJ118" s="112">
        <f>SUM($BV118:BV118)</f>
        <v>0</v>
      </c>
      <c r="CK118" s="112">
        <f>SUM($BV118:BW118)</f>
        <v>0</v>
      </c>
      <c r="CL118" s="112">
        <f>SUM($BV118:BX118)</f>
        <v>0</v>
      </c>
      <c r="CM118" s="112">
        <f>SUM($BV118:BY118)</f>
        <v>0</v>
      </c>
      <c r="CN118" s="112">
        <f>SUM($BV118:BZ118)</f>
        <v>0</v>
      </c>
      <c r="CO118" s="112">
        <f>SUM($BV118:CA118)</f>
        <v>0</v>
      </c>
      <c r="CP118" s="112">
        <f>SUM($BV118:CB118)</f>
        <v>0</v>
      </c>
      <c r="CQ118" s="112">
        <f>SUM($BV118:CC118)</f>
        <v>0</v>
      </c>
      <c r="CR118" s="112">
        <f>SUM($BV118:CD118)</f>
        <v>0</v>
      </c>
      <c r="CS118" s="112">
        <f>SUM($BV118:CE118)</f>
        <v>0</v>
      </c>
      <c r="CT118" s="112">
        <f>SUM($BV118:CF118)</f>
        <v>0</v>
      </c>
      <c r="CU118" s="112">
        <f>SUM($BV118:CG118)</f>
        <v>0</v>
      </c>
      <c r="CV118" s="132">
        <f t="shared" si="99"/>
        <v>0</v>
      </c>
    </row>
    <row r="119" spans="1:100" s="94" customFormat="1" ht="14.4">
      <c r="A119" s="154" t="s">
        <v>864</v>
      </c>
      <c r="B119" s="154" t="s">
        <v>267</v>
      </c>
      <c r="C119" s="154" t="s">
        <v>268</v>
      </c>
      <c r="D119" s="137" t="s">
        <v>731</v>
      </c>
      <c r="E119" s="105" t="s">
        <v>56</v>
      </c>
      <c r="F119" t="s">
        <v>285</v>
      </c>
      <c r="G119" t="s">
        <v>421</v>
      </c>
      <c r="H119" t="s">
        <v>422</v>
      </c>
      <c r="I119" t="s">
        <v>732</v>
      </c>
      <c r="J119" t="s">
        <v>733</v>
      </c>
      <c r="K119" s="154" t="s">
        <v>501</v>
      </c>
      <c r="L119" s="154" t="s">
        <v>505</v>
      </c>
      <c r="M119" s="119" t="str">
        <f t="shared" si="67"/>
        <v>ED.WA</v>
      </c>
      <c r="N119" s="118">
        <v>0.65639999999999998</v>
      </c>
      <c r="O119" s="118">
        <v>0</v>
      </c>
      <c r="P119" s="117">
        <f t="shared" si="100"/>
        <v>14593.084800000001</v>
      </c>
      <c r="Q119" s="117">
        <f t="shared" si="101"/>
        <v>0</v>
      </c>
      <c r="R119" s="112">
        <v>7327</v>
      </c>
      <c r="S119" s="112">
        <v>53</v>
      </c>
      <c r="T119" s="112">
        <v>0</v>
      </c>
      <c r="U119" s="112">
        <v>14852</v>
      </c>
      <c r="V119" s="112">
        <v>0</v>
      </c>
      <c r="W119" s="112">
        <v>0</v>
      </c>
      <c r="X119" s="112">
        <v>0</v>
      </c>
      <c r="Y119" s="112">
        <v>0</v>
      </c>
      <c r="Z119" s="112">
        <v>0</v>
      </c>
      <c r="AA119" s="112">
        <v>0</v>
      </c>
      <c r="AB119" s="112">
        <v>0</v>
      </c>
      <c r="AC119" s="112">
        <v>0</v>
      </c>
      <c r="AD119" s="112">
        <f t="shared" si="70"/>
        <v>22232</v>
      </c>
      <c r="AE119" s="96"/>
      <c r="AF119" s="112">
        <f>SUM($R119:R119)</f>
        <v>7327</v>
      </c>
      <c r="AG119" s="112">
        <f>SUM($R119:S119)</f>
        <v>7380</v>
      </c>
      <c r="AH119" s="112">
        <f>SUM($R119:T119)</f>
        <v>7380</v>
      </c>
      <c r="AI119" s="112">
        <f>SUM($R119:U119)</f>
        <v>22232</v>
      </c>
      <c r="AJ119" s="112">
        <f>SUM($R119:V119)</f>
        <v>22232</v>
      </c>
      <c r="AK119" s="112">
        <f>SUM($R119:W119)</f>
        <v>22232</v>
      </c>
      <c r="AL119" s="112">
        <f>SUM($R119:X119)</f>
        <v>22232</v>
      </c>
      <c r="AM119" s="112">
        <f>SUM($R119:Y119)</f>
        <v>22232</v>
      </c>
      <c r="AN119" s="112">
        <f>SUM($R119:Z119)</f>
        <v>22232</v>
      </c>
      <c r="AO119" s="112">
        <f>SUM($R119:AA119)</f>
        <v>22232</v>
      </c>
      <c r="AP119" s="112">
        <f>SUM($R119:AB119)</f>
        <v>22232</v>
      </c>
      <c r="AQ119" s="112">
        <f>SUM($R119:AC119)</f>
        <v>22232</v>
      </c>
      <c r="AR119" s="132">
        <f t="shared" si="102"/>
        <v>17588.25</v>
      </c>
      <c r="AT119" s="112">
        <f t="shared" si="103"/>
        <v>4809.4427999999998</v>
      </c>
      <c r="AU119" s="112">
        <f t="shared" si="104"/>
        <v>34.789200000000001</v>
      </c>
      <c r="AV119" s="112">
        <f t="shared" si="105"/>
        <v>0</v>
      </c>
      <c r="AW119" s="112">
        <f t="shared" si="106"/>
        <v>9748.8528000000006</v>
      </c>
      <c r="AX119" s="112">
        <f t="shared" si="107"/>
        <v>0</v>
      </c>
      <c r="AY119" s="112">
        <f t="shared" si="108"/>
        <v>0</v>
      </c>
      <c r="AZ119" s="112">
        <f t="shared" si="109"/>
        <v>0</v>
      </c>
      <c r="BA119" s="112">
        <f t="shared" si="110"/>
        <v>0</v>
      </c>
      <c r="BB119" s="112">
        <f t="shared" si="111"/>
        <v>0</v>
      </c>
      <c r="BC119" s="112">
        <f t="shared" si="112"/>
        <v>0</v>
      </c>
      <c r="BD119" s="112">
        <f t="shared" si="113"/>
        <v>0</v>
      </c>
      <c r="BE119" s="112">
        <f t="shared" si="114"/>
        <v>0</v>
      </c>
      <c r="BF119" s="112">
        <f t="shared" si="115"/>
        <v>14593.084800000001</v>
      </c>
      <c r="BG119" s="96"/>
      <c r="BH119" s="112">
        <f>SUM($AT119:AT119)</f>
        <v>4809.4427999999998</v>
      </c>
      <c r="BI119" s="112">
        <f>SUM($AT119:AU119)</f>
        <v>4844.232</v>
      </c>
      <c r="BJ119" s="112">
        <f>SUM($AT119:AV119)</f>
        <v>4844.232</v>
      </c>
      <c r="BK119" s="112">
        <f>SUM($AT119:AW119)</f>
        <v>14593.084800000001</v>
      </c>
      <c r="BL119" s="112">
        <f>SUM($AT119:AX119)</f>
        <v>14593.084800000001</v>
      </c>
      <c r="BM119" s="112">
        <f>SUM($AT119:AY119)</f>
        <v>14593.084800000001</v>
      </c>
      <c r="BN119" s="112">
        <f>SUM($AT119:AZ119)</f>
        <v>14593.084800000001</v>
      </c>
      <c r="BO119" s="112">
        <f>SUM($AT119:BA119)</f>
        <v>14593.084800000001</v>
      </c>
      <c r="BP119" s="112">
        <f>SUM($AT119:BB119)</f>
        <v>14593.084800000001</v>
      </c>
      <c r="BQ119" s="112">
        <f>SUM($AT119:BC119)</f>
        <v>14593.084800000001</v>
      </c>
      <c r="BR119" s="112">
        <f>SUM($AT119:BD119)</f>
        <v>14593.084800000001</v>
      </c>
      <c r="BS119" s="112">
        <f>SUM($AT119:BE119)</f>
        <v>14593.084800000001</v>
      </c>
      <c r="BT119" s="132">
        <f t="shared" si="116"/>
        <v>11544.927300000001</v>
      </c>
      <c r="BV119" s="112">
        <f t="shared" si="117"/>
        <v>0</v>
      </c>
      <c r="BW119" s="112">
        <f t="shared" si="118"/>
        <v>0</v>
      </c>
      <c r="BX119" s="112">
        <f t="shared" si="119"/>
        <v>0</v>
      </c>
      <c r="BY119" s="112">
        <f t="shared" si="120"/>
        <v>0</v>
      </c>
      <c r="BZ119" s="112">
        <f t="shared" si="121"/>
        <v>0</v>
      </c>
      <c r="CA119" s="112">
        <f t="shared" si="122"/>
        <v>0</v>
      </c>
      <c r="CB119" s="112">
        <f t="shared" si="123"/>
        <v>0</v>
      </c>
      <c r="CC119" s="112">
        <f t="shared" si="124"/>
        <v>0</v>
      </c>
      <c r="CD119" s="112">
        <f t="shared" si="125"/>
        <v>0</v>
      </c>
      <c r="CE119" s="112">
        <f t="shared" si="126"/>
        <v>0</v>
      </c>
      <c r="CF119" s="112">
        <f t="shared" si="127"/>
        <v>0</v>
      </c>
      <c r="CG119" s="112">
        <f t="shared" si="128"/>
        <v>0</v>
      </c>
      <c r="CH119" s="112">
        <f t="shared" si="129"/>
        <v>0</v>
      </c>
      <c r="CI119" s="96"/>
      <c r="CJ119" s="112">
        <f>SUM($BV119:BV119)</f>
        <v>0</v>
      </c>
      <c r="CK119" s="112">
        <f>SUM($BV119:BW119)</f>
        <v>0</v>
      </c>
      <c r="CL119" s="112">
        <f>SUM($BV119:BX119)</f>
        <v>0</v>
      </c>
      <c r="CM119" s="112">
        <f>SUM($BV119:BY119)</f>
        <v>0</v>
      </c>
      <c r="CN119" s="112">
        <f>SUM($BV119:BZ119)</f>
        <v>0</v>
      </c>
      <c r="CO119" s="112">
        <f>SUM($BV119:CA119)</f>
        <v>0</v>
      </c>
      <c r="CP119" s="112">
        <f>SUM($BV119:CB119)</f>
        <v>0</v>
      </c>
      <c r="CQ119" s="112">
        <f>SUM($BV119:CC119)</f>
        <v>0</v>
      </c>
      <c r="CR119" s="112">
        <f>SUM($BV119:CD119)</f>
        <v>0</v>
      </c>
      <c r="CS119" s="112">
        <f>SUM($BV119:CE119)</f>
        <v>0</v>
      </c>
      <c r="CT119" s="112">
        <f>SUM($BV119:CF119)</f>
        <v>0</v>
      </c>
      <c r="CU119" s="112">
        <f>SUM($BV119:CG119)</f>
        <v>0</v>
      </c>
      <c r="CV119" s="132">
        <f t="shared" si="99"/>
        <v>0</v>
      </c>
    </row>
    <row r="120" spans="1:100" s="94" customFormat="1" ht="14.4">
      <c r="A120" s="154" t="s">
        <v>864</v>
      </c>
      <c r="B120" s="154" t="s">
        <v>267</v>
      </c>
      <c r="C120" s="154" t="s">
        <v>21</v>
      </c>
      <c r="D120" s="137" t="s">
        <v>731</v>
      </c>
      <c r="E120" s="105" t="s">
        <v>56</v>
      </c>
      <c r="F120" t="s">
        <v>285</v>
      </c>
      <c r="G120" t="s">
        <v>421</v>
      </c>
      <c r="H120" t="s">
        <v>422</v>
      </c>
      <c r="I120" t="s">
        <v>425</v>
      </c>
      <c r="J120" t="s">
        <v>734</v>
      </c>
      <c r="K120" s="154" t="s">
        <v>501</v>
      </c>
      <c r="L120" s="154" t="s">
        <v>505</v>
      </c>
      <c r="M120" s="119" t="str">
        <f t="shared" si="67"/>
        <v>ED.AN</v>
      </c>
      <c r="N120" s="118">
        <v>0.65639999999999998</v>
      </c>
      <c r="O120" s="118">
        <v>0</v>
      </c>
      <c r="P120" s="117">
        <f t="shared" si="100"/>
        <v>46734.367200000001</v>
      </c>
      <c r="Q120" s="117">
        <f t="shared" si="101"/>
        <v>0</v>
      </c>
      <c r="R120" s="112">
        <v>0</v>
      </c>
      <c r="S120" s="112">
        <v>0</v>
      </c>
      <c r="T120" s="112">
        <v>0</v>
      </c>
      <c r="U120" s="112">
        <v>0</v>
      </c>
      <c r="V120" s="112">
        <v>0</v>
      </c>
      <c r="W120" s="112">
        <v>0</v>
      </c>
      <c r="X120" s="112">
        <v>0</v>
      </c>
      <c r="Y120" s="112">
        <v>0</v>
      </c>
      <c r="Z120" s="112">
        <v>0</v>
      </c>
      <c r="AA120" s="112">
        <v>0</v>
      </c>
      <c r="AB120" s="112">
        <v>0</v>
      </c>
      <c r="AC120" s="112">
        <v>71198</v>
      </c>
      <c r="AD120" s="112">
        <f t="shared" si="70"/>
        <v>71198</v>
      </c>
      <c r="AE120" s="96"/>
      <c r="AF120" s="112">
        <f>SUM($R120:R120)</f>
        <v>0</v>
      </c>
      <c r="AG120" s="112">
        <f>SUM($R120:S120)</f>
        <v>0</v>
      </c>
      <c r="AH120" s="112">
        <f>SUM($R120:T120)</f>
        <v>0</v>
      </c>
      <c r="AI120" s="112">
        <f>SUM($R120:U120)</f>
        <v>0</v>
      </c>
      <c r="AJ120" s="112">
        <f>SUM($R120:V120)</f>
        <v>0</v>
      </c>
      <c r="AK120" s="112">
        <f>SUM($R120:W120)</f>
        <v>0</v>
      </c>
      <c r="AL120" s="112">
        <f>SUM($R120:X120)</f>
        <v>0</v>
      </c>
      <c r="AM120" s="112">
        <f>SUM($R120:Y120)</f>
        <v>0</v>
      </c>
      <c r="AN120" s="112">
        <f>SUM($R120:Z120)</f>
        <v>0</v>
      </c>
      <c r="AO120" s="112">
        <f>SUM($R120:AA120)</f>
        <v>0</v>
      </c>
      <c r="AP120" s="112">
        <f>SUM($R120:AB120)</f>
        <v>0</v>
      </c>
      <c r="AQ120" s="112">
        <f>SUM($R120:AC120)</f>
        <v>71198</v>
      </c>
      <c r="AR120" s="132">
        <f t="shared" si="102"/>
        <v>2966.5833333333335</v>
      </c>
      <c r="AT120" s="112">
        <f t="shared" si="103"/>
        <v>0</v>
      </c>
      <c r="AU120" s="112">
        <f t="shared" si="104"/>
        <v>0</v>
      </c>
      <c r="AV120" s="112">
        <f t="shared" si="105"/>
        <v>0</v>
      </c>
      <c r="AW120" s="112">
        <f t="shared" si="106"/>
        <v>0</v>
      </c>
      <c r="AX120" s="112">
        <f t="shared" si="107"/>
        <v>0</v>
      </c>
      <c r="AY120" s="112">
        <f t="shared" si="108"/>
        <v>0</v>
      </c>
      <c r="AZ120" s="112">
        <f t="shared" si="109"/>
        <v>0</v>
      </c>
      <c r="BA120" s="112">
        <f t="shared" si="110"/>
        <v>0</v>
      </c>
      <c r="BB120" s="112">
        <f t="shared" si="111"/>
        <v>0</v>
      </c>
      <c r="BC120" s="112">
        <f t="shared" si="112"/>
        <v>0</v>
      </c>
      <c r="BD120" s="112">
        <f t="shared" si="113"/>
        <v>0</v>
      </c>
      <c r="BE120" s="112">
        <f t="shared" si="114"/>
        <v>46734.367200000001</v>
      </c>
      <c r="BF120" s="112">
        <f t="shared" si="115"/>
        <v>46734.367200000001</v>
      </c>
      <c r="BG120" s="96"/>
      <c r="BH120" s="112">
        <f>SUM($AT120:AT120)</f>
        <v>0</v>
      </c>
      <c r="BI120" s="112">
        <f>SUM($AT120:AU120)</f>
        <v>0</v>
      </c>
      <c r="BJ120" s="112">
        <f>SUM($AT120:AV120)</f>
        <v>0</v>
      </c>
      <c r="BK120" s="112">
        <f>SUM($AT120:AW120)</f>
        <v>0</v>
      </c>
      <c r="BL120" s="112">
        <f>SUM($AT120:AX120)</f>
        <v>0</v>
      </c>
      <c r="BM120" s="112">
        <f>SUM($AT120:AY120)</f>
        <v>0</v>
      </c>
      <c r="BN120" s="112">
        <f>SUM($AT120:AZ120)</f>
        <v>0</v>
      </c>
      <c r="BO120" s="112">
        <f>SUM($AT120:BA120)</f>
        <v>0</v>
      </c>
      <c r="BP120" s="112">
        <f>SUM($AT120:BB120)</f>
        <v>0</v>
      </c>
      <c r="BQ120" s="112">
        <f>SUM($AT120:BC120)</f>
        <v>0</v>
      </c>
      <c r="BR120" s="112">
        <f>SUM($AT120:BD120)</f>
        <v>0</v>
      </c>
      <c r="BS120" s="112">
        <f>SUM($AT120:BE120)</f>
        <v>46734.367200000001</v>
      </c>
      <c r="BT120" s="132">
        <f t="shared" si="116"/>
        <v>1947.2653</v>
      </c>
      <c r="BV120" s="112">
        <f t="shared" si="117"/>
        <v>0</v>
      </c>
      <c r="BW120" s="112">
        <f t="shared" si="118"/>
        <v>0</v>
      </c>
      <c r="BX120" s="112">
        <f t="shared" si="119"/>
        <v>0</v>
      </c>
      <c r="BY120" s="112">
        <f t="shared" si="120"/>
        <v>0</v>
      </c>
      <c r="BZ120" s="112">
        <f t="shared" si="121"/>
        <v>0</v>
      </c>
      <c r="CA120" s="112">
        <f t="shared" si="122"/>
        <v>0</v>
      </c>
      <c r="CB120" s="112">
        <f t="shared" si="123"/>
        <v>0</v>
      </c>
      <c r="CC120" s="112">
        <f t="shared" si="124"/>
        <v>0</v>
      </c>
      <c r="CD120" s="112">
        <f t="shared" si="125"/>
        <v>0</v>
      </c>
      <c r="CE120" s="112">
        <f t="shared" si="126"/>
        <v>0</v>
      </c>
      <c r="CF120" s="112">
        <f t="shared" si="127"/>
        <v>0</v>
      </c>
      <c r="CG120" s="112">
        <f t="shared" si="128"/>
        <v>0</v>
      </c>
      <c r="CH120" s="112">
        <f t="shared" si="129"/>
        <v>0</v>
      </c>
      <c r="CI120" s="96"/>
      <c r="CJ120" s="112">
        <f>SUM($BV120:BV120)</f>
        <v>0</v>
      </c>
      <c r="CK120" s="112">
        <f>SUM($BV120:BW120)</f>
        <v>0</v>
      </c>
      <c r="CL120" s="112">
        <f>SUM($BV120:BX120)</f>
        <v>0</v>
      </c>
      <c r="CM120" s="112">
        <f>SUM($BV120:BY120)</f>
        <v>0</v>
      </c>
      <c r="CN120" s="112">
        <f>SUM($BV120:BZ120)</f>
        <v>0</v>
      </c>
      <c r="CO120" s="112">
        <f>SUM($BV120:CA120)</f>
        <v>0</v>
      </c>
      <c r="CP120" s="112">
        <f>SUM($BV120:CB120)</f>
        <v>0</v>
      </c>
      <c r="CQ120" s="112">
        <f>SUM($BV120:CC120)</f>
        <v>0</v>
      </c>
      <c r="CR120" s="112">
        <f>SUM($BV120:CD120)</f>
        <v>0</v>
      </c>
      <c r="CS120" s="112">
        <f>SUM($BV120:CE120)</f>
        <v>0</v>
      </c>
      <c r="CT120" s="112">
        <f>SUM($BV120:CF120)</f>
        <v>0</v>
      </c>
      <c r="CU120" s="112">
        <f>SUM($BV120:CG120)</f>
        <v>0</v>
      </c>
      <c r="CV120" s="132">
        <f t="shared" si="99"/>
        <v>0</v>
      </c>
    </row>
    <row r="121" spans="1:100" s="94" customFormat="1" ht="14.4">
      <c r="A121" s="154" t="s">
        <v>864</v>
      </c>
      <c r="B121" s="154" t="s">
        <v>267</v>
      </c>
      <c r="C121" s="154" t="s">
        <v>21</v>
      </c>
      <c r="D121" s="137" t="s">
        <v>731</v>
      </c>
      <c r="E121" s="105" t="s">
        <v>56</v>
      </c>
      <c r="F121" t="s">
        <v>285</v>
      </c>
      <c r="G121" t="s">
        <v>421</v>
      </c>
      <c r="H121" t="s">
        <v>422</v>
      </c>
      <c r="I121" t="s">
        <v>428</v>
      </c>
      <c r="J121" t="s">
        <v>735</v>
      </c>
      <c r="K121" s="154" t="s">
        <v>501</v>
      </c>
      <c r="L121" s="154" t="s">
        <v>505</v>
      </c>
      <c r="M121" s="119" t="str">
        <f t="shared" si="67"/>
        <v>ED.AN</v>
      </c>
      <c r="N121" s="118">
        <v>0.65639999999999998</v>
      </c>
      <c r="O121" s="118">
        <v>0</v>
      </c>
      <c r="P121" s="117">
        <f t="shared" si="100"/>
        <v>47513.513999999996</v>
      </c>
      <c r="Q121" s="117">
        <f t="shared" si="101"/>
        <v>0</v>
      </c>
      <c r="R121" s="112">
        <v>0</v>
      </c>
      <c r="S121" s="112">
        <v>0</v>
      </c>
      <c r="T121" s="112">
        <v>0</v>
      </c>
      <c r="U121" s="112">
        <v>0</v>
      </c>
      <c r="V121" s="112">
        <v>0</v>
      </c>
      <c r="W121" s="112">
        <v>0</v>
      </c>
      <c r="X121" s="112">
        <v>0</v>
      </c>
      <c r="Y121" s="112">
        <v>0</v>
      </c>
      <c r="Z121" s="112">
        <v>0</v>
      </c>
      <c r="AA121" s="112">
        <v>72385</v>
      </c>
      <c r="AB121" s="112">
        <v>0</v>
      </c>
      <c r="AC121" s="112">
        <v>0</v>
      </c>
      <c r="AD121" s="112">
        <f t="shared" si="70"/>
        <v>72385</v>
      </c>
      <c r="AE121" s="96"/>
      <c r="AF121" s="112">
        <f>SUM($R121:R121)</f>
        <v>0</v>
      </c>
      <c r="AG121" s="112">
        <f>SUM($R121:S121)</f>
        <v>0</v>
      </c>
      <c r="AH121" s="112">
        <f>SUM($R121:T121)</f>
        <v>0</v>
      </c>
      <c r="AI121" s="112">
        <f>SUM($R121:U121)</f>
        <v>0</v>
      </c>
      <c r="AJ121" s="112">
        <f>SUM($R121:V121)</f>
        <v>0</v>
      </c>
      <c r="AK121" s="112">
        <f>SUM($R121:W121)</f>
        <v>0</v>
      </c>
      <c r="AL121" s="112">
        <f>SUM($R121:X121)</f>
        <v>0</v>
      </c>
      <c r="AM121" s="112">
        <f>SUM($R121:Y121)</f>
        <v>0</v>
      </c>
      <c r="AN121" s="112">
        <f>SUM($R121:Z121)</f>
        <v>0</v>
      </c>
      <c r="AO121" s="112">
        <f>SUM($R121:AA121)</f>
        <v>72385</v>
      </c>
      <c r="AP121" s="112">
        <f>SUM($R121:AB121)</f>
        <v>72385</v>
      </c>
      <c r="AQ121" s="112">
        <f>SUM($R121:AC121)</f>
        <v>72385</v>
      </c>
      <c r="AR121" s="132">
        <f t="shared" si="102"/>
        <v>15080.208333333334</v>
      </c>
      <c r="AT121" s="112">
        <f t="shared" si="103"/>
        <v>0</v>
      </c>
      <c r="AU121" s="112">
        <f t="shared" si="104"/>
        <v>0</v>
      </c>
      <c r="AV121" s="112">
        <f t="shared" si="105"/>
        <v>0</v>
      </c>
      <c r="AW121" s="112">
        <f t="shared" si="106"/>
        <v>0</v>
      </c>
      <c r="AX121" s="112">
        <f t="shared" si="107"/>
        <v>0</v>
      </c>
      <c r="AY121" s="112">
        <f t="shared" si="108"/>
        <v>0</v>
      </c>
      <c r="AZ121" s="112">
        <f t="shared" si="109"/>
        <v>0</v>
      </c>
      <c r="BA121" s="112">
        <f t="shared" si="110"/>
        <v>0</v>
      </c>
      <c r="BB121" s="112">
        <f t="shared" si="111"/>
        <v>0</v>
      </c>
      <c r="BC121" s="112">
        <f t="shared" si="112"/>
        <v>47513.513999999996</v>
      </c>
      <c r="BD121" s="112">
        <f t="shared" si="113"/>
        <v>0</v>
      </c>
      <c r="BE121" s="112">
        <f t="shared" si="114"/>
        <v>0</v>
      </c>
      <c r="BF121" s="112">
        <f t="shared" si="115"/>
        <v>47513.513999999996</v>
      </c>
      <c r="BG121" s="96"/>
      <c r="BH121" s="112">
        <f>SUM($AT121:AT121)</f>
        <v>0</v>
      </c>
      <c r="BI121" s="112">
        <f>SUM($AT121:AU121)</f>
        <v>0</v>
      </c>
      <c r="BJ121" s="112">
        <f>SUM($AT121:AV121)</f>
        <v>0</v>
      </c>
      <c r="BK121" s="112">
        <f>SUM($AT121:AW121)</f>
        <v>0</v>
      </c>
      <c r="BL121" s="112">
        <f>SUM($AT121:AX121)</f>
        <v>0</v>
      </c>
      <c r="BM121" s="112">
        <f>SUM($AT121:AY121)</f>
        <v>0</v>
      </c>
      <c r="BN121" s="112">
        <f>SUM($AT121:AZ121)</f>
        <v>0</v>
      </c>
      <c r="BO121" s="112">
        <f>SUM($AT121:BA121)</f>
        <v>0</v>
      </c>
      <c r="BP121" s="112">
        <f>SUM($AT121:BB121)</f>
        <v>0</v>
      </c>
      <c r="BQ121" s="112">
        <f>SUM($AT121:BC121)</f>
        <v>47513.513999999996</v>
      </c>
      <c r="BR121" s="112">
        <f>SUM($AT121:BD121)</f>
        <v>47513.513999999996</v>
      </c>
      <c r="BS121" s="112">
        <f>SUM($AT121:BE121)</f>
        <v>47513.513999999996</v>
      </c>
      <c r="BT121" s="132">
        <f t="shared" si="116"/>
        <v>9898.6487499999985</v>
      </c>
      <c r="BV121" s="112">
        <f t="shared" si="117"/>
        <v>0</v>
      </c>
      <c r="BW121" s="112">
        <f t="shared" si="118"/>
        <v>0</v>
      </c>
      <c r="BX121" s="112">
        <f t="shared" si="119"/>
        <v>0</v>
      </c>
      <c r="BY121" s="112">
        <f t="shared" si="120"/>
        <v>0</v>
      </c>
      <c r="BZ121" s="112">
        <f t="shared" si="121"/>
        <v>0</v>
      </c>
      <c r="CA121" s="112">
        <f t="shared" si="122"/>
        <v>0</v>
      </c>
      <c r="CB121" s="112">
        <f t="shared" si="123"/>
        <v>0</v>
      </c>
      <c r="CC121" s="112">
        <f t="shared" si="124"/>
        <v>0</v>
      </c>
      <c r="CD121" s="112">
        <f t="shared" si="125"/>
        <v>0</v>
      </c>
      <c r="CE121" s="112">
        <f t="shared" si="126"/>
        <v>0</v>
      </c>
      <c r="CF121" s="112">
        <f t="shared" si="127"/>
        <v>0</v>
      </c>
      <c r="CG121" s="112">
        <f t="shared" si="128"/>
        <v>0</v>
      </c>
      <c r="CH121" s="112">
        <f t="shared" si="129"/>
        <v>0</v>
      </c>
      <c r="CI121" s="96"/>
      <c r="CJ121" s="112">
        <f>SUM($BV121:BV121)</f>
        <v>0</v>
      </c>
      <c r="CK121" s="112">
        <f>SUM($BV121:BW121)</f>
        <v>0</v>
      </c>
      <c r="CL121" s="112">
        <f>SUM($BV121:BX121)</f>
        <v>0</v>
      </c>
      <c r="CM121" s="112">
        <f>SUM($BV121:BY121)</f>
        <v>0</v>
      </c>
      <c r="CN121" s="112">
        <f>SUM($BV121:BZ121)</f>
        <v>0</v>
      </c>
      <c r="CO121" s="112">
        <f>SUM($BV121:CA121)</f>
        <v>0</v>
      </c>
      <c r="CP121" s="112">
        <f>SUM($BV121:CB121)</f>
        <v>0</v>
      </c>
      <c r="CQ121" s="112">
        <f>SUM($BV121:CC121)</f>
        <v>0</v>
      </c>
      <c r="CR121" s="112">
        <f>SUM($BV121:CD121)</f>
        <v>0</v>
      </c>
      <c r="CS121" s="112">
        <f>SUM($BV121:CE121)</f>
        <v>0</v>
      </c>
      <c r="CT121" s="112">
        <f>SUM($BV121:CF121)</f>
        <v>0</v>
      </c>
      <c r="CU121" s="112">
        <f>SUM($BV121:CG121)</f>
        <v>0</v>
      </c>
      <c r="CV121" s="132">
        <f t="shared" si="99"/>
        <v>0</v>
      </c>
    </row>
    <row r="122" spans="1:100" s="94" customFormat="1" ht="14.4">
      <c r="A122" s="154" t="s">
        <v>864</v>
      </c>
      <c r="B122" s="154" t="s">
        <v>267</v>
      </c>
      <c r="C122" s="154" t="s">
        <v>21</v>
      </c>
      <c r="D122" s="137" t="s">
        <v>731</v>
      </c>
      <c r="E122" s="105" t="s">
        <v>56</v>
      </c>
      <c r="F122" t="s">
        <v>285</v>
      </c>
      <c r="G122" t="s">
        <v>421</v>
      </c>
      <c r="H122" t="s">
        <v>422</v>
      </c>
      <c r="I122" t="s">
        <v>423</v>
      </c>
      <c r="J122" t="s">
        <v>736</v>
      </c>
      <c r="K122" s="154" t="s">
        <v>501</v>
      </c>
      <c r="L122" s="154" t="s">
        <v>505</v>
      </c>
      <c r="M122" s="119" t="str">
        <f t="shared" si="67"/>
        <v>ED.AN</v>
      </c>
      <c r="N122" s="118">
        <v>0.65639999999999998</v>
      </c>
      <c r="O122" s="118">
        <v>0</v>
      </c>
      <c r="P122" s="117">
        <f t="shared" si="100"/>
        <v>92742.099600000001</v>
      </c>
      <c r="Q122" s="117">
        <f t="shared" si="101"/>
        <v>0</v>
      </c>
      <c r="R122" s="112">
        <v>0</v>
      </c>
      <c r="S122" s="112">
        <v>0</v>
      </c>
      <c r="T122" s="112">
        <v>0</v>
      </c>
      <c r="U122" s="112">
        <v>0</v>
      </c>
      <c r="V122" s="112">
        <v>0</v>
      </c>
      <c r="W122" s="112">
        <v>0</v>
      </c>
      <c r="X122" s="112">
        <v>0</v>
      </c>
      <c r="Y122" s="112">
        <v>0</v>
      </c>
      <c r="Z122" s="112">
        <v>0</v>
      </c>
      <c r="AA122" s="112">
        <v>0</v>
      </c>
      <c r="AB122" s="112">
        <v>0</v>
      </c>
      <c r="AC122" s="112">
        <v>141289</v>
      </c>
      <c r="AD122" s="112">
        <f t="shared" si="70"/>
        <v>141289</v>
      </c>
      <c r="AE122" s="96"/>
      <c r="AF122" s="112">
        <f>SUM($R122:R122)</f>
        <v>0</v>
      </c>
      <c r="AG122" s="112">
        <f>SUM($R122:S122)</f>
        <v>0</v>
      </c>
      <c r="AH122" s="112">
        <f>SUM($R122:T122)</f>
        <v>0</v>
      </c>
      <c r="AI122" s="112">
        <f>SUM($R122:U122)</f>
        <v>0</v>
      </c>
      <c r="AJ122" s="112">
        <f>SUM($R122:V122)</f>
        <v>0</v>
      </c>
      <c r="AK122" s="112">
        <f>SUM($R122:W122)</f>
        <v>0</v>
      </c>
      <c r="AL122" s="112">
        <f>SUM($R122:X122)</f>
        <v>0</v>
      </c>
      <c r="AM122" s="112">
        <f>SUM($R122:Y122)</f>
        <v>0</v>
      </c>
      <c r="AN122" s="112">
        <f>SUM($R122:Z122)</f>
        <v>0</v>
      </c>
      <c r="AO122" s="112">
        <f>SUM($R122:AA122)</f>
        <v>0</v>
      </c>
      <c r="AP122" s="112">
        <f>SUM($R122:AB122)</f>
        <v>0</v>
      </c>
      <c r="AQ122" s="112">
        <f>SUM($R122:AC122)</f>
        <v>141289</v>
      </c>
      <c r="AR122" s="132">
        <f t="shared" si="102"/>
        <v>5887.041666666667</v>
      </c>
      <c r="AT122" s="112">
        <f t="shared" si="103"/>
        <v>0</v>
      </c>
      <c r="AU122" s="112">
        <f t="shared" si="104"/>
        <v>0</v>
      </c>
      <c r="AV122" s="112">
        <f t="shared" si="105"/>
        <v>0</v>
      </c>
      <c r="AW122" s="112">
        <f t="shared" si="106"/>
        <v>0</v>
      </c>
      <c r="AX122" s="112">
        <f t="shared" si="107"/>
        <v>0</v>
      </c>
      <c r="AY122" s="112">
        <f t="shared" si="108"/>
        <v>0</v>
      </c>
      <c r="AZ122" s="112">
        <f t="shared" si="109"/>
        <v>0</v>
      </c>
      <c r="BA122" s="112">
        <f t="shared" si="110"/>
        <v>0</v>
      </c>
      <c r="BB122" s="112">
        <f t="shared" si="111"/>
        <v>0</v>
      </c>
      <c r="BC122" s="112">
        <f t="shared" si="112"/>
        <v>0</v>
      </c>
      <c r="BD122" s="112">
        <f t="shared" si="113"/>
        <v>0</v>
      </c>
      <c r="BE122" s="112">
        <f t="shared" si="114"/>
        <v>92742.099600000001</v>
      </c>
      <c r="BF122" s="112">
        <f t="shared" si="115"/>
        <v>92742.099600000001</v>
      </c>
      <c r="BG122" s="96"/>
      <c r="BH122" s="112">
        <f>SUM($AT122:AT122)</f>
        <v>0</v>
      </c>
      <c r="BI122" s="112">
        <f>SUM($AT122:AU122)</f>
        <v>0</v>
      </c>
      <c r="BJ122" s="112">
        <f>SUM($AT122:AV122)</f>
        <v>0</v>
      </c>
      <c r="BK122" s="112">
        <f>SUM($AT122:AW122)</f>
        <v>0</v>
      </c>
      <c r="BL122" s="112">
        <f>SUM($AT122:AX122)</f>
        <v>0</v>
      </c>
      <c r="BM122" s="112">
        <f>SUM($AT122:AY122)</f>
        <v>0</v>
      </c>
      <c r="BN122" s="112">
        <f>SUM($AT122:AZ122)</f>
        <v>0</v>
      </c>
      <c r="BO122" s="112">
        <f>SUM($AT122:BA122)</f>
        <v>0</v>
      </c>
      <c r="BP122" s="112">
        <f>SUM($AT122:BB122)</f>
        <v>0</v>
      </c>
      <c r="BQ122" s="112">
        <f>SUM($AT122:BC122)</f>
        <v>0</v>
      </c>
      <c r="BR122" s="112">
        <f>SUM($AT122:BD122)</f>
        <v>0</v>
      </c>
      <c r="BS122" s="112">
        <f>SUM($AT122:BE122)</f>
        <v>92742.099600000001</v>
      </c>
      <c r="BT122" s="132">
        <f t="shared" si="116"/>
        <v>3864.2541500000002</v>
      </c>
      <c r="BV122" s="112">
        <f t="shared" si="117"/>
        <v>0</v>
      </c>
      <c r="BW122" s="112">
        <f t="shared" si="118"/>
        <v>0</v>
      </c>
      <c r="BX122" s="112">
        <f t="shared" si="119"/>
        <v>0</v>
      </c>
      <c r="BY122" s="112">
        <f t="shared" si="120"/>
        <v>0</v>
      </c>
      <c r="BZ122" s="112">
        <f t="shared" si="121"/>
        <v>0</v>
      </c>
      <c r="CA122" s="112">
        <f t="shared" si="122"/>
        <v>0</v>
      </c>
      <c r="CB122" s="112">
        <f t="shared" si="123"/>
        <v>0</v>
      </c>
      <c r="CC122" s="112">
        <f t="shared" si="124"/>
        <v>0</v>
      </c>
      <c r="CD122" s="112">
        <f t="shared" si="125"/>
        <v>0</v>
      </c>
      <c r="CE122" s="112">
        <f t="shared" si="126"/>
        <v>0</v>
      </c>
      <c r="CF122" s="112">
        <f t="shared" si="127"/>
        <v>0</v>
      </c>
      <c r="CG122" s="112">
        <f t="shared" si="128"/>
        <v>0</v>
      </c>
      <c r="CH122" s="112">
        <f t="shared" si="129"/>
        <v>0</v>
      </c>
      <c r="CI122" s="96"/>
      <c r="CJ122" s="112">
        <f>SUM($BV122:BV122)</f>
        <v>0</v>
      </c>
      <c r="CK122" s="112">
        <f>SUM($BV122:BW122)</f>
        <v>0</v>
      </c>
      <c r="CL122" s="112">
        <f>SUM($BV122:BX122)</f>
        <v>0</v>
      </c>
      <c r="CM122" s="112">
        <f>SUM($BV122:BY122)</f>
        <v>0</v>
      </c>
      <c r="CN122" s="112">
        <f>SUM($BV122:BZ122)</f>
        <v>0</v>
      </c>
      <c r="CO122" s="112">
        <f>SUM($BV122:CA122)</f>
        <v>0</v>
      </c>
      <c r="CP122" s="112">
        <f>SUM($BV122:CB122)</f>
        <v>0</v>
      </c>
      <c r="CQ122" s="112">
        <f>SUM($BV122:CC122)</f>
        <v>0</v>
      </c>
      <c r="CR122" s="112">
        <f>SUM($BV122:CD122)</f>
        <v>0</v>
      </c>
      <c r="CS122" s="112">
        <f>SUM($BV122:CE122)</f>
        <v>0</v>
      </c>
      <c r="CT122" s="112">
        <f>SUM($BV122:CF122)</f>
        <v>0</v>
      </c>
      <c r="CU122" s="112">
        <f>SUM($BV122:CG122)</f>
        <v>0</v>
      </c>
      <c r="CV122" s="132">
        <f t="shared" si="99"/>
        <v>0</v>
      </c>
    </row>
    <row r="123" spans="1:100" s="94" customFormat="1" ht="14.4">
      <c r="A123" s="154" t="s">
        <v>864</v>
      </c>
      <c r="B123" s="154" t="s">
        <v>267</v>
      </c>
      <c r="C123" s="154" t="s">
        <v>268</v>
      </c>
      <c r="D123" s="137" t="s">
        <v>731</v>
      </c>
      <c r="E123" s="105" t="s">
        <v>56</v>
      </c>
      <c r="F123" t="s">
        <v>285</v>
      </c>
      <c r="G123" t="s">
        <v>421</v>
      </c>
      <c r="H123" t="s">
        <v>422</v>
      </c>
      <c r="I123" t="s">
        <v>431</v>
      </c>
      <c r="J123" t="s">
        <v>737</v>
      </c>
      <c r="K123" s="154" t="s">
        <v>501</v>
      </c>
      <c r="L123" s="154" t="s">
        <v>505</v>
      </c>
      <c r="M123" s="119" t="str">
        <f t="shared" si="67"/>
        <v>ED.WA</v>
      </c>
      <c r="N123" s="118">
        <v>0.65639999999999998</v>
      </c>
      <c r="O123" s="118">
        <v>0</v>
      </c>
      <c r="P123" s="117">
        <f t="shared" si="100"/>
        <v>172905.606</v>
      </c>
      <c r="Q123" s="117">
        <f t="shared" si="101"/>
        <v>0</v>
      </c>
      <c r="R123" s="112">
        <v>0</v>
      </c>
      <c r="S123" s="112">
        <v>0</v>
      </c>
      <c r="T123" s="112">
        <v>0</v>
      </c>
      <c r="U123" s="112">
        <v>0</v>
      </c>
      <c r="V123" s="112">
        <v>247758</v>
      </c>
      <c r="W123" s="112">
        <v>15657</v>
      </c>
      <c r="X123" s="112">
        <v>0</v>
      </c>
      <c r="Y123" s="112">
        <v>0</v>
      </c>
      <c r="Z123" s="112">
        <v>0</v>
      </c>
      <c r="AA123" s="112">
        <v>0</v>
      </c>
      <c r="AB123" s="112">
        <v>0</v>
      </c>
      <c r="AC123" s="112">
        <v>0</v>
      </c>
      <c r="AD123" s="112">
        <f t="shared" si="70"/>
        <v>263415</v>
      </c>
      <c r="AE123" s="96"/>
      <c r="AF123" s="112">
        <f>SUM($R123:R123)</f>
        <v>0</v>
      </c>
      <c r="AG123" s="112">
        <f>SUM($R123:S123)</f>
        <v>0</v>
      </c>
      <c r="AH123" s="112">
        <f>SUM($R123:T123)</f>
        <v>0</v>
      </c>
      <c r="AI123" s="112">
        <f>SUM($R123:U123)</f>
        <v>0</v>
      </c>
      <c r="AJ123" s="112">
        <f>SUM($R123:V123)</f>
        <v>247758</v>
      </c>
      <c r="AK123" s="112">
        <f>SUM($R123:W123)</f>
        <v>263415</v>
      </c>
      <c r="AL123" s="112">
        <f>SUM($R123:X123)</f>
        <v>263415</v>
      </c>
      <c r="AM123" s="112">
        <f>SUM($R123:Y123)</f>
        <v>263415</v>
      </c>
      <c r="AN123" s="112">
        <f>SUM($R123:Z123)</f>
        <v>263415</v>
      </c>
      <c r="AO123" s="112">
        <f>SUM($R123:AA123)</f>
        <v>263415</v>
      </c>
      <c r="AP123" s="112">
        <f>SUM($R123:AB123)</f>
        <v>263415</v>
      </c>
      <c r="AQ123" s="112">
        <f>SUM($R123:AC123)</f>
        <v>263415</v>
      </c>
      <c r="AR123" s="132">
        <f t="shared" si="102"/>
        <v>163329.625</v>
      </c>
      <c r="AT123" s="112">
        <f t="shared" si="103"/>
        <v>0</v>
      </c>
      <c r="AU123" s="112">
        <f t="shared" si="104"/>
        <v>0</v>
      </c>
      <c r="AV123" s="112">
        <f t="shared" si="105"/>
        <v>0</v>
      </c>
      <c r="AW123" s="112">
        <f t="shared" si="106"/>
        <v>0</v>
      </c>
      <c r="AX123" s="112">
        <f t="shared" si="107"/>
        <v>162628.3512</v>
      </c>
      <c r="AY123" s="112">
        <f t="shared" si="108"/>
        <v>10277.254800000001</v>
      </c>
      <c r="AZ123" s="112">
        <f t="shared" si="109"/>
        <v>0</v>
      </c>
      <c r="BA123" s="112">
        <f t="shared" si="110"/>
        <v>0</v>
      </c>
      <c r="BB123" s="112">
        <f t="shared" si="111"/>
        <v>0</v>
      </c>
      <c r="BC123" s="112">
        <f t="shared" si="112"/>
        <v>0</v>
      </c>
      <c r="BD123" s="112">
        <f t="shared" si="113"/>
        <v>0</v>
      </c>
      <c r="BE123" s="112">
        <f t="shared" si="114"/>
        <v>0</v>
      </c>
      <c r="BF123" s="112">
        <f t="shared" si="115"/>
        <v>172905.606</v>
      </c>
      <c r="BG123" s="96"/>
      <c r="BH123" s="112">
        <f>SUM($AT123:AT123)</f>
        <v>0</v>
      </c>
      <c r="BI123" s="112">
        <f>SUM($AT123:AU123)</f>
        <v>0</v>
      </c>
      <c r="BJ123" s="112">
        <f>SUM($AT123:AV123)</f>
        <v>0</v>
      </c>
      <c r="BK123" s="112">
        <f>SUM($AT123:AW123)</f>
        <v>0</v>
      </c>
      <c r="BL123" s="112">
        <f>SUM($AT123:AX123)</f>
        <v>162628.3512</v>
      </c>
      <c r="BM123" s="112">
        <f>SUM($AT123:AY123)</f>
        <v>172905.606</v>
      </c>
      <c r="BN123" s="112">
        <f>SUM($AT123:AZ123)</f>
        <v>172905.606</v>
      </c>
      <c r="BO123" s="112">
        <f>SUM($AT123:BA123)</f>
        <v>172905.606</v>
      </c>
      <c r="BP123" s="112">
        <f>SUM($AT123:BB123)</f>
        <v>172905.606</v>
      </c>
      <c r="BQ123" s="112">
        <f>SUM($AT123:BC123)</f>
        <v>172905.606</v>
      </c>
      <c r="BR123" s="112">
        <f>SUM($AT123:BD123)</f>
        <v>172905.606</v>
      </c>
      <c r="BS123" s="112">
        <f>SUM($AT123:BE123)</f>
        <v>172905.606</v>
      </c>
      <c r="BT123" s="132">
        <f t="shared" si="116"/>
        <v>107209.56585000001</v>
      </c>
      <c r="BV123" s="112">
        <f t="shared" si="117"/>
        <v>0</v>
      </c>
      <c r="BW123" s="112">
        <f t="shared" si="118"/>
        <v>0</v>
      </c>
      <c r="BX123" s="112">
        <f t="shared" si="119"/>
        <v>0</v>
      </c>
      <c r="BY123" s="112">
        <f t="shared" si="120"/>
        <v>0</v>
      </c>
      <c r="BZ123" s="112">
        <f t="shared" si="121"/>
        <v>0</v>
      </c>
      <c r="CA123" s="112">
        <f t="shared" si="122"/>
        <v>0</v>
      </c>
      <c r="CB123" s="112">
        <f t="shared" si="123"/>
        <v>0</v>
      </c>
      <c r="CC123" s="112">
        <f t="shared" si="124"/>
        <v>0</v>
      </c>
      <c r="CD123" s="112">
        <f t="shared" si="125"/>
        <v>0</v>
      </c>
      <c r="CE123" s="112">
        <f t="shared" si="126"/>
        <v>0</v>
      </c>
      <c r="CF123" s="112">
        <f t="shared" si="127"/>
        <v>0</v>
      </c>
      <c r="CG123" s="112">
        <f t="shared" si="128"/>
        <v>0</v>
      </c>
      <c r="CH123" s="112">
        <f t="shared" si="129"/>
        <v>0</v>
      </c>
      <c r="CI123" s="96"/>
      <c r="CJ123" s="112">
        <f>SUM($BV123:BV123)</f>
        <v>0</v>
      </c>
      <c r="CK123" s="112">
        <f>SUM($BV123:BW123)</f>
        <v>0</v>
      </c>
      <c r="CL123" s="112">
        <f>SUM($BV123:BX123)</f>
        <v>0</v>
      </c>
      <c r="CM123" s="112">
        <f>SUM($BV123:BY123)</f>
        <v>0</v>
      </c>
      <c r="CN123" s="112">
        <f>SUM($BV123:BZ123)</f>
        <v>0</v>
      </c>
      <c r="CO123" s="112">
        <f>SUM($BV123:CA123)</f>
        <v>0</v>
      </c>
      <c r="CP123" s="112">
        <f>SUM($BV123:CB123)</f>
        <v>0</v>
      </c>
      <c r="CQ123" s="112">
        <f>SUM($BV123:CC123)</f>
        <v>0</v>
      </c>
      <c r="CR123" s="112">
        <f>SUM($BV123:CD123)</f>
        <v>0</v>
      </c>
      <c r="CS123" s="112">
        <f>SUM($BV123:CE123)</f>
        <v>0</v>
      </c>
      <c r="CT123" s="112">
        <f>SUM($BV123:CF123)</f>
        <v>0</v>
      </c>
      <c r="CU123" s="112">
        <f>SUM($BV123:CG123)</f>
        <v>0</v>
      </c>
      <c r="CV123" s="132">
        <f t="shared" si="99"/>
        <v>0</v>
      </c>
    </row>
    <row r="124" spans="1:100" s="94" customFormat="1" ht="14.4">
      <c r="A124" s="154" t="s">
        <v>864</v>
      </c>
      <c r="B124" s="154" t="s">
        <v>267</v>
      </c>
      <c r="C124" s="154" t="s">
        <v>268</v>
      </c>
      <c r="D124" s="137" t="s">
        <v>731</v>
      </c>
      <c r="E124" s="105" t="s">
        <v>56</v>
      </c>
      <c r="F124" t="s">
        <v>285</v>
      </c>
      <c r="G124" t="s">
        <v>421</v>
      </c>
      <c r="H124" t="s">
        <v>422</v>
      </c>
      <c r="I124" t="s">
        <v>430</v>
      </c>
      <c r="J124" t="s">
        <v>738</v>
      </c>
      <c r="K124" s="154" t="s">
        <v>501</v>
      </c>
      <c r="L124" s="154" t="s">
        <v>505</v>
      </c>
      <c r="M124" s="119" t="str">
        <f t="shared" si="67"/>
        <v>ED.WA</v>
      </c>
      <c r="N124" s="118">
        <v>0.65639999999999998</v>
      </c>
      <c r="O124" s="118">
        <v>0</v>
      </c>
      <c r="P124" s="117">
        <f t="shared" si="100"/>
        <v>202891.2708</v>
      </c>
      <c r="Q124" s="117">
        <f t="shared" si="101"/>
        <v>0</v>
      </c>
      <c r="R124" s="112">
        <v>0</v>
      </c>
      <c r="S124" s="112">
        <v>0</v>
      </c>
      <c r="T124" s="112">
        <v>0</v>
      </c>
      <c r="U124" s="112">
        <v>0</v>
      </c>
      <c r="V124" s="112">
        <v>283314</v>
      </c>
      <c r="W124" s="112">
        <v>25783</v>
      </c>
      <c r="X124" s="112">
        <v>0</v>
      </c>
      <c r="Y124" s="112">
        <v>0</v>
      </c>
      <c r="Z124" s="112">
        <v>0</v>
      </c>
      <c r="AA124" s="112">
        <v>0</v>
      </c>
      <c r="AB124" s="112">
        <v>0</v>
      </c>
      <c r="AC124" s="112">
        <v>0</v>
      </c>
      <c r="AD124" s="112">
        <f t="shared" si="70"/>
        <v>309097</v>
      </c>
      <c r="AE124" s="96"/>
      <c r="AF124" s="112">
        <f>SUM($R124:R124)</f>
        <v>0</v>
      </c>
      <c r="AG124" s="112">
        <f>SUM($R124:S124)</f>
        <v>0</v>
      </c>
      <c r="AH124" s="112">
        <f>SUM($R124:T124)</f>
        <v>0</v>
      </c>
      <c r="AI124" s="112">
        <f>SUM($R124:U124)</f>
        <v>0</v>
      </c>
      <c r="AJ124" s="112">
        <f>SUM($R124:V124)</f>
        <v>283314</v>
      </c>
      <c r="AK124" s="112">
        <f>SUM($R124:W124)</f>
        <v>309097</v>
      </c>
      <c r="AL124" s="112">
        <f>SUM($R124:X124)</f>
        <v>309097</v>
      </c>
      <c r="AM124" s="112">
        <f>SUM($R124:Y124)</f>
        <v>309097</v>
      </c>
      <c r="AN124" s="112">
        <f>SUM($R124:Z124)</f>
        <v>309097</v>
      </c>
      <c r="AO124" s="112">
        <f>SUM($R124:AA124)</f>
        <v>309097</v>
      </c>
      <c r="AP124" s="112">
        <f>SUM($R124:AB124)</f>
        <v>309097</v>
      </c>
      <c r="AQ124" s="112">
        <f>SUM($R124:AC124)</f>
        <v>309097</v>
      </c>
      <c r="AR124" s="132">
        <f t="shared" si="102"/>
        <v>191037.04166666666</v>
      </c>
      <c r="AT124" s="112">
        <f t="shared" si="103"/>
        <v>0</v>
      </c>
      <c r="AU124" s="112">
        <f t="shared" si="104"/>
        <v>0</v>
      </c>
      <c r="AV124" s="112">
        <f t="shared" si="105"/>
        <v>0</v>
      </c>
      <c r="AW124" s="112">
        <f t="shared" si="106"/>
        <v>0</v>
      </c>
      <c r="AX124" s="112">
        <f t="shared" si="107"/>
        <v>185967.30960000001</v>
      </c>
      <c r="AY124" s="112">
        <f t="shared" si="108"/>
        <v>16923.961199999998</v>
      </c>
      <c r="AZ124" s="112">
        <f t="shared" si="109"/>
        <v>0</v>
      </c>
      <c r="BA124" s="112">
        <f t="shared" si="110"/>
        <v>0</v>
      </c>
      <c r="BB124" s="112">
        <f t="shared" si="111"/>
        <v>0</v>
      </c>
      <c r="BC124" s="112">
        <f t="shared" si="112"/>
        <v>0</v>
      </c>
      <c r="BD124" s="112">
        <f t="shared" si="113"/>
        <v>0</v>
      </c>
      <c r="BE124" s="112">
        <f t="shared" si="114"/>
        <v>0</v>
      </c>
      <c r="BF124" s="112">
        <f t="shared" si="115"/>
        <v>202891.2708</v>
      </c>
      <c r="BG124" s="96"/>
      <c r="BH124" s="112">
        <f>SUM($AT124:AT124)</f>
        <v>0</v>
      </c>
      <c r="BI124" s="112">
        <f>SUM($AT124:AU124)</f>
        <v>0</v>
      </c>
      <c r="BJ124" s="112">
        <f>SUM($AT124:AV124)</f>
        <v>0</v>
      </c>
      <c r="BK124" s="112">
        <f>SUM($AT124:AW124)</f>
        <v>0</v>
      </c>
      <c r="BL124" s="112">
        <f>SUM($AT124:AX124)</f>
        <v>185967.30960000001</v>
      </c>
      <c r="BM124" s="112">
        <f>SUM($AT124:AY124)</f>
        <v>202891.2708</v>
      </c>
      <c r="BN124" s="112">
        <f>SUM($AT124:AZ124)</f>
        <v>202891.2708</v>
      </c>
      <c r="BO124" s="112">
        <f>SUM($AT124:BA124)</f>
        <v>202891.2708</v>
      </c>
      <c r="BP124" s="112">
        <f>SUM($AT124:BB124)</f>
        <v>202891.2708</v>
      </c>
      <c r="BQ124" s="112">
        <f>SUM($AT124:BC124)</f>
        <v>202891.2708</v>
      </c>
      <c r="BR124" s="112">
        <f>SUM($AT124:BD124)</f>
        <v>202891.2708</v>
      </c>
      <c r="BS124" s="112">
        <f>SUM($AT124:BE124)</f>
        <v>202891.2708</v>
      </c>
      <c r="BT124" s="132">
        <f t="shared" si="116"/>
        <v>125396.71415000001</v>
      </c>
      <c r="BV124" s="112">
        <f t="shared" si="117"/>
        <v>0</v>
      </c>
      <c r="BW124" s="112">
        <f t="shared" si="118"/>
        <v>0</v>
      </c>
      <c r="BX124" s="112">
        <f t="shared" si="119"/>
        <v>0</v>
      </c>
      <c r="BY124" s="112">
        <f t="shared" si="120"/>
        <v>0</v>
      </c>
      <c r="BZ124" s="112">
        <f t="shared" si="121"/>
        <v>0</v>
      </c>
      <c r="CA124" s="112">
        <f t="shared" si="122"/>
        <v>0</v>
      </c>
      <c r="CB124" s="112">
        <f t="shared" si="123"/>
        <v>0</v>
      </c>
      <c r="CC124" s="112">
        <f t="shared" si="124"/>
        <v>0</v>
      </c>
      <c r="CD124" s="112">
        <f t="shared" si="125"/>
        <v>0</v>
      </c>
      <c r="CE124" s="112">
        <f t="shared" si="126"/>
        <v>0</v>
      </c>
      <c r="CF124" s="112">
        <f t="shared" si="127"/>
        <v>0</v>
      </c>
      <c r="CG124" s="112">
        <f t="shared" si="128"/>
        <v>0</v>
      </c>
      <c r="CH124" s="112">
        <f t="shared" si="129"/>
        <v>0</v>
      </c>
      <c r="CI124" s="96"/>
      <c r="CJ124" s="112">
        <f>SUM($BV124:BV124)</f>
        <v>0</v>
      </c>
      <c r="CK124" s="112">
        <f>SUM($BV124:BW124)</f>
        <v>0</v>
      </c>
      <c r="CL124" s="112">
        <f>SUM($BV124:BX124)</f>
        <v>0</v>
      </c>
      <c r="CM124" s="112">
        <f>SUM($BV124:BY124)</f>
        <v>0</v>
      </c>
      <c r="CN124" s="112">
        <f>SUM($BV124:BZ124)</f>
        <v>0</v>
      </c>
      <c r="CO124" s="112">
        <f>SUM($BV124:CA124)</f>
        <v>0</v>
      </c>
      <c r="CP124" s="112">
        <f>SUM($BV124:CB124)</f>
        <v>0</v>
      </c>
      <c r="CQ124" s="112">
        <f>SUM($BV124:CC124)</f>
        <v>0</v>
      </c>
      <c r="CR124" s="112">
        <f>SUM($BV124:CD124)</f>
        <v>0</v>
      </c>
      <c r="CS124" s="112">
        <f>SUM($BV124:CE124)</f>
        <v>0</v>
      </c>
      <c r="CT124" s="112">
        <f>SUM($BV124:CF124)</f>
        <v>0</v>
      </c>
      <c r="CU124" s="112">
        <f>SUM($BV124:CG124)</f>
        <v>0</v>
      </c>
      <c r="CV124" s="132">
        <f t="shared" si="99"/>
        <v>0</v>
      </c>
    </row>
    <row r="125" spans="1:100" s="94" customFormat="1" ht="14.4">
      <c r="A125" s="154" t="s">
        <v>864</v>
      </c>
      <c r="B125" s="154" t="s">
        <v>267</v>
      </c>
      <c r="C125" s="154" t="s">
        <v>21</v>
      </c>
      <c r="D125" s="137" t="s">
        <v>731</v>
      </c>
      <c r="E125" s="105" t="s">
        <v>56</v>
      </c>
      <c r="F125" t="s">
        <v>285</v>
      </c>
      <c r="G125" t="s">
        <v>421</v>
      </c>
      <c r="H125" t="s">
        <v>422</v>
      </c>
      <c r="I125" t="s">
        <v>427</v>
      </c>
      <c r="J125" t="s">
        <v>739</v>
      </c>
      <c r="K125" s="154" t="s">
        <v>501</v>
      </c>
      <c r="L125" s="154" t="s">
        <v>505</v>
      </c>
      <c r="M125" s="119" t="str">
        <f t="shared" si="67"/>
        <v>ED.AN</v>
      </c>
      <c r="N125" s="118">
        <v>0.65639999999999998</v>
      </c>
      <c r="O125" s="118">
        <v>0</v>
      </c>
      <c r="P125" s="117">
        <f t="shared" si="100"/>
        <v>239744.1924</v>
      </c>
      <c r="Q125" s="117">
        <f t="shared" si="101"/>
        <v>0</v>
      </c>
      <c r="R125" s="112">
        <v>0</v>
      </c>
      <c r="S125" s="112">
        <v>0</v>
      </c>
      <c r="T125" s="112">
        <v>0</v>
      </c>
      <c r="U125" s="112">
        <v>0</v>
      </c>
      <c r="V125" s="112">
        <v>0</v>
      </c>
      <c r="W125" s="112">
        <v>335982</v>
      </c>
      <c r="X125" s="112">
        <v>0</v>
      </c>
      <c r="Y125" s="112">
        <v>0</v>
      </c>
      <c r="Z125" s="112">
        <v>0</v>
      </c>
      <c r="AA125" s="112">
        <v>29259</v>
      </c>
      <c r="AB125" s="112">
        <v>0</v>
      </c>
      <c r="AC125" s="112">
        <v>0</v>
      </c>
      <c r="AD125" s="112">
        <f t="shared" si="70"/>
        <v>365241</v>
      </c>
      <c r="AE125" s="96"/>
      <c r="AF125" s="112">
        <f>SUM($R125:R125)</f>
        <v>0</v>
      </c>
      <c r="AG125" s="112">
        <f>SUM($R125:S125)</f>
        <v>0</v>
      </c>
      <c r="AH125" s="112">
        <f>SUM($R125:T125)</f>
        <v>0</v>
      </c>
      <c r="AI125" s="112">
        <f>SUM($R125:U125)</f>
        <v>0</v>
      </c>
      <c r="AJ125" s="112">
        <f>SUM($R125:V125)</f>
        <v>0</v>
      </c>
      <c r="AK125" s="112">
        <f>SUM($R125:W125)</f>
        <v>335982</v>
      </c>
      <c r="AL125" s="112">
        <f>SUM($R125:X125)</f>
        <v>335982</v>
      </c>
      <c r="AM125" s="112">
        <f>SUM($R125:Y125)</f>
        <v>335982</v>
      </c>
      <c r="AN125" s="112">
        <f>SUM($R125:Z125)</f>
        <v>335982</v>
      </c>
      <c r="AO125" s="112">
        <f>SUM($R125:AA125)</f>
        <v>365241</v>
      </c>
      <c r="AP125" s="112">
        <f>SUM($R125:AB125)</f>
        <v>365241</v>
      </c>
      <c r="AQ125" s="112">
        <f>SUM($R125:AC125)</f>
        <v>365241</v>
      </c>
      <c r="AR125" s="132">
        <f t="shared" si="102"/>
        <v>188085.875</v>
      </c>
      <c r="AT125" s="112">
        <f t="shared" si="103"/>
        <v>0</v>
      </c>
      <c r="AU125" s="112">
        <f t="shared" si="104"/>
        <v>0</v>
      </c>
      <c r="AV125" s="112">
        <f t="shared" si="105"/>
        <v>0</v>
      </c>
      <c r="AW125" s="112">
        <f t="shared" si="106"/>
        <v>0</v>
      </c>
      <c r="AX125" s="112">
        <f t="shared" si="107"/>
        <v>0</v>
      </c>
      <c r="AY125" s="112">
        <f t="shared" si="108"/>
        <v>220538.58479999998</v>
      </c>
      <c r="AZ125" s="112">
        <f t="shared" si="109"/>
        <v>0</v>
      </c>
      <c r="BA125" s="112">
        <f t="shared" si="110"/>
        <v>0</v>
      </c>
      <c r="BB125" s="112">
        <f t="shared" si="111"/>
        <v>0</v>
      </c>
      <c r="BC125" s="112">
        <f t="shared" si="112"/>
        <v>19205.607599999999</v>
      </c>
      <c r="BD125" s="112">
        <f t="shared" si="113"/>
        <v>0</v>
      </c>
      <c r="BE125" s="112">
        <f t="shared" si="114"/>
        <v>0</v>
      </c>
      <c r="BF125" s="112">
        <f t="shared" si="115"/>
        <v>239744.19239999997</v>
      </c>
      <c r="BG125" s="96"/>
      <c r="BH125" s="112">
        <f>SUM($AT125:AT125)</f>
        <v>0</v>
      </c>
      <c r="BI125" s="112">
        <f>SUM($AT125:AU125)</f>
        <v>0</v>
      </c>
      <c r="BJ125" s="112">
        <f>SUM($AT125:AV125)</f>
        <v>0</v>
      </c>
      <c r="BK125" s="112">
        <f>SUM($AT125:AW125)</f>
        <v>0</v>
      </c>
      <c r="BL125" s="112">
        <f>SUM($AT125:AX125)</f>
        <v>0</v>
      </c>
      <c r="BM125" s="112">
        <f>SUM($AT125:AY125)</f>
        <v>220538.58479999998</v>
      </c>
      <c r="BN125" s="112">
        <f>SUM($AT125:AZ125)</f>
        <v>220538.58479999998</v>
      </c>
      <c r="BO125" s="112">
        <f>SUM($AT125:BA125)</f>
        <v>220538.58479999998</v>
      </c>
      <c r="BP125" s="112">
        <f>SUM($AT125:BB125)</f>
        <v>220538.58479999998</v>
      </c>
      <c r="BQ125" s="112">
        <f>SUM($AT125:BC125)</f>
        <v>239744.19239999997</v>
      </c>
      <c r="BR125" s="112">
        <f>SUM($AT125:BD125)</f>
        <v>239744.19239999997</v>
      </c>
      <c r="BS125" s="112">
        <f>SUM($AT125:BE125)</f>
        <v>239744.19239999997</v>
      </c>
      <c r="BT125" s="132">
        <f t="shared" si="116"/>
        <v>123459.56835</v>
      </c>
      <c r="BV125" s="112">
        <f t="shared" si="117"/>
        <v>0</v>
      </c>
      <c r="BW125" s="112">
        <f t="shared" si="118"/>
        <v>0</v>
      </c>
      <c r="BX125" s="112">
        <f t="shared" si="119"/>
        <v>0</v>
      </c>
      <c r="BY125" s="112">
        <f t="shared" si="120"/>
        <v>0</v>
      </c>
      <c r="BZ125" s="112">
        <f t="shared" si="121"/>
        <v>0</v>
      </c>
      <c r="CA125" s="112">
        <f t="shared" si="122"/>
        <v>0</v>
      </c>
      <c r="CB125" s="112">
        <f t="shared" si="123"/>
        <v>0</v>
      </c>
      <c r="CC125" s="112">
        <f t="shared" si="124"/>
        <v>0</v>
      </c>
      <c r="CD125" s="112">
        <f t="shared" si="125"/>
        <v>0</v>
      </c>
      <c r="CE125" s="112">
        <f t="shared" si="126"/>
        <v>0</v>
      </c>
      <c r="CF125" s="112">
        <f t="shared" si="127"/>
        <v>0</v>
      </c>
      <c r="CG125" s="112">
        <f t="shared" si="128"/>
        <v>0</v>
      </c>
      <c r="CH125" s="112">
        <f t="shared" si="129"/>
        <v>0</v>
      </c>
      <c r="CI125" s="96"/>
      <c r="CJ125" s="112">
        <f>SUM($BV125:BV125)</f>
        <v>0</v>
      </c>
      <c r="CK125" s="112">
        <f>SUM($BV125:BW125)</f>
        <v>0</v>
      </c>
      <c r="CL125" s="112">
        <f>SUM($BV125:BX125)</f>
        <v>0</v>
      </c>
      <c r="CM125" s="112">
        <f>SUM($BV125:BY125)</f>
        <v>0</v>
      </c>
      <c r="CN125" s="112">
        <f>SUM($BV125:BZ125)</f>
        <v>0</v>
      </c>
      <c r="CO125" s="112">
        <f>SUM($BV125:CA125)</f>
        <v>0</v>
      </c>
      <c r="CP125" s="112">
        <f>SUM($BV125:CB125)</f>
        <v>0</v>
      </c>
      <c r="CQ125" s="112">
        <f>SUM($BV125:CC125)</f>
        <v>0</v>
      </c>
      <c r="CR125" s="112">
        <f>SUM($BV125:CD125)</f>
        <v>0</v>
      </c>
      <c r="CS125" s="112">
        <f>SUM($BV125:CE125)</f>
        <v>0</v>
      </c>
      <c r="CT125" s="112">
        <f>SUM($BV125:CF125)</f>
        <v>0</v>
      </c>
      <c r="CU125" s="112">
        <f>SUM($BV125:CG125)</f>
        <v>0</v>
      </c>
      <c r="CV125" s="132">
        <f t="shared" si="99"/>
        <v>0</v>
      </c>
    </row>
    <row r="126" spans="1:100" s="94" customFormat="1" ht="14.4">
      <c r="A126" s="154" t="s">
        <v>864</v>
      </c>
      <c r="B126" s="154" t="s">
        <v>267</v>
      </c>
      <c r="C126" s="154" t="s">
        <v>21</v>
      </c>
      <c r="D126" s="137" t="s">
        <v>731</v>
      </c>
      <c r="E126" s="105" t="s">
        <v>56</v>
      </c>
      <c r="F126" t="s">
        <v>285</v>
      </c>
      <c r="G126" t="s">
        <v>421</v>
      </c>
      <c r="H126" t="s">
        <v>422</v>
      </c>
      <c r="I126" t="s">
        <v>424</v>
      </c>
      <c r="J126" t="s">
        <v>740</v>
      </c>
      <c r="K126" s="154" t="s">
        <v>501</v>
      </c>
      <c r="L126" s="154" t="s">
        <v>505</v>
      </c>
      <c r="M126" s="119" t="str">
        <f t="shared" si="67"/>
        <v>ED.AN</v>
      </c>
      <c r="N126" s="118">
        <v>0.65639999999999998</v>
      </c>
      <c r="O126" s="118">
        <v>0</v>
      </c>
      <c r="P126" s="117">
        <f t="shared" si="100"/>
        <v>890237.90519999992</v>
      </c>
      <c r="Q126" s="117">
        <f t="shared" si="101"/>
        <v>0</v>
      </c>
      <c r="R126" s="112">
        <v>0</v>
      </c>
      <c r="S126" s="112">
        <v>0</v>
      </c>
      <c r="T126" s="112">
        <v>0</v>
      </c>
      <c r="U126" s="112">
        <v>0</v>
      </c>
      <c r="V126" s="112">
        <v>0</v>
      </c>
      <c r="W126" s="112">
        <v>0</v>
      </c>
      <c r="X126" s="112">
        <v>0</v>
      </c>
      <c r="Y126" s="112">
        <v>0</v>
      </c>
      <c r="Z126" s="112">
        <v>0</v>
      </c>
      <c r="AA126" s="112">
        <v>0</v>
      </c>
      <c r="AB126" s="112">
        <v>0</v>
      </c>
      <c r="AC126" s="112">
        <v>1356243</v>
      </c>
      <c r="AD126" s="112">
        <f t="shared" si="70"/>
        <v>1356243</v>
      </c>
      <c r="AE126" s="96"/>
      <c r="AF126" s="112">
        <f>SUM($R126:R126)</f>
        <v>0</v>
      </c>
      <c r="AG126" s="112">
        <f>SUM($R126:S126)</f>
        <v>0</v>
      </c>
      <c r="AH126" s="112">
        <f>SUM($R126:T126)</f>
        <v>0</v>
      </c>
      <c r="AI126" s="112">
        <f>SUM($R126:U126)</f>
        <v>0</v>
      </c>
      <c r="AJ126" s="112">
        <f>SUM($R126:V126)</f>
        <v>0</v>
      </c>
      <c r="AK126" s="112">
        <f>SUM($R126:W126)</f>
        <v>0</v>
      </c>
      <c r="AL126" s="112">
        <f>SUM($R126:X126)</f>
        <v>0</v>
      </c>
      <c r="AM126" s="112">
        <f>SUM($R126:Y126)</f>
        <v>0</v>
      </c>
      <c r="AN126" s="112">
        <f>SUM($R126:Z126)</f>
        <v>0</v>
      </c>
      <c r="AO126" s="112">
        <f>SUM($R126:AA126)</f>
        <v>0</v>
      </c>
      <c r="AP126" s="112">
        <f>SUM($R126:AB126)</f>
        <v>0</v>
      </c>
      <c r="AQ126" s="112">
        <f>SUM($R126:AC126)</f>
        <v>1356243</v>
      </c>
      <c r="AR126" s="132">
        <f t="shared" si="102"/>
        <v>56510.125</v>
      </c>
      <c r="AT126" s="112">
        <f t="shared" si="103"/>
        <v>0</v>
      </c>
      <c r="AU126" s="112">
        <f t="shared" si="104"/>
        <v>0</v>
      </c>
      <c r="AV126" s="112">
        <f t="shared" si="105"/>
        <v>0</v>
      </c>
      <c r="AW126" s="112">
        <f t="shared" si="106"/>
        <v>0</v>
      </c>
      <c r="AX126" s="112">
        <f t="shared" si="107"/>
        <v>0</v>
      </c>
      <c r="AY126" s="112">
        <f t="shared" si="108"/>
        <v>0</v>
      </c>
      <c r="AZ126" s="112">
        <f t="shared" si="109"/>
        <v>0</v>
      </c>
      <c r="BA126" s="112">
        <f t="shared" si="110"/>
        <v>0</v>
      </c>
      <c r="BB126" s="112">
        <f t="shared" si="111"/>
        <v>0</v>
      </c>
      <c r="BC126" s="112">
        <f t="shared" si="112"/>
        <v>0</v>
      </c>
      <c r="BD126" s="112">
        <f t="shared" si="113"/>
        <v>0</v>
      </c>
      <c r="BE126" s="112">
        <f t="shared" si="114"/>
        <v>890237.90519999992</v>
      </c>
      <c r="BF126" s="112">
        <f t="shared" si="115"/>
        <v>890237.90519999992</v>
      </c>
      <c r="BG126" s="96"/>
      <c r="BH126" s="112">
        <f>SUM($AT126:AT126)</f>
        <v>0</v>
      </c>
      <c r="BI126" s="112">
        <f>SUM($AT126:AU126)</f>
        <v>0</v>
      </c>
      <c r="BJ126" s="112">
        <f>SUM($AT126:AV126)</f>
        <v>0</v>
      </c>
      <c r="BK126" s="112">
        <f>SUM($AT126:AW126)</f>
        <v>0</v>
      </c>
      <c r="BL126" s="112">
        <f>SUM($AT126:AX126)</f>
        <v>0</v>
      </c>
      <c r="BM126" s="112">
        <f>SUM($AT126:AY126)</f>
        <v>0</v>
      </c>
      <c r="BN126" s="112">
        <f>SUM($AT126:AZ126)</f>
        <v>0</v>
      </c>
      <c r="BO126" s="112">
        <f>SUM($AT126:BA126)</f>
        <v>0</v>
      </c>
      <c r="BP126" s="112">
        <f>SUM($AT126:BB126)</f>
        <v>0</v>
      </c>
      <c r="BQ126" s="112">
        <f>SUM($AT126:BC126)</f>
        <v>0</v>
      </c>
      <c r="BR126" s="112">
        <f>SUM($AT126:BD126)</f>
        <v>0</v>
      </c>
      <c r="BS126" s="112">
        <f>SUM($AT126:BE126)</f>
        <v>890237.90519999992</v>
      </c>
      <c r="BT126" s="132">
        <f t="shared" si="116"/>
        <v>37093.246049999994</v>
      </c>
      <c r="BV126" s="112">
        <f t="shared" si="117"/>
        <v>0</v>
      </c>
      <c r="BW126" s="112">
        <f t="shared" si="118"/>
        <v>0</v>
      </c>
      <c r="BX126" s="112">
        <f t="shared" si="119"/>
        <v>0</v>
      </c>
      <c r="BY126" s="112">
        <f t="shared" si="120"/>
        <v>0</v>
      </c>
      <c r="BZ126" s="112">
        <f t="shared" si="121"/>
        <v>0</v>
      </c>
      <c r="CA126" s="112">
        <f t="shared" si="122"/>
        <v>0</v>
      </c>
      <c r="CB126" s="112">
        <f t="shared" si="123"/>
        <v>0</v>
      </c>
      <c r="CC126" s="112">
        <f t="shared" si="124"/>
        <v>0</v>
      </c>
      <c r="CD126" s="112">
        <f t="shared" si="125"/>
        <v>0</v>
      </c>
      <c r="CE126" s="112">
        <f t="shared" si="126"/>
        <v>0</v>
      </c>
      <c r="CF126" s="112">
        <f t="shared" si="127"/>
        <v>0</v>
      </c>
      <c r="CG126" s="112">
        <f t="shared" si="128"/>
        <v>0</v>
      </c>
      <c r="CH126" s="112">
        <f t="shared" si="129"/>
        <v>0</v>
      </c>
      <c r="CI126" s="96"/>
      <c r="CJ126" s="112">
        <f>SUM($BV126:BV126)</f>
        <v>0</v>
      </c>
      <c r="CK126" s="112">
        <f>SUM($BV126:BW126)</f>
        <v>0</v>
      </c>
      <c r="CL126" s="112">
        <f>SUM($BV126:BX126)</f>
        <v>0</v>
      </c>
      <c r="CM126" s="112">
        <f>SUM($BV126:BY126)</f>
        <v>0</v>
      </c>
      <c r="CN126" s="112">
        <f>SUM($BV126:BZ126)</f>
        <v>0</v>
      </c>
      <c r="CO126" s="112">
        <f>SUM($BV126:CA126)</f>
        <v>0</v>
      </c>
      <c r="CP126" s="112">
        <f>SUM($BV126:CB126)</f>
        <v>0</v>
      </c>
      <c r="CQ126" s="112">
        <f>SUM($BV126:CC126)</f>
        <v>0</v>
      </c>
      <c r="CR126" s="112">
        <f>SUM($BV126:CD126)</f>
        <v>0</v>
      </c>
      <c r="CS126" s="112">
        <f>SUM($BV126:CE126)</f>
        <v>0</v>
      </c>
      <c r="CT126" s="112">
        <f>SUM($BV126:CF126)</f>
        <v>0</v>
      </c>
      <c r="CU126" s="112">
        <f>SUM($BV126:CG126)</f>
        <v>0</v>
      </c>
      <c r="CV126" s="132">
        <f t="shared" si="99"/>
        <v>0</v>
      </c>
    </row>
    <row r="127" spans="1:100" s="94" customFormat="1" ht="14.4">
      <c r="A127" s="154" t="s">
        <v>864</v>
      </c>
      <c r="B127" s="154" t="s">
        <v>267</v>
      </c>
      <c r="C127" s="154" t="s">
        <v>21</v>
      </c>
      <c r="D127" s="137" t="s">
        <v>731</v>
      </c>
      <c r="E127" s="105" t="s">
        <v>56</v>
      </c>
      <c r="F127" t="s">
        <v>285</v>
      </c>
      <c r="G127" t="s">
        <v>421</v>
      </c>
      <c r="H127" t="s">
        <v>422</v>
      </c>
      <c r="I127" t="s">
        <v>429</v>
      </c>
      <c r="J127" t="s">
        <v>741</v>
      </c>
      <c r="K127" s="154" t="s">
        <v>501</v>
      </c>
      <c r="L127" s="154" t="s">
        <v>505</v>
      </c>
      <c r="M127" s="119" t="str">
        <f t="shared" si="67"/>
        <v>ED.AN</v>
      </c>
      <c r="N127" s="118">
        <v>0.65639999999999998</v>
      </c>
      <c r="O127" s="118">
        <v>0</v>
      </c>
      <c r="P127" s="117">
        <f t="shared" si="100"/>
        <v>1544208.5688</v>
      </c>
      <c r="Q127" s="117">
        <f t="shared" si="101"/>
        <v>0</v>
      </c>
      <c r="R127" s="112">
        <v>2347496</v>
      </c>
      <c r="S127" s="112">
        <v>0</v>
      </c>
      <c r="T127" s="112">
        <v>3609</v>
      </c>
      <c r="U127" s="112">
        <v>-36</v>
      </c>
      <c r="V127" s="112">
        <v>0</v>
      </c>
      <c r="W127" s="112">
        <v>1473</v>
      </c>
      <c r="X127" s="112">
        <v>0</v>
      </c>
      <c r="Y127" s="112">
        <v>0</v>
      </c>
      <c r="Z127" s="112">
        <v>0</v>
      </c>
      <c r="AA127" s="112">
        <v>0</v>
      </c>
      <c r="AB127" s="112">
        <v>0</v>
      </c>
      <c r="AC127" s="112">
        <v>0</v>
      </c>
      <c r="AD127" s="112">
        <f t="shared" si="70"/>
        <v>2352542</v>
      </c>
      <c r="AE127" s="96"/>
      <c r="AF127" s="112">
        <f>SUM($R127:R127)</f>
        <v>2347496</v>
      </c>
      <c r="AG127" s="112">
        <f>SUM($R127:S127)</f>
        <v>2347496</v>
      </c>
      <c r="AH127" s="112">
        <f>SUM($R127:T127)</f>
        <v>2351105</v>
      </c>
      <c r="AI127" s="112">
        <f>SUM($R127:U127)</f>
        <v>2351069</v>
      </c>
      <c r="AJ127" s="112">
        <f>SUM($R127:V127)</f>
        <v>2351069</v>
      </c>
      <c r="AK127" s="112">
        <f>SUM($R127:W127)</f>
        <v>2352542</v>
      </c>
      <c r="AL127" s="112">
        <f>SUM($R127:X127)</f>
        <v>2352542</v>
      </c>
      <c r="AM127" s="112">
        <f>SUM($R127:Y127)</f>
        <v>2352542</v>
      </c>
      <c r="AN127" s="112">
        <f>SUM($R127:Z127)</f>
        <v>2352542</v>
      </c>
      <c r="AO127" s="112">
        <f>SUM($R127:AA127)</f>
        <v>2352542</v>
      </c>
      <c r="AP127" s="112">
        <f>SUM($R127:AB127)</f>
        <v>2352542</v>
      </c>
      <c r="AQ127" s="112">
        <f>SUM($R127:AC127)</f>
        <v>2352542</v>
      </c>
      <c r="AR127" s="132">
        <f t="shared" si="102"/>
        <v>2253313.1666666665</v>
      </c>
      <c r="AT127" s="112">
        <f t="shared" si="103"/>
        <v>1540896.3743999999</v>
      </c>
      <c r="AU127" s="112">
        <f t="shared" si="104"/>
        <v>0</v>
      </c>
      <c r="AV127" s="112">
        <f t="shared" si="105"/>
        <v>2368.9476</v>
      </c>
      <c r="AW127" s="112">
        <f t="shared" si="106"/>
        <v>-23.630399999999998</v>
      </c>
      <c r="AX127" s="112">
        <f t="shared" si="107"/>
        <v>0</v>
      </c>
      <c r="AY127" s="112">
        <f t="shared" si="108"/>
        <v>966.87720000000002</v>
      </c>
      <c r="AZ127" s="112">
        <f t="shared" si="109"/>
        <v>0</v>
      </c>
      <c r="BA127" s="112">
        <f t="shared" si="110"/>
        <v>0</v>
      </c>
      <c r="BB127" s="112">
        <f t="shared" si="111"/>
        <v>0</v>
      </c>
      <c r="BC127" s="112">
        <f t="shared" si="112"/>
        <v>0</v>
      </c>
      <c r="BD127" s="112">
        <f t="shared" si="113"/>
        <v>0</v>
      </c>
      <c r="BE127" s="112">
        <f t="shared" si="114"/>
        <v>0</v>
      </c>
      <c r="BF127" s="112">
        <f t="shared" si="115"/>
        <v>1544208.5688</v>
      </c>
      <c r="BG127" s="96"/>
      <c r="BH127" s="112">
        <f>SUM($AT127:AT127)</f>
        <v>1540896.3743999999</v>
      </c>
      <c r="BI127" s="112">
        <f>SUM($AT127:AU127)</f>
        <v>1540896.3743999999</v>
      </c>
      <c r="BJ127" s="112">
        <f>SUM($AT127:AV127)</f>
        <v>1543265.3219999999</v>
      </c>
      <c r="BK127" s="112">
        <f>SUM($AT127:AW127)</f>
        <v>1543241.6916</v>
      </c>
      <c r="BL127" s="112">
        <f>SUM($AT127:AX127)</f>
        <v>1543241.6916</v>
      </c>
      <c r="BM127" s="112">
        <f>SUM($AT127:AY127)</f>
        <v>1544208.5688</v>
      </c>
      <c r="BN127" s="112">
        <f>SUM($AT127:AZ127)</f>
        <v>1544208.5688</v>
      </c>
      <c r="BO127" s="112">
        <f>SUM($AT127:BA127)</f>
        <v>1544208.5688</v>
      </c>
      <c r="BP127" s="112">
        <f>SUM($AT127:BB127)</f>
        <v>1544208.5688</v>
      </c>
      <c r="BQ127" s="112">
        <f>SUM($AT127:BC127)</f>
        <v>1544208.5688</v>
      </c>
      <c r="BR127" s="112">
        <f>SUM($AT127:BD127)</f>
        <v>1544208.5688</v>
      </c>
      <c r="BS127" s="112">
        <f>SUM($AT127:BE127)</f>
        <v>1544208.5688</v>
      </c>
      <c r="BT127" s="132">
        <f t="shared" si="116"/>
        <v>1479074.7626000002</v>
      </c>
      <c r="BV127" s="112">
        <f t="shared" si="117"/>
        <v>0</v>
      </c>
      <c r="BW127" s="112">
        <f t="shared" si="118"/>
        <v>0</v>
      </c>
      <c r="BX127" s="112">
        <f t="shared" si="119"/>
        <v>0</v>
      </c>
      <c r="BY127" s="112">
        <f t="shared" si="120"/>
        <v>0</v>
      </c>
      <c r="BZ127" s="112">
        <f t="shared" si="121"/>
        <v>0</v>
      </c>
      <c r="CA127" s="112">
        <f t="shared" si="122"/>
        <v>0</v>
      </c>
      <c r="CB127" s="112">
        <f t="shared" si="123"/>
        <v>0</v>
      </c>
      <c r="CC127" s="112">
        <f t="shared" si="124"/>
        <v>0</v>
      </c>
      <c r="CD127" s="112">
        <f t="shared" si="125"/>
        <v>0</v>
      </c>
      <c r="CE127" s="112">
        <f t="shared" si="126"/>
        <v>0</v>
      </c>
      <c r="CF127" s="112">
        <f t="shared" si="127"/>
        <v>0</v>
      </c>
      <c r="CG127" s="112">
        <f t="shared" si="128"/>
        <v>0</v>
      </c>
      <c r="CH127" s="112">
        <f t="shared" si="129"/>
        <v>0</v>
      </c>
      <c r="CI127" s="96"/>
      <c r="CJ127" s="112">
        <f>SUM($BV127:BV127)</f>
        <v>0</v>
      </c>
      <c r="CK127" s="112">
        <f>SUM($BV127:BW127)</f>
        <v>0</v>
      </c>
      <c r="CL127" s="112">
        <f>SUM($BV127:BX127)</f>
        <v>0</v>
      </c>
      <c r="CM127" s="112">
        <f>SUM($BV127:BY127)</f>
        <v>0</v>
      </c>
      <c r="CN127" s="112">
        <f>SUM($BV127:BZ127)</f>
        <v>0</v>
      </c>
      <c r="CO127" s="112">
        <f>SUM($BV127:CA127)</f>
        <v>0</v>
      </c>
      <c r="CP127" s="112">
        <f>SUM($BV127:CB127)</f>
        <v>0</v>
      </c>
      <c r="CQ127" s="112">
        <f>SUM($BV127:CC127)</f>
        <v>0</v>
      </c>
      <c r="CR127" s="112">
        <f>SUM($BV127:CD127)</f>
        <v>0</v>
      </c>
      <c r="CS127" s="112">
        <f>SUM($BV127:CE127)</f>
        <v>0</v>
      </c>
      <c r="CT127" s="112">
        <f>SUM($BV127:CF127)</f>
        <v>0</v>
      </c>
      <c r="CU127" s="112">
        <f>SUM($BV127:CG127)</f>
        <v>0</v>
      </c>
      <c r="CV127" s="132">
        <f t="shared" si="99"/>
        <v>0</v>
      </c>
    </row>
    <row r="128" spans="1:100" s="94" customFormat="1" ht="14.4">
      <c r="A128" s="154" t="s">
        <v>864</v>
      </c>
      <c r="B128" s="154" t="s">
        <v>267</v>
      </c>
      <c r="C128" s="154" t="s">
        <v>21</v>
      </c>
      <c r="D128" s="137" t="s">
        <v>731</v>
      </c>
      <c r="E128" s="105" t="s">
        <v>56</v>
      </c>
      <c r="F128" t="s">
        <v>285</v>
      </c>
      <c r="G128" t="s">
        <v>421</v>
      </c>
      <c r="H128" t="s">
        <v>422</v>
      </c>
      <c r="I128" t="s">
        <v>426</v>
      </c>
      <c r="J128" t="s">
        <v>742</v>
      </c>
      <c r="K128" s="154" t="s">
        <v>501</v>
      </c>
      <c r="L128" s="154" t="s">
        <v>505</v>
      </c>
      <c r="M128" s="119" t="str">
        <f t="shared" si="67"/>
        <v>ED.AN</v>
      </c>
      <c r="N128" s="118">
        <v>0.65639999999999998</v>
      </c>
      <c r="O128" s="118">
        <v>0</v>
      </c>
      <c r="P128" s="117">
        <f t="shared" si="100"/>
        <v>3610641.1008000001</v>
      </c>
      <c r="Q128" s="117">
        <f t="shared" si="101"/>
        <v>0</v>
      </c>
      <c r="R128" s="112">
        <v>0</v>
      </c>
      <c r="S128" s="112">
        <v>0</v>
      </c>
      <c r="T128" s="112">
        <v>0</v>
      </c>
      <c r="U128" s="112">
        <v>0</v>
      </c>
      <c r="V128" s="112">
        <v>0</v>
      </c>
      <c r="W128" s="112">
        <v>0</v>
      </c>
      <c r="X128" s="112">
        <v>0</v>
      </c>
      <c r="Y128" s="112">
        <v>0</v>
      </c>
      <c r="Z128" s="112">
        <v>0</v>
      </c>
      <c r="AA128" s="112">
        <v>5500672</v>
      </c>
      <c r="AB128" s="112">
        <v>0</v>
      </c>
      <c r="AC128" s="112">
        <v>0</v>
      </c>
      <c r="AD128" s="112">
        <f t="shared" si="70"/>
        <v>5500672</v>
      </c>
      <c r="AE128" s="96"/>
      <c r="AF128" s="112">
        <f>SUM($R128:R128)</f>
        <v>0</v>
      </c>
      <c r="AG128" s="112">
        <f>SUM($R128:S128)</f>
        <v>0</v>
      </c>
      <c r="AH128" s="112">
        <f>SUM($R128:T128)</f>
        <v>0</v>
      </c>
      <c r="AI128" s="112">
        <f>SUM($R128:U128)</f>
        <v>0</v>
      </c>
      <c r="AJ128" s="112">
        <f>SUM($R128:V128)</f>
        <v>0</v>
      </c>
      <c r="AK128" s="112">
        <f>SUM($R128:W128)</f>
        <v>0</v>
      </c>
      <c r="AL128" s="112">
        <f>SUM($R128:X128)</f>
        <v>0</v>
      </c>
      <c r="AM128" s="112">
        <f>SUM($R128:Y128)</f>
        <v>0</v>
      </c>
      <c r="AN128" s="112">
        <f>SUM($R128:Z128)</f>
        <v>0</v>
      </c>
      <c r="AO128" s="112">
        <f>SUM($R128:AA128)</f>
        <v>5500672</v>
      </c>
      <c r="AP128" s="112">
        <f>SUM($R128:AB128)</f>
        <v>5500672</v>
      </c>
      <c r="AQ128" s="112">
        <f>SUM($R128:AC128)</f>
        <v>5500672</v>
      </c>
      <c r="AR128" s="132">
        <f t="shared" si="102"/>
        <v>1145973.3333333333</v>
      </c>
      <c r="AT128" s="112">
        <f t="shared" si="103"/>
        <v>0</v>
      </c>
      <c r="AU128" s="112">
        <f t="shared" si="104"/>
        <v>0</v>
      </c>
      <c r="AV128" s="112">
        <f t="shared" si="105"/>
        <v>0</v>
      </c>
      <c r="AW128" s="112">
        <f t="shared" si="106"/>
        <v>0</v>
      </c>
      <c r="AX128" s="112">
        <f t="shared" si="107"/>
        <v>0</v>
      </c>
      <c r="AY128" s="112">
        <f t="shared" si="108"/>
        <v>0</v>
      </c>
      <c r="AZ128" s="112">
        <f t="shared" si="109"/>
        <v>0</v>
      </c>
      <c r="BA128" s="112">
        <f t="shared" si="110"/>
        <v>0</v>
      </c>
      <c r="BB128" s="112">
        <f t="shared" si="111"/>
        <v>0</v>
      </c>
      <c r="BC128" s="112">
        <f t="shared" si="112"/>
        <v>3610641.1008000001</v>
      </c>
      <c r="BD128" s="112">
        <f t="shared" si="113"/>
        <v>0</v>
      </c>
      <c r="BE128" s="112">
        <f t="shared" si="114"/>
        <v>0</v>
      </c>
      <c r="BF128" s="112">
        <f t="shared" si="115"/>
        <v>3610641.1008000001</v>
      </c>
      <c r="BG128" s="96"/>
      <c r="BH128" s="112">
        <f>SUM($AT128:AT128)</f>
        <v>0</v>
      </c>
      <c r="BI128" s="112">
        <f>SUM($AT128:AU128)</f>
        <v>0</v>
      </c>
      <c r="BJ128" s="112">
        <f>SUM($AT128:AV128)</f>
        <v>0</v>
      </c>
      <c r="BK128" s="112">
        <f>SUM($AT128:AW128)</f>
        <v>0</v>
      </c>
      <c r="BL128" s="112">
        <f>SUM($AT128:AX128)</f>
        <v>0</v>
      </c>
      <c r="BM128" s="112">
        <f>SUM($AT128:AY128)</f>
        <v>0</v>
      </c>
      <c r="BN128" s="112">
        <f>SUM($AT128:AZ128)</f>
        <v>0</v>
      </c>
      <c r="BO128" s="112">
        <f>SUM($AT128:BA128)</f>
        <v>0</v>
      </c>
      <c r="BP128" s="112">
        <f>SUM($AT128:BB128)</f>
        <v>0</v>
      </c>
      <c r="BQ128" s="112">
        <f>SUM($AT128:BC128)</f>
        <v>3610641.1008000001</v>
      </c>
      <c r="BR128" s="112">
        <f>SUM($AT128:BD128)</f>
        <v>3610641.1008000001</v>
      </c>
      <c r="BS128" s="112">
        <f>SUM($AT128:BE128)</f>
        <v>3610641.1008000001</v>
      </c>
      <c r="BT128" s="132">
        <f t="shared" si="116"/>
        <v>752216.89600000007</v>
      </c>
      <c r="BV128" s="112">
        <f t="shared" si="117"/>
        <v>0</v>
      </c>
      <c r="BW128" s="112">
        <f t="shared" si="118"/>
        <v>0</v>
      </c>
      <c r="BX128" s="112">
        <f t="shared" si="119"/>
        <v>0</v>
      </c>
      <c r="BY128" s="112">
        <f t="shared" si="120"/>
        <v>0</v>
      </c>
      <c r="BZ128" s="112">
        <f t="shared" si="121"/>
        <v>0</v>
      </c>
      <c r="CA128" s="112">
        <f t="shared" si="122"/>
        <v>0</v>
      </c>
      <c r="CB128" s="112">
        <f t="shared" si="123"/>
        <v>0</v>
      </c>
      <c r="CC128" s="112">
        <f t="shared" si="124"/>
        <v>0</v>
      </c>
      <c r="CD128" s="112">
        <f t="shared" si="125"/>
        <v>0</v>
      </c>
      <c r="CE128" s="112">
        <f t="shared" si="126"/>
        <v>0</v>
      </c>
      <c r="CF128" s="112">
        <f t="shared" si="127"/>
        <v>0</v>
      </c>
      <c r="CG128" s="112">
        <f t="shared" si="128"/>
        <v>0</v>
      </c>
      <c r="CH128" s="112">
        <f t="shared" si="129"/>
        <v>0</v>
      </c>
      <c r="CI128" s="96"/>
      <c r="CJ128" s="112">
        <f>SUM($BV128:BV128)</f>
        <v>0</v>
      </c>
      <c r="CK128" s="112">
        <f>SUM($BV128:BW128)</f>
        <v>0</v>
      </c>
      <c r="CL128" s="112">
        <f>SUM($BV128:BX128)</f>
        <v>0</v>
      </c>
      <c r="CM128" s="112">
        <f>SUM($BV128:BY128)</f>
        <v>0</v>
      </c>
      <c r="CN128" s="112">
        <f>SUM($BV128:BZ128)</f>
        <v>0</v>
      </c>
      <c r="CO128" s="112">
        <f>SUM($BV128:CA128)</f>
        <v>0</v>
      </c>
      <c r="CP128" s="112">
        <f>SUM($BV128:CB128)</f>
        <v>0</v>
      </c>
      <c r="CQ128" s="112">
        <f>SUM($BV128:CC128)</f>
        <v>0</v>
      </c>
      <c r="CR128" s="112">
        <f>SUM($BV128:CD128)</f>
        <v>0</v>
      </c>
      <c r="CS128" s="112">
        <f>SUM($BV128:CE128)</f>
        <v>0</v>
      </c>
      <c r="CT128" s="112">
        <f>SUM($BV128:CF128)</f>
        <v>0</v>
      </c>
      <c r="CU128" s="112">
        <f>SUM($BV128:CG128)</f>
        <v>0</v>
      </c>
      <c r="CV128" s="132">
        <f t="shared" si="99"/>
        <v>0</v>
      </c>
    </row>
    <row r="129" spans="1:100" s="94" customFormat="1" ht="14.4">
      <c r="A129" s="154" t="s">
        <v>509</v>
      </c>
      <c r="B129" s="154" t="s">
        <v>62</v>
      </c>
      <c r="C129" s="154" t="s">
        <v>268</v>
      </c>
      <c r="D129" s="137" t="s">
        <v>583</v>
      </c>
      <c r="E129" s="105" t="s">
        <v>51</v>
      </c>
      <c r="F129" t="s">
        <v>153</v>
      </c>
      <c r="G129" t="s">
        <v>154</v>
      </c>
      <c r="H129" t="s">
        <v>155</v>
      </c>
      <c r="I129" t="s">
        <v>432</v>
      </c>
      <c r="J129" t="s">
        <v>743</v>
      </c>
      <c r="K129" s="154" t="s">
        <v>61</v>
      </c>
      <c r="L129" s="154" t="s">
        <v>47</v>
      </c>
      <c r="M129" s="119" t="str">
        <f t="shared" si="67"/>
        <v>GD.WA</v>
      </c>
      <c r="N129" s="118">
        <v>0</v>
      </c>
      <c r="O129" s="118">
        <v>1</v>
      </c>
      <c r="P129" s="117">
        <f t="shared" si="100"/>
        <v>0</v>
      </c>
      <c r="Q129" s="117">
        <f t="shared" si="101"/>
        <v>234662</v>
      </c>
      <c r="R129" s="112">
        <v>0</v>
      </c>
      <c r="S129" s="112">
        <v>0</v>
      </c>
      <c r="T129" s="112">
        <v>0</v>
      </c>
      <c r="U129" s="112">
        <v>0</v>
      </c>
      <c r="V129" s="112">
        <v>202265</v>
      </c>
      <c r="W129" s="112">
        <v>0</v>
      </c>
      <c r="X129" s="112">
        <v>5615</v>
      </c>
      <c r="Y129" s="112">
        <v>5615</v>
      </c>
      <c r="Z129" s="112">
        <v>5615</v>
      </c>
      <c r="AA129" s="112">
        <v>5615</v>
      </c>
      <c r="AB129" s="112">
        <v>5615</v>
      </c>
      <c r="AC129" s="112">
        <v>4322</v>
      </c>
      <c r="AD129" s="112">
        <f t="shared" si="70"/>
        <v>234662</v>
      </c>
      <c r="AE129" s="96"/>
      <c r="AF129" s="112">
        <f>SUM($R129:R129)</f>
        <v>0</v>
      </c>
      <c r="AG129" s="112">
        <f>SUM($R129:S129)</f>
        <v>0</v>
      </c>
      <c r="AH129" s="112">
        <f>SUM($R129:T129)</f>
        <v>0</v>
      </c>
      <c r="AI129" s="112">
        <f>SUM($R129:U129)</f>
        <v>0</v>
      </c>
      <c r="AJ129" s="112">
        <f>SUM($R129:V129)</f>
        <v>202265</v>
      </c>
      <c r="AK129" s="112">
        <f>SUM($R129:W129)</f>
        <v>202265</v>
      </c>
      <c r="AL129" s="112">
        <f>SUM($R129:X129)</f>
        <v>207880</v>
      </c>
      <c r="AM129" s="112">
        <f>SUM($R129:Y129)</f>
        <v>213495</v>
      </c>
      <c r="AN129" s="112">
        <f>SUM($R129:Z129)</f>
        <v>219110</v>
      </c>
      <c r="AO129" s="112">
        <f>SUM($R129:AA129)</f>
        <v>224725</v>
      </c>
      <c r="AP129" s="112">
        <f>SUM($R129:AB129)</f>
        <v>230340</v>
      </c>
      <c r="AQ129" s="112">
        <f>SUM($R129:AC129)</f>
        <v>234662</v>
      </c>
      <c r="AR129" s="132">
        <f t="shared" si="102"/>
        <v>134784.25</v>
      </c>
      <c r="AT129" s="112">
        <f t="shared" si="103"/>
        <v>0</v>
      </c>
      <c r="AU129" s="112">
        <f t="shared" si="104"/>
        <v>0</v>
      </c>
      <c r="AV129" s="112">
        <f t="shared" si="105"/>
        <v>0</v>
      </c>
      <c r="AW129" s="112">
        <f t="shared" si="106"/>
        <v>0</v>
      </c>
      <c r="AX129" s="112">
        <f t="shared" si="107"/>
        <v>0</v>
      </c>
      <c r="AY129" s="112">
        <f t="shared" si="108"/>
        <v>0</v>
      </c>
      <c r="AZ129" s="112">
        <f t="shared" si="109"/>
        <v>0</v>
      </c>
      <c r="BA129" s="112">
        <f t="shared" si="110"/>
        <v>0</v>
      </c>
      <c r="BB129" s="112">
        <f t="shared" si="111"/>
        <v>0</v>
      </c>
      <c r="BC129" s="112">
        <f t="shared" si="112"/>
        <v>0</v>
      </c>
      <c r="BD129" s="112">
        <f t="shared" si="113"/>
        <v>0</v>
      </c>
      <c r="BE129" s="112">
        <f t="shared" si="114"/>
        <v>0</v>
      </c>
      <c r="BF129" s="112">
        <f t="shared" si="115"/>
        <v>0</v>
      </c>
      <c r="BG129" s="96"/>
      <c r="BH129" s="112">
        <f>SUM($AT129:AT129)</f>
        <v>0</v>
      </c>
      <c r="BI129" s="112">
        <f>SUM($AT129:AU129)</f>
        <v>0</v>
      </c>
      <c r="BJ129" s="112">
        <f>SUM($AT129:AV129)</f>
        <v>0</v>
      </c>
      <c r="BK129" s="112">
        <f>SUM($AT129:AW129)</f>
        <v>0</v>
      </c>
      <c r="BL129" s="112">
        <f>SUM($AT129:AX129)</f>
        <v>0</v>
      </c>
      <c r="BM129" s="112">
        <f>SUM($AT129:AY129)</f>
        <v>0</v>
      </c>
      <c r="BN129" s="112">
        <f>SUM($AT129:AZ129)</f>
        <v>0</v>
      </c>
      <c r="BO129" s="112">
        <f>SUM($AT129:BA129)</f>
        <v>0</v>
      </c>
      <c r="BP129" s="112">
        <f>SUM($AT129:BB129)</f>
        <v>0</v>
      </c>
      <c r="BQ129" s="112">
        <f>SUM($AT129:BC129)</f>
        <v>0</v>
      </c>
      <c r="BR129" s="112">
        <f>SUM($AT129:BD129)</f>
        <v>0</v>
      </c>
      <c r="BS129" s="112">
        <f>SUM($AT129:BE129)</f>
        <v>0</v>
      </c>
      <c r="BT129" s="132">
        <f t="shared" si="116"/>
        <v>0</v>
      </c>
      <c r="BV129" s="112">
        <f t="shared" si="117"/>
        <v>0</v>
      </c>
      <c r="BW129" s="112">
        <f t="shared" si="118"/>
        <v>0</v>
      </c>
      <c r="BX129" s="112">
        <f t="shared" si="119"/>
        <v>0</v>
      </c>
      <c r="BY129" s="112">
        <f t="shared" si="120"/>
        <v>0</v>
      </c>
      <c r="BZ129" s="112">
        <f t="shared" si="121"/>
        <v>202265</v>
      </c>
      <c r="CA129" s="112">
        <f t="shared" si="122"/>
        <v>0</v>
      </c>
      <c r="CB129" s="112">
        <f t="shared" si="123"/>
        <v>5615</v>
      </c>
      <c r="CC129" s="112">
        <f t="shared" si="124"/>
        <v>5615</v>
      </c>
      <c r="CD129" s="112">
        <f t="shared" si="125"/>
        <v>5615</v>
      </c>
      <c r="CE129" s="112">
        <f t="shared" si="126"/>
        <v>5615</v>
      </c>
      <c r="CF129" s="112">
        <f t="shared" si="127"/>
        <v>5615</v>
      </c>
      <c r="CG129" s="112">
        <f t="shared" si="128"/>
        <v>4322</v>
      </c>
      <c r="CH129" s="112">
        <f t="shared" si="129"/>
        <v>234662</v>
      </c>
      <c r="CI129" s="96"/>
      <c r="CJ129" s="112">
        <f>SUM($BV129:BV129)</f>
        <v>0</v>
      </c>
      <c r="CK129" s="112">
        <f>SUM($BV129:BW129)</f>
        <v>0</v>
      </c>
      <c r="CL129" s="112">
        <f>SUM($BV129:BX129)</f>
        <v>0</v>
      </c>
      <c r="CM129" s="112">
        <f>SUM($BV129:BY129)</f>
        <v>0</v>
      </c>
      <c r="CN129" s="112">
        <f>SUM($BV129:BZ129)</f>
        <v>202265</v>
      </c>
      <c r="CO129" s="112">
        <f>SUM($BV129:CA129)</f>
        <v>202265</v>
      </c>
      <c r="CP129" s="112">
        <f>SUM($BV129:CB129)</f>
        <v>207880</v>
      </c>
      <c r="CQ129" s="112">
        <f>SUM($BV129:CC129)</f>
        <v>213495</v>
      </c>
      <c r="CR129" s="112">
        <f>SUM($BV129:CD129)</f>
        <v>219110</v>
      </c>
      <c r="CS129" s="112">
        <f>SUM($BV129:CE129)</f>
        <v>224725</v>
      </c>
      <c r="CT129" s="112">
        <f>SUM($BV129:CF129)</f>
        <v>230340</v>
      </c>
      <c r="CU129" s="112">
        <f>SUM($BV129:CG129)</f>
        <v>234662</v>
      </c>
      <c r="CV129" s="132">
        <f t="shared" si="99"/>
        <v>134784.25</v>
      </c>
    </row>
    <row r="130" spans="1:100" s="94" customFormat="1" ht="14.4">
      <c r="A130" s="154" t="s">
        <v>509</v>
      </c>
      <c r="B130" s="154" t="s">
        <v>62</v>
      </c>
      <c r="C130" s="154" t="s">
        <v>20</v>
      </c>
      <c r="D130" s="137" t="s">
        <v>583</v>
      </c>
      <c r="E130" s="105" t="s">
        <v>51</v>
      </c>
      <c r="F130" t="s">
        <v>153</v>
      </c>
      <c r="G130" t="s">
        <v>154</v>
      </c>
      <c r="H130" t="s">
        <v>155</v>
      </c>
      <c r="I130" t="s">
        <v>100</v>
      </c>
      <c r="J130" t="s">
        <v>744</v>
      </c>
      <c r="K130" s="154" t="s">
        <v>61</v>
      </c>
      <c r="L130" s="154" t="s">
        <v>47</v>
      </c>
      <c r="M130" s="119" t="str">
        <f t="shared" si="67"/>
        <v>GD.AA</v>
      </c>
      <c r="N130" s="118">
        <v>0</v>
      </c>
      <c r="O130" s="118">
        <v>0.47411177599999998</v>
      </c>
      <c r="P130" s="117">
        <f t="shared" si="100"/>
        <v>0</v>
      </c>
      <c r="Q130" s="117">
        <f t="shared" si="101"/>
        <v>439433.81836803199</v>
      </c>
      <c r="R130" s="112">
        <v>36866</v>
      </c>
      <c r="S130" s="112">
        <v>46739</v>
      </c>
      <c r="T130" s="112">
        <v>14516</v>
      </c>
      <c r="U130" s="112">
        <v>111307</v>
      </c>
      <c r="V130" s="112">
        <v>107794</v>
      </c>
      <c r="W130" s="112">
        <v>54037</v>
      </c>
      <c r="X130" s="112">
        <v>101809</v>
      </c>
      <c r="Y130" s="112">
        <v>98522</v>
      </c>
      <c r="Z130" s="112">
        <v>97627</v>
      </c>
      <c r="AA130" s="112">
        <v>86297</v>
      </c>
      <c r="AB130" s="112">
        <v>97616</v>
      </c>
      <c r="AC130" s="112">
        <v>73727</v>
      </c>
      <c r="AD130" s="112">
        <f t="shared" si="70"/>
        <v>926857</v>
      </c>
      <c r="AE130" s="96"/>
      <c r="AF130" s="112">
        <f>SUM($R130:R130)</f>
        <v>36866</v>
      </c>
      <c r="AG130" s="112">
        <f>SUM($R130:S130)</f>
        <v>83605</v>
      </c>
      <c r="AH130" s="112">
        <f>SUM($R130:T130)</f>
        <v>98121</v>
      </c>
      <c r="AI130" s="112">
        <f>SUM($R130:U130)</f>
        <v>209428</v>
      </c>
      <c r="AJ130" s="112">
        <f>SUM($R130:V130)</f>
        <v>317222</v>
      </c>
      <c r="AK130" s="112">
        <f>SUM($R130:W130)</f>
        <v>371259</v>
      </c>
      <c r="AL130" s="112">
        <f>SUM($R130:X130)</f>
        <v>473068</v>
      </c>
      <c r="AM130" s="112">
        <f>SUM($R130:Y130)</f>
        <v>571590</v>
      </c>
      <c r="AN130" s="112">
        <f>SUM($R130:Z130)</f>
        <v>669217</v>
      </c>
      <c r="AO130" s="112">
        <f>SUM($R130:AA130)</f>
        <v>755514</v>
      </c>
      <c r="AP130" s="112">
        <f>SUM($R130:AB130)</f>
        <v>853130</v>
      </c>
      <c r="AQ130" s="112">
        <f>SUM($R130:AC130)</f>
        <v>926857</v>
      </c>
      <c r="AR130" s="132">
        <f t="shared" si="102"/>
        <v>408537.375</v>
      </c>
      <c r="AT130" s="112">
        <f t="shared" si="103"/>
        <v>0</v>
      </c>
      <c r="AU130" s="112">
        <f t="shared" si="104"/>
        <v>0</v>
      </c>
      <c r="AV130" s="112">
        <f t="shared" si="105"/>
        <v>0</v>
      </c>
      <c r="AW130" s="112">
        <f t="shared" si="106"/>
        <v>0</v>
      </c>
      <c r="AX130" s="112">
        <f t="shared" si="107"/>
        <v>0</v>
      </c>
      <c r="AY130" s="112">
        <f t="shared" si="108"/>
        <v>0</v>
      </c>
      <c r="AZ130" s="112">
        <f t="shared" si="109"/>
        <v>0</v>
      </c>
      <c r="BA130" s="112">
        <f t="shared" si="110"/>
        <v>0</v>
      </c>
      <c r="BB130" s="112">
        <f t="shared" si="111"/>
        <v>0</v>
      </c>
      <c r="BC130" s="112">
        <f t="shared" si="112"/>
        <v>0</v>
      </c>
      <c r="BD130" s="112">
        <f t="shared" si="113"/>
        <v>0</v>
      </c>
      <c r="BE130" s="112">
        <f t="shared" si="114"/>
        <v>0</v>
      </c>
      <c r="BF130" s="112">
        <f t="shared" si="115"/>
        <v>0</v>
      </c>
      <c r="BG130" s="96"/>
      <c r="BH130" s="112">
        <f>SUM($AT130:AT130)</f>
        <v>0</v>
      </c>
      <c r="BI130" s="112">
        <f>SUM($AT130:AU130)</f>
        <v>0</v>
      </c>
      <c r="BJ130" s="112">
        <f>SUM($AT130:AV130)</f>
        <v>0</v>
      </c>
      <c r="BK130" s="112">
        <f>SUM($AT130:AW130)</f>
        <v>0</v>
      </c>
      <c r="BL130" s="112">
        <f>SUM($AT130:AX130)</f>
        <v>0</v>
      </c>
      <c r="BM130" s="112">
        <f>SUM($AT130:AY130)</f>
        <v>0</v>
      </c>
      <c r="BN130" s="112">
        <f>SUM($AT130:AZ130)</f>
        <v>0</v>
      </c>
      <c r="BO130" s="112">
        <f>SUM($AT130:BA130)</f>
        <v>0</v>
      </c>
      <c r="BP130" s="112">
        <f>SUM($AT130:BB130)</f>
        <v>0</v>
      </c>
      <c r="BQ130" s="112">
        <f>SUM($AT130:BC130)</f>
        <v>0</v>
      </c>
      <c r="BR130" s="112">
        <f>SUM($AT130:BD130)</f>
        <v>0</v>
      </c>
      <c r="BS130" s="112">
        <f>SUM($AT130:BE130)</f>
        <v>0</v>
      </c>
      <c r="BT130" s="132">
        <f t="shared" si="116"/>
        <v>0</v>
      </c>
      <c r="BV130" s="112">
        <f t="shared" si="117"/>
        <v>17478.604734016</v>
      </c>
      <c r="BW130" s="112">
        <f t="shared" si="118"/>
        <v>22159.510298464</v>
      </c>
      <c r="BX130" s="112">
        <f t="shared" si="119"/>
        <v>6882.2065404159994</v>
      </c>
      <c r="BY130" s="112">
        <f t="shared" si="120"/>
        <v>52771.959451231996</v>
      </c>
      <c r="BZ130" s="112">
        <f t="shared" si="121"/>
        <v>51106.404782143996</v>
      </c>
      <c r="CA130" s="112">
        <f t="shared" si="122"/>
        <v>25619.578039712</v>
      </c>
      <c r="CB130" s="112">
        <f t="shared" si="123"/>
        <v>48268.845802783995</v>
      </c>
      <c r="CC130" s="112">
        <f t="shared" si="124"/>
        <v>46710.440395072001</v>
      </c>
      <c r="CD130" s="112">
        <f t="shared" si="125"/>
        <v>46286.110355552002</v>
      </c>
      <c r="CE130" s="112">
        <f t="shared" si="126"/>
        <v>40914.423933471997</v>
      </c>
      <c r="CF130" s="112">
        <f t="shared" si="127"/>
        <v>46280.895126015996</v>
      </c>
      <c r="CG130" s="112">
        <f t="shared" si="128"/>
        <v>34954.838909152</v>
      </c>
      <c r="CH130" s="112">
        <f t="shared" si="129"/>
        <v>439433.81836803205</v>
      </c>
      <c r="CI130" s="96"/>
      <c r="CJ130" s="112">
        <f>SUM($BV130:BV130)</f>
        <v>17478.604734016</v>
      </c>
      <c r="CK130" s="112">
        <f>SUM($BV130:BW130)</f>
        <v>39638.115032479996</v>
      </c>
      <c r="CL130" s="112">
        <f>SUM($BV130:BX130)</f>
        <v>46520.321572895999</v>
      </c>
      <c r="CM130" s="112">
        <f>SUM($BV130:BY130)</f>
        <v>99292.281024127995</v>
      </c>
      <c r="CN130" s="112">
        <f>SUM($BV130:BZ130)</f>
        <v>150398.685806272</v>
      </c>
      <c r="CO130" s="112">
        <f>SUM($BV130:CA130)</f>
        <v>176018.26384598401</v>
      </c>
      <c r="CP130" s="112">
        <f>SUM($BV130:CB130)</f>
        <v>224287.109648768</v>
      </c>
      <c r="CQ130" s="112">
        <f>SUM($BV130:CC130)</f>
        <v>270997.55004384002</v>
      </c>
      <c r="CR130" s="112">
        <f>SUM($BV130:CD130)</f>
        <v>317283.66039939201</v>
      </c>
      <c r="CS130" s="112">
        <f>SUM($BV130:CE130)</f>
        <v>358198.08433286403</v>
      </c>
      <c r="CT130" s="112">
        <f>SUM($BV130:CF130)</f>
        <v>404478.97945888003</v>
      </c>
      <c r="CU130" s="112">
        <f>SUM($BV130:CG130)</f>
        <v>439433.81836803205</v>
      </c>
      <c r="CV130" s="132">
        <f t="shared" si="99"/>
        <v>193692.380423628</v>
      </c>
    </row>
    <row r="131" spans="1:100" s="94" customFormat="1" ht="14.4">
      <c r="A131" s="154" t="s">
        <v>509</v>
      </c>
      <c r="B131" s="154" t="s">
        <v>62</v>
      </c>
      <c r="C131" s="154" t="s">
        <v>20</v>
      </c>
      <c r="D131" s="137" t="s">
        <v>583</v>
      </c>
      <c r="E131" s="105" t="s">
        <v>57</v>
      </c>
      <c r="F131" t="s">
        <v>150</v>
      </c>
      <c r="G131" t="s">
        <v>151</v>
      </c>
      <c r="H131" t="s">
        <v>152</v>
      </c>
      <c r="I131" t="s">
        <v>64</v>
      </c>
      <c r="J131" t="s">
        <v>745</v>
      </c>
      <c r="K131" s="154" t="s">
        <v>61</v>
      </c>
      <c r="L131" s="154" t="s">
        <v>47</v>
      </c>
      <c r="M131" s="119" t="str">
        <f t="shared" si="67"/>
        <v>GD.AA</v>
      </c>
      <c r="N131" s="118">
        <v>0</v>
      </c>
      <c r="O131" s="118">
        <v>0.47411177599999998</v>
      </c>
      <c r="P131" s="117">
        <f t="shared" si="100"/>
        <v>0</v>
      </c>
      <c r="Q131" s="117">
        <f t="shared" si="101"/>
        <v>71249.517697279996</v>
      </c>
      <c r="R131" s="112">
        <v>-415</v>
      </c>
      <c r="S131" s="112">
        <v>0</v>
      </c>
      <c r="T131" s="112">
        <v>67</v>
      </c>
      <c r="U131" s="112">
        <v>143210</v>
      </c>
      <c r="V131" s="112">
        <v>5398</v>
      </c>
      <c r="W131" s="112">
        <v>2020</v>
      </c>
      <c r="X131" s="112">
        <v>0</v>
      </c>
      <c r="Y131" s="112">
        <v>0</v>
      </c>
      <c r="Z131" s="112">
        <v>0</v>
      </c>
      <c r="AA131" s="112">
        <v>0</v>
      </c>
      <c r="AB131" s="112">
        <v>0</v>
      </c>
      <c r="AC131" s="112">
        <v>0</v>
      </c>
      <c r="AD131" s="112">
        <f t="shared" si="70"/>
        <v>150280</v>
      </c>
      <c r="AE131" s="96"/>
      <c r="AF131" s="112">
        <f>SUM($R131:R131)</f>
        <v>-415</v>
      </c>
      <c r="AG131" s="112">
        <f>SUM($R131:S131)</f>
        <v>-415</v>
      </c>
      <c r="AH131" s="112">
        <f>SUM($R131:T131)</f>
        <v>-348</v>
      </c>
      <c r="AI131" s="112">
        <f>SUM($R131:U131)</f>
        <v>142862</v>
      </c>
      <c r="AJ131" s="112">
        <f>SUM($R131:V131)</f>
        <v>148260</v>
      </c>
      <c r="AK131" s="112">
        <f>SUM($R131:W131)</f>
        <v>150280</v>
      </c>
      <c r="AL131" s="112">
        <f>SUM($R131:X131)</f>
        <v>150280</v>
      </c>
      <c r="AM131" s="112">
        <f>SUM($R131:Y131)</f>
        <v>150280</v>
      </c>
      <c r="AN131" s="112">
        <f>SUM($R131:Z131)</f>
        <v>150280</v>
      </c>
      <c r="AO131" s="112">
        <f>SUM($R131:AA131)</f>
        <v>150280</v>
      </c>
      <c r="AP131" s="112">
        <f>SUM($R131:AB131)</f>
        <v>150280</v>
      </c>
      <c r="AQ131" s="112">
        <f>SUM($R131:AC131)</f>
        <v>150280</v>
      </c>
      <c r="AR131" s="132">
        <f t="shared" si="102"/>
        <v>105563.66666666667</v>
      </c>
      <c r="AT131" s="112">
        <f t="shared" si="103"/>
        <v>0</v>
      </c>
      <c r="AU131" s="112">
        <f t="shared" si="104"/>
        <v>0</v>
      </c>
      <c r="AV131" s="112">
        <f t="shared" si="105"/>
        <v>0</v>
      </c>
      <c r="AW131" s="112">
        <f t="shared" si="106"/>
        <v>0</v>
      </c>
      <c r="AX131" s="112">
        <f t="shared" si="107"/>
        <v>0</v>
      </c>
      <c r="AY131" s="112">
        <f t="shared" si="108"/>
        <v>0</v>
      </c>
      <c r="AZ131" s="112">
        <f t="shared" si="109"/>
        <v>0</v>
      </c>
      <c r="BA131" s="112">
        <f t="shared" si="110"/>
        <v>0</v>
      </c>
      <c r="BB131" s="112">
        <f t="shared" si="111"/>
        <v>0</v>
      </c>
      <c r="BC131" s="112">
        <f t="shared" si="112"/>
        <v>0</v>
      </c>
      <c r="BD131" s="112">
        <f t="shared" si="113"/>
        <v>0</v>
      </c>
      <c r="BE131" s="112">
        <f t="shared" si="114"/>
        <v>0</v>
      </c>
      <c r="BF131" s="112">
        <f t="shared" si="115"/>
        <v>0</v>
      </c>
      <c r="BG131" s="96"/>
      <c r="BH131" s="112">
        <f>SUM($AT131:AT131)</f>
        <v>0</v>
      </c>
      <c r="BI131" s="112">
        <f>SUM($AT131:AU131)</f>
        <v>0</v>
      </c>
      <c r="BJ131" s="112">
        <f>SUM($AT131:AV131)</f>
        <v>0</v>
      </c>
      <c r="BK131" s="112">
        <f>SUM($AT131:AW131)</f>
        <v>0</v>
      </c>
      <c r="BL131" s="112">
        <f>SUM($AT131:AX131)</f>
        <v>0</v>
      </c>
      <c r="BM131" s="112">
        <f>SUM($AT131:AY131)</f>
        <v>0</v>
      </c>
      <c r="BN131" s="112">
        <f>SUM($AT131:AZ131)</f>
        <v>0</v>
      </c>
      <c r="BO131" s="112">
        <f>SUM($AT131:BA131)</f>
        <v>0</v>
      </c>
      <c r="BP131" s="112">
        <f>SUM($AT131:BB131)</f>
        <v>0</v>
      </c>
      <c r="BQ131" s="112">
        <f>SUM($AT131:BC131)</f>
        <v>0</v>
      </c>
      <c r="BR131" s="112">
        <f>SUM($AT131:BD131)</f>
        <v>0</v>
      </c>
      <c r="BS131" s="112">
        <f>SUM($AT131:BE131)</f>
        <v>0</v>
      </c>
      <c r="BT131" s="132">
        <f t="shared" si="116"/>
        <v>0</v>
      </c>
      <c r="BV131" s="112">
        <f t="shared" si="117"/>
        <v>-196.75638703999999</v>
      </c>
      <c r="BW131" s="112">
        <f t="shared" si="118"/>
        <v>0</v>
      </c>
      <c r="BX131" s="112">
        <f t="shared" si="119"/>
        <v>31.765488991999998</v>
      </c>
      <c r="BY131" s="112">
        <f t="shared" si="120"/>
        <v>67897.547440959999</v>
      </c>
      <c r="BZ131" s="112">
        <f t="shared" si="121"/>
        <v>2559.255366848</v>
      </c>
      <c r="CA131" s="112">
        <f t="shared" si="122"/>
        <v>957.70578751999994</v>
      </c>
      <c r="CB131" s="112">
        <f t="shared" si="123"/>
        <v>0</v>
      </c>
      <c r="CC131" s="112">
        <f t="shared" si="124"/>
        <v>0</v>
      </c>
      <c r="CD131" s="112">
        <f t="shared" si="125"/>
        <v>0</v>
      </c>
      <c r="CE131" s="112">
        <f t="shared" si="126"/>
        <v>0</v>
      </c>
      <c r="CF131" s="112">
        <f t="shared" si="127"/>
        <v>0</v>
      </c>
      <c r="CG131" s="112">
        <f t="shared" si="128"/>
        <v>0</v>
      </c>
      <c r="CH131" s="112">
        <f t="shared" si="129"/>
        <v>71249.517697279996</v>
      </c>
      <c r="CI131" s="96"/>
      <c r="CJ131" s="112">
        <f>SUM($BV131:BV131)</f>
        <v>-196.75638703999999</v>
      </c>
      <c r="CK131" s="112">
        <f>SUM($BV131:BW131)</f>
        <v>-196.75638703999999</v>
      </c>
      <c r="CL131" s="112">
        <f>SUM($BV131:BX131)</f>
        <v>-164.99089804799999</v>
      </c>
      <c r="CM131" s="112">
        <f>SUM($BV131:BY131)</f>
        <v>67732.556542912003</v>
      </c>
      <c r="CN131" s="112">
        <f>SUM($BV131:BZ131)</f>
        <v>70291.811909759999</v>
      </c>
      <c r="CO131" s="112">
        <f>SUM($BV131:CA131)</f>
        <v>71249.517697279996</v>
      </c>
      <c r="CP131" s="112">
        <f>SUM($BV131:CB131)</f>
        <v>71249.517697279996</v>
      </c>
      <c r="CQ131" s="112">
        <f>SUM($BV131:CC131)</f>
        <v>71249.517697279996</v>
      </c>
      <c r="CR131" s="112">
        <f>SUM($BV131:CD131)</f>
        <v>71249.517697279996</v>
      </c>
      <c r="CS131" s="112">
        <f>SUM($BV131:CE131)</f>
        <v>71249.517697279996</v>
      </c>
      <c r="CT131" s="112">
        <f>SUM($BV131:CF131)</f>
        <v>71249.517697279996</v>
      </c>
      <c r="CU131" s="112">
        <f>SUM($BV131:CG131)</f>
        <v>71249.517697279996</v>
      </c>
      <c r="CV131" s="132">
        <f t="shared" si="99"/>
        <v>50048.977484405332</v>
      </c>
    </row>
    <row r="132" spans="1:100" s="94" customFormat="1" ht="14.4">
      <c r="A132" s="154" t="s">
        <v>509</v>
      </c>
      <c r="B132" s="154" t="s">
        <v>62</v>
      </c>
      <c r="C132" s="154" t="s">
        <v>268</v>
      </c>
      <c r="D132" s="137" t="s">
        <v>583</v>
      </c>
      <c r="E132" s="105" t="s">
        <v>57</v>
      </c>
      <c r="F132" t="s">
        <v>150</v>
      </c>
      <c r="G132" t="s">
        <v>151</v>
      </c>
      <c r="H132" t="s">
        <v>152</v>
      </c>
      <c r="I132" t="s">
        <v>433</v>
      </c>
      <c r="J132" t="s">
        <v>746</v>
      </c>
      <c r="K132" s="154" t="s">
        <v>61</v>
      </c>
      <c r="L132" s="154" t="s">
        <v>47</v>
      </c>
      <c r="M132" s="119" t="str">
        <f t="shared" ref="M132:M195" si="130">B132&amp;"."&amp;C132</f>
        <v>GD.WA</v>
      </c>
      <c r="N132" s="118">
        <v>0</v>
      </c>
      <c r="O132" s="118">
        <v>1</v>
      </c>
      <c r="P132" s="117">
        <f t="shared" ref="P132:P163" si="131">AD132*N132</f>
        <v>0</v>
      </c>
      <c r="Q132" s="117">
        <f t="shared" ref="Q132:Q163" si="132">AD132*O132</f>
        <v>247488</v>
      </c>
      <c r="R132" s="112">
        <v>0</v>
      </c>
      <c r="S132" s="112">
        <v>0</v>
      </c>
      <c r="T132" s="112">
        <v>0</v>
      </c>
      <c r="U132" s="112">
        <v>0</v>
      </c>
      <c r="V132" s="112">
        <v>0</v>
      </c>
      <c r="W132" s="112">
        <v>0</v>
      </c>
      <c r="X132" s="112">
        <v>41241</v>
      </c>
      <c r="Y132" s="112">
        <v>41241</v>
      </c>
      <c r="Z132" s="112">
        <v>41241</v>
      </c>
      <c r="AA132" s="112">
        <v>41241</v>
      </c>
      <c r="AB132" s="112">
        <v>41241</v>
      </c>
      <c r="AC132" s="112">
        <v>41283</v>
      </c>
      <c r="AD132" s="112">
        <f t="shared" ref="AD132:AD195" si="133">SUM(R132:AC132)</f>
        <v>247488</v>
      </c>
      <c r="AE132" s="96"/>
      <c r="AF132" s="112">
        <f>SUM($R132:R132)</f>
        <v>0</v>
      </c>
      <c r="AG132" s="112">
        <f>SUM($R132:S132)</f>
        <v>0</v>
      </c>
      <c r="AH132" s="112">
        <f>SUM($R132:T132)</f>
        <v>0</v>
      </c>
      <c r="AI132" s="112">
        <f>SUM($R132:U132)</f>
        <v>0</v>
      </c>
      <c r="AJ132" s="112">
        <f>SUM($R132:V132)</f>
        <v>0</v>
      </c>
      <c r="AK132" s="112">
        <f>SUM($R132:W132)</f>
        <v>0</v>
      </c>
      <c r="AL132" s="112">
        <f>SUM($R132:X132)</f>
        <v>41241</v>
      </c>
      <c r="AM132" s="112">
        <f>SUM($R132:Y132)</f>
        <v>82482</v>
      </c>
      <c r="AN132" s="112">
        <f>SUM($R132:Z132)</f>
        <v>123723</v>
      </c>
      <c r="AO132" s="112">
        <f>SUM($R132:AA132)</f>
        <v>164964</v>
      </c>
      <c r="AP132" s="112">
        <f>SUM($R132:AB132)</f>
        <v>206205</v>
      </c>
      <c r="AQ132" s="112">
        <f>SUM($R132:AC132)</f>
        <v>247488</v>
      </c>
      <c r="AR132" s="132">
        <f t="shared" ref="AR132:AR163" si="134">(((0+AQ132)/2)+SUM(AF132:AP132))/12</f>
        <v>61863.25</v>
      </c>
      <c r="AT132" s="112">
        <f t="shared" ref="AT132:AT163" si="135">R132*$N132</f>
        <v>0</v>
      </c>
      <c r="AU132" s="112">
        <f t="shared" ref="AU132:AU163" si="136">S132*$N132</f>
        <v>0</v>
      </c>
      <c r="AV132" s="112">
        <f t="shared" ref="AV132:AV163" si="137">T132*$N132</f>
        <v>0</v>
      </c>
      <c r="AW132" s="112">
        <f t="shared" ref="AW132:AW163" si="138">U132*$N132</f>
        <v>0</v>
      </c>
      <c r="AX132" s="112">
        <f t="shared" ref="AX132:AX163" si="139">V132*$N132</f>
        <v>0</v>
      </c>
      <c r="AY132" s="112">
        <f t="shared" ref="AY132:AY163" si="140">W132*$N132</f>
        <v>0</v>
      </c>
      <c r="AZ132" s="112">
        <f t="shared" ref="AZ132:AZ163" si="141">X132*$N132</f>
        <v>0</v>
      </c>
      <c r="BA132" s="112">
        <f t="shared" ref="BA132:BA163" si="142">Y132*$N132</f>
        <v>0</v>
      </c>
      <c r="BB132" s="112">
        <f t="shared" ref="BB132:BB163" si="143">Z132*$N132</f>
        <v>0</v>
      </c>
      <c r="BC132" s="112">
        <f t="shared" ref="BC132:BC163" si="144">AA132*$N132</f>
        <v>0</v>
      </c>
      <c r="BD132" s="112">
        <f t="shared" ref="BD132:BD163" si="145">AB132*$N132</f>
        <v>0</v>
      </c>
      <c r="BE132" s="112">
        <f t="shared" ref="BE132:BE163" si="146">AC132*$N132</f>
        <v>0</v>
      </c>
      <c r="BF132" s="112">
        <f t="shared" ref="BF132:BF163" si="147">SUM(AT132:BE132)</f>
        <v>0</v>
      </c>
      <c r="BG132" s="96"/>
      <c r="BH132" s="112">
        <f>SUM($AT132:AT132)</f>
        <v>0</v>
      </c>
      <c r="BI132" s="112">
        <f>SUM($AT132:AU132)</f>
        <v>0</v>
      </c>
      <c r="BJ132" s="112">
        <f>SUM($AT132:AV132)</f>
        <v>0</v>
      </c>
      <c r="BK132" s="112">
        <f>SUM($AT132:AW132)</f>
        <v>0</v>
      </c>
      <c r="BL132" s="112">
        <f>SUM($AT132:AX132)</f>
        <v>0</v>
      </c>
      <c r="BM132" s="112">
        <f>SUM($AT132:AY132)</f>
        <v>0</v>
      </c>
      <c r="BN132" s="112">
        <f>SUM($AT132:AZ132)</f>
        <v>0</v>
      </c>
      <c r="BO132" s="112">
        <f>SUM($AT132:BA132)</f>
        <v>0</v>
      </c>
      <c r="BP132" s="112">
        <f>SUM($AT132:BB132)</f>
        <v>0</v>
      </c>
      <c r="BQ132" s="112">
        <f>SUM($AT132:BC132)</f>
        <v>0</v>
      </c>
      <c r="BR132" s="112">
        <f>SUM($AT132:BD132)</f>
        <v>0</v>
      </c>
      <c r="BS132" s="112">
        <f>SUM($AT132:BE132)</f>
        <v>0</v>
      </c>
      <c r="BT132" s="132">
        <f t="shared" ref="BT132:BT163" si="148">(((0+BS132)/2)+SUM(BH132:BR132))/12</f>
        <v>0</v>
      </c>
      <c r="BV132" s="112">
        <f t="shared" ref="BV132:BV163" si="149">$O132*R132</f>
        <v>0</v>
      </c>
      <c r="BW132" s="112">
        <f t="shared" ref="BW132:BW163" si="150">$O132*S132</f>
        <v>0</v>
      </c>
      <c r="BX132" s="112">
        <f t="shared" ref="BX132:BX163" si="151">$O132*T132</f>
        <v>0</v>
      </c>
      <c r="BY132" s="112">
        <f t="shared" ref="BY132:BY163" si="152">$O132*U132</f>
        <v>0</v>
      </c>
      <c r="BZ132" s="112">
        <f t="shared" ref="BZ132:BZ163" si="153">$O132*V132</f>
        <v>0</v>
      </c>
      <c r="CA132" s="112">
        <f t="shared" ref="CA132:CA163" si="154">$O132*W132</f>
        <v>0</v>
      </c>
      <c r="CB132" s="112">
        <f t="shared" ref="CB132:CB163" si="155">$O132*X132</f>
        <v>41241</v>
      </c>
      <c r="CC132" s="112">
        <f t="shared" ref="CC132:CC163" si="156">$O132*Y132</f>
        <v>41241</v>
      </c>
      <c r="CD132" s="112">
        <f t="shared" ref="CD132:CD163" si="157">$O132*Z132</f>
        <v>41241</v>
      </c>
      <c r="CE132" s="112">
        <f t="shared" ref="CE132:CE163" si="158">$O132*AA132</f>
        <v>41241</v>
      </c>
      <c r="CF132" s="112">
        <f t="shared" ref="CF132:CF163" si="159">$O132*AB132</f>
        <v>41241</v>
      </c>
      <c r="CG132" s="112">
        <f t="shared" ref="CG132:CG163" si="160">$O132*AC132</f>
        <v>41283</v>
      </c>
      <c r="CH132" s="112">
        <f t="shared" ref="CH132:CH163" si="161">SUM(BV132:CG132)</f>
        <v>247488</v>
      </c>
      <c r="CI132" s="96"/>
      <c r="CJ132" s="112">
        <f>SUM($BV132:BV132)</f>
        <v>0</v>
      </c>
      <c r="CK132" s="112">
        <f>SUM($BV132:BW132)</f>
        <v>0</v>
      </c>
      <c r="CL132" s="112">
        <f>SUM($BV132:BX132)</f>
        <v>0</v>
      </c>
      <c r="CM132" s="112">
        <f>SUM($BV132:BY132)</f>
        <v>0</v>
      </c>
      <c r="CN132" s="112">
        <f>SUM($BV132:BZ132)</f>
        <v>0</v>
      </c>
      <c r="CO132" s="112">
        <f>SUM($BV132:CA132)</f>
        <v>0</v>
      </c>
      <c r="CP132" s="112">
        <f>SUM($BV132:CB132)</f>
        <v>41241</v>
      </c>
      <c r="CQ132" s="112">
        <f>SUM($BV132:CC132)</f>
        <v>82482</v>
      </c>
      <c r="CR132" s="112">
        <f>SUM($BV132:CD132)</f>
        <v>123723</v>
      </c>
      <c r="CS132" s="112">
        <f>SUM($BV132:CE132)</f>
        <v>164964</v>
      </c>
      <c r="CT132" s="112">
        <f>SUM($BV132:CF132)</f>
        <v>206205</v>
      </c>
      <c r="CU132" s="112">
        <f>SUM($BV132:CG132)</f>
        <v>247488</v>
      </c>
      <c r="CV132" s="132">
        <f t="shared" ref="CV132:CV195" si="162">(((0+CU132)/2)+SUM(CJ132:CT132))/12</f>
        <v>61863.25</v>
      </c>
    </row>
    <row r="133" spans="1:100" s="94" customFormat="1" ht="14.4">
      <c r="A133" s="154" t="s">
        <v>864</v>
      </c>
      <c r="B133" s="154" t="s">
        <v>62</v>
      </c>
      <c r="C133" s="154" t="s">
        <v>268</v>
      </c>
      <c r="D133" s="137" t="s">
        <v>53</v>
      </c>
      <c r="E133" s="105" t="s">
        <v>53</v>
      </c>
      <c r="F133" t="s">
        <v>156</v>
      </c>
      <c r="G133" t="s">
        <v>157</v>
      </c>
      <c r="H133" t="s">
        <v>158</v>
      </c>
      <c r="I133" t="s">
        <v>436</v>
      </c>
      <c r="J133" t="s">
        <v>747</v>
      </c>
      <c r="K133" s="154" t="s">
        <v>61</v>
      </c>
      <c r="L133" s="154" t="s">
        <v>47</v>
      </c>
      <c r="M133" s="119" t="str">
        <f t="shared" si="130"/>
        <v>GD.WA</v>
      </c>
      <c r="N133" s="118">
        <v>0</v>
      </c>
      <c r="O133" s="118">
        <v>1</v>
      </c>
      <c r="P133" s="117">
        <f t="shared" si="131"/>
        <v>0</v>
      </c>
      <c r="Q133" s="117">
        <f t="shared" si="132"/>
        <v>2180</v>
      </c>
      <c r="R133" s="112">
        <v>0</v>
      </c>
      <c r="S133" s="112">
        <v>0</v>
      </c>
      <c r="T133" s="112">
        <v>0</v>
      </c>
      <c r="U133" s="112">
        <v>0</v>
      </c>
      <c r="V133" s="112">
        <v>0</v>
      </c>
      <c r="W133" s="112">
        <v>0</v>
      </c>
      <c r="X133" s="112">
        <v>1138</v>
      </c>
      <c r="Y133" s="112">
        <v>0</v>
      </c>
      <c r="Z133" s="112">
        <v>0</v>
      </c>
      <c r="AA133" s="112">
        <v>1042</v>
      </c>
      <c r="AB133" s="112">
        <v>0</v>
      </c>
      <c r="AC133" s="112">
        <v>0</v>
      </c>
      <c r="AD133" s="112">
        <f t="shared" si="133"/>
        <v>2180</v>
      </c>
      <c r="AE133" s="96"/>
      <c r="AF133" s="112">
        <f>SUM($R133:R133)</f>
        <v>0</v>
      </c>
      <c r="AG133" s="112">
        <f>SUM($R133:S133)</f>
        <v>0</v>
      </c>
      <c r="AH133" s="112">
        <f>SUM($R133:T133)</f>
        <v>0</v>
      </c>
      <c r="AI133" s="112">
        <f>SUM($R133:U133)</f>
        <v>0</v>
      </c>
      <c r="AJ133" s="112">
        <f>SUM($R133:V133)</f>
        <v>0</v>
      </c>
      <c r="AK133" s="112">
        <f>SUM($R133:W133)</f>
        <v>0</v>
      </c>
      <c r="AL133" s="112">
        <f>SUM($R133:X133)</f>
        <v>1138</v>
      </c>
      <c r="AM133" s="112">
        <f>SUM($R133:Y133)</f>
        <v>1138</v>
      </c>
      <c r="AN133" s="112">
        <f>SUM($R133:Z133)</f>
        <v>1138</v>
      </c>
      <c r="AO133" s="112">
        <f>SUM($R133:AA133)</f>
        <v>2180</v>
      </c>
      <c r="AP133" s="112">
        <f>SUM($R133:AB133)</f>
        <v>2180</v>
      </c>
      <c r="AQ133" s="112">
        <f>SUM($R133:AC133)</f>
        <v>2180</v>
      </c>
      <c r="AR133" s="132">
        <f t="shared" si="134"/>
        <v>738.66666666666663</v>
      </c>
      <c r="AT133" s="112">
        <f t="shared" si="135"/>
        <v>0</v>
      </c>
      <c r="AU133" s="112">
        <f t="shared" si="136"/>
        <v>0</v>
      </c>
      <c r="AV133" s="112">
        <f t="shared" si="137"/>
        <v>0</v>
      </c>
      <c r="AW133" s="112">
        <f t="shared" si="138"/>
        <v>0</v>
      </c>
      <c r="AX133" s="112">
        <f t="shared" si="139"/>
        <v>0</v>
      </c>
      <c r="AY133" s="112">
        <f t="shared" si="140"/>
        <v>0</v>
      </c>
      <c r="AZ133" s="112">
        <f t="shared" si="141"/>
        <v>0</v>
      </c>
      <c r="BA133" s="112">
        <f t="shared" si="142"/>
        <v>0</v>
      </c>
      <c r="BB133" s="112">
        <f t="shared" si="143"/>
        <v>0</v>
      </c>
      <c r="BC133" s="112">
        <f t="shared" si="144"/>
        <v>0</v>
      </c>
      <c r="BD133" s="112">
        <f t="shared" si="145"/>
        <v>0</v>
      </c>
      <c r="BE133" s="112">
        <f t="shared" si="146"/>
        <v>0</v>
      </c>
      <c r="BF133" s="112">
        <f t="shared" si="147"/>
        <v>0</v>
      </c>
      <c r="BG133" s="96"/>
      <c r="BH133" s="112">
        <f>SUM($AT133:AT133)</f>
        <v>0</v>
      </c>
      <c r="BI133" s="112">
        <f>SUM($AT133:AU133)</f>
        <v>0</v>
      </c>
      <c r="BJ133" s="112">
        <f>SUM($AT133:AV133)</f>
        <v>0</v>
      </c>
      <c r="BK133" s="112">
        <f>SUM($AT133:AW133)</f>
        <v>0</v>
      </c>
      <c r="BL133" s="112">
        <f>SUM($AT133:AX133)</f>
        <v>0</v>
      </c>
      <c r="BM133" s="112">
        <f>SUM($AT133:AY133)</f>
        <v>0</v>
      </c>
      <c r="BN133" s="112">
        <f>SUM($AT133:AZ133)</f>
        <v>0</v>
      </c>
      <c r="BO133" s="112">
        <f>SUM($AT133:BA133)</f>
        <v>0</v>
      </c>
      <c r="BP133" s="112">
        <f>SUM($AT133:BB133)</f>
        <v>0</v>
      </c>
      <c r="BQ133" s="112">
        <f>SUM($AT133:BC133)</f>
        <v>0</v>
      </c>
      <c r="BR133" s="112">
        <f>SUM($AT133:BD133)</f>
        <v>0</v>
      </c>
      <c r="BS133" s="112">
        <f>SUM($AT133:BE133)</f>
        <v>0</v>
      </c>
      <c r="BT133" s="132">
        <f t="shared" si="148"/>
        <v>0</v>
      </c>
      <c r="BV133" s="112">
        <f t="shared" si="149"/>
        <v>0</v>
      </c>
      <c r="BW133" s="112">
        <f t="shared" si="150"/>
        <v>0</v>
      </c>
      <c r="BX133" s="112">
        <f t="shared" si="151"/>
        <v>0</v>
      </c>
      <c r="BY133" s="112">
        <f t="shared" si="152"/>
        <v>0</v>
      </c>
      <c r="BZ133" s="112">
        <f t="shared" si="153"/>
        <v>0</v>
      </c>
      <c r="CA133" s="112">
        <f t="shared" si="154"/>
        <v>0</v>
      </c>
      <c r="CB133" s="112">
        <f t="shared" si="155"/>
        <v>1138</v>
      </c>
      <c r="CC133" s="112">
        <f t="shared" si="156"/>
        <v>0</v>
      </c>
      <c r="CD133" s="112">
        <f t="shared" si="157"/>
        <v>0</v>
      </c>
      <c r="CE133" s="112">
        <f t="shared" si="158"/>
        <v>1042</v>
      </c>
      <c r="CF133" s="112">
        <f t="shared" si="159"/>
        <v>0</v>
      </c>
      <c r="CG133" s="112">
        <f t="shared" si="160"/>
        <v>0</v>
      </c>
      <c r="CH133" s="112">
        <f t="shared" si="161"/>
        <v>2180</v>
      </c>
      <c r="CI133" s="96"/>
      <c r="CJ133" s="112">
        <f>SUM($BV133:BV133)</f>
        <v>0</v>
      </c>
      <c r="CK133" s="112">
        <f>SUM($BV133:BW133)</f>
        <v>0</v>
      </c>
      <c r="CL133" s="112">
        <f>SUM($BV133:BX133)</f>
        <v>0</v>
      </c>
      <c r="CM133" s="112">
        <f>SUM($BV133:BY133)</f>
        <v>0</v>
      </c>
      <c r="CN133" s="112">
        <f>SUM($BV133:BZ133)</f>
        <v>0</v>
      </c>
      <c r="CO133" s="112">
        <f>SUM($BV133:CA133)</f>
        <v>0</v>
      </c>
      <c r="CP133" s="112">
        <f>SUM($BV133:CB133)</f>
        <v>1138</v>
      </c>
      <c r="CQ133" s="112">
        <f>SUM($BV133:CC133)</f>
        <v>1138</v>
      </c>
      <c r="CR133" s="112">
        <f>SUM($BV133:CD133)</f>
        <v>1138</v>
      </c>
      <c r="CS133" s="112">
        <f>SUM($BV133:CE133)</f>
        <v>2180</v>
      </c>
      <c r="CT133" s="112">
        <f>SUM($BV133:CF133)</f>
        <v>2180</v>
      </c>
      <c r="CU133" s="112">
        <f>SUM($BV133:CG133)</f>
        <v>2180</v>
      </c>
      <c r="CV133" s="132">
        <f t="shared" si="162"/>
        <v>738.66666666666663</v>
      </c>
    </row>
    <row r="134" spans="1:100" s="94" customFormat="1" ht="14.4">
      <c r="A134" s="154" t="s">
        <v>864</v>
      </c>
      <c r="B134" s="154" t="s">
        <v>62</v>
      </c>
      <c r="C134" s="154" t="s">
        <v>21</v>
      </c>
      <c r="D134" s="137" t="s">
        <v>53</v>
      </c>
      <c r="E134" s="105" t="s">
        <v>53</v>
      </c>
      <c r="F134" t="s">
        <v>156</v>
      </c>
      <c r="G134" t="s">
        <v>157</v>
      </c>
      <c r="H134" t="s">
        <v>158</v>
      </c>
      <c r="I134" t="s">
        <v>434</v>
      </c>
      <c r="J134" t="s">
        <v>748</v>
      </c>
      <c r="K134" s="154" t="s">
        <v>61</v>
      </c>
      <c r="L134" s="154" t="s">
        <v>47</v>
      </c>
      <c r="M134" s="119" t="str">
        <f t="shared" si="130"/>
        <v>GD.AN</v>
      </c>
      <c r="N134" s="118">
        <v>0</v>
      </c>
      <c r="O134" s="118">
        <v>0.68679999999999997</v>
      </c>
      <c r="P134" s="117">
        <f t="shared" si="131"/>
        <v>0</v>
      </c>
      <c r="Q134" s="117">
        <f t="shared" si="132"/>
        <v>60478.921199999997</v>
      </c>
      <c r="R134" s="112">
        <v>5313</v>
      </c>
      <c r="S134" s="112">
        <v>4459</v>
      </c>
      <c r="T134" s="112">
        <v>5342</v>
      </c>
      <c r="U134" s="112">
        <v>5438</v>
      </c>
      <c r="V134" s="112">
        <v>9164</v>
      </c>
      <c r="W134" s="112">
        <v>4313</v>
      </c>
      <c r="X134" s="112">
        <v>12379</v>
      </c>
      <c r="Y134" s="112">
        <v>7618</v>
      </c>
      <c r="Z134" s="112">
        <v>7583</v>
      </c>
      <c r="AA134" s="112">
        <v>5762</v>
      </c>
      <c r="AB134" s="112">
        <v>12970</v>
      </c>
      <c r="AC134" s="112">
        <v>7718</v>
      </c>
      <c r="AD134" s="112">
        <f t="shared" si="133"/>
        <v>88059</v>
      </c>
      <c r="AE134" s="96"/>
      <c r="AF134" s="112">
        <f>SUM($R134:R134)</f>
        <v>5313</v>
      </c>
      <c r="AG134" s="112">
        <f>SUM($R134:S134)</f>
        <v>9772</v>
      </c>
      <c r="AH134" s="112">
        <f>SUM($R134:T134)</f>
        <v>15114</v>
      </c>
      <c r="AI134" s="112">
        <f>SUM($R134:U134)</f>
        <v>20552</v>
      </c>
      <c r="AJ134" s="112">
        <f>SUM($R134:V134)</f>
        <v>29716</v>
      </c>
      <c r="AK134" s="112">
        <f>SUM($R134:W134)</f>
        <v>34029</v>
      </c>
      <c r="AL134" s="112">
        <f>SUM($R134:X134)</f>
        <v>46408</v>
      </c>
      <c r="AM134" s="112">
        <f>SUM($R134:Y134)</f>
        <v>54026</v>
      </c>
      <c r="AN134" s="112">
        <f>SUM($R134:Z134)</f>
        <v>61609</v>
      </c>
      <c r="AO134" s="112">
        <f>SUM($R134:AA134)</f>
        <v>67371</v>
      </c>
      <c r="AP134" s="112">
        <f>SUM($R134:AB134)</f>
        <v>80341</v>
      </c>
      <c r="AQ134" s="112">
        <f>SUM($R134:AC134)</f>
        <v>88059</v>
      </c>
      <c r="AR134" s="132">
        <f t="shared" si="134"/>
        <v>39023.375</v>
      </c>
      <c r="AT134" s="112">
        <f t="shared" si="135"/>
        <v>0</v>
      </c>
      <c r="AU134" s="112">
        <f t="shared" si="136"/>
        <v>0</v>
      </c>
      <c r="AV134" s="112">
        <f t="shared" si="137"/>
        <v>0</v>
      </c>
      <c r="AW134" s="112">
        <f t="shared" si="138"/>
        <v>0</v>
      </c>
      <c r="AX134" s="112">
        <f t="shared" si="139"/>
        <v>0</v>
      </c>
      <c r="AY134" s="112">
        <f t="shared" si="140"/>
        <v>0</v>
      </c>
      <c r="AZ134" s="112">
        <f t="shared" si="141"/>
        <v>0</v>
      </c>
      <c r="BA134" s="112">
        <f t="shared" si="142"/>
        <v>0</v>
      </c>
      <c r="BB134" s="112">
        <f t="shared" si="143"/>
        <v>0</v>
      </c>
      <c r="BC134" s="112">
        <f t="shared" si="144"/>
        <v>0</v>
      </c>
      <c r="BD134" s="112">
        <f t="shared" si="145"/>
        <v>0</v>
      </c>
      <c r="BE134" s="112">
        <f t="shared" si="146"/>
        <v>0</v>
      </c>
      <c r="BF134" s="112">
        <f t="shared" si="147"/>
        <v>0</v>
      </c>
      <c r="BG134" s="96"/>
      <c r="BH134" s="112">
        <f>SUM($AT134:AT134)</f>
        <v>0</v>
      </c>
      <c r="BI134" s="112">
        <f>SUM($AT134:AU134)</f>
        <v>0</v>
      </c>
      <c r="BJ134" s="112">
        <f>SUM($AT134:AV134)</f>
        <v>0</v>
      </c>
      <c r="BK134" s="112">
        <f>SUM($AT134:AW134)</f>
        <v>0</v>
      </c>
      <c r="BL134" s="112">
        <f>SUM($AT134:AX134)</f>
        <v>0</v>
      </c>
      <c r="BM134" s="112">
        <f>SUM($AT134:AY134)</f>
        <v>0</v>
      </c>
      <c r="BN134" s="112">
        <f>SUM($AT134:AZ134)</f>
        <v>0</v>
      </c>
      <c r="BO134" s="112">
        <f>SUM($AT134:BA134)</f>
        <v>0</v>
      </c>
      <c r="BP134" s="112">
        <f>SUM($AT134:BB134)</f>
        <v>0</v>
      </c>
      <c r="BQ134" s="112">
        <f>SUM($AT134:BC134)</f>
        <v>0</v>
      </c>
      <c r="BR134" s="112">
        <f>SUM($AT134:BD134)</f>
        <v>0</v>
      </c>
      <c r="BS134" s="112">
        <f>SUM($AT134:BE134)</f>
        <v>0</v>
      </c>
      <c r="BT134" s="132">
        <f t="shared" si="148"/>
        <v>0</v>
      </c>
      <c r="BV134" s="112">
        <f t="shared" si="149"/>
        <v>3648.9683999999997</v>
      </c>
      <c r="BW134" s="112">
        <f t="shared" si="150"/>
        <v>3062.4411999999998</v>
      </c>
      <c r="BX134" s="112">
        <f t="shared" si="151"/>
        <v>3668.8855999999996</v>
      </c>
      <c r="BY134" s="112">
        <f t="shared" si="152"/>
        <v>3734.8183999999997</v>
      </c>
      <c r="BZ134" s="112">
        <f t="shared" si="153"/>
        <v>6293.8351999999995</v>
      </c>
      <c r="CA134" s="112">
        <f t="shared" si="154"/>
        <v>2962.1684</v>
      </c>
      <c r="CB134" s="112">
        <f t="shared" si="155"/>
        <v>8501.8971999999994</v>
      </c>
      <c r="CC134" s="112">
        <f t="shared" si="156"/>
        <v>5232.0423999999994</v>
      </c>
      <c r="CD134" s="112">
        <f t="shared" si="157"/>
        <v>5208.0043999999998</v>
      </c>
      <c r="CE134" s="112">
        <f t="shared" si="158"/>
        <v>3957.3415999999997</v>
      </c>
      <c r="CF134" s="112">
        <f t="shared" si="159"/>
        <v>8907.7960000000003</v>
      </c>
      <c r="CG134" s="112">
        <f t="shared" si="160"/>
        <v>5300.7223999999997</v>
      </c>
      <c r="CH134" s="112">
        <f t="shared" si="161"/>
        <v>60478.921199999997</v>
      </c>
      <c r="CI134" s="96"/>
      <c r="CJ134" s="112">
        <f>SUM($BV134:BV134)</f>
        <v>3648.9683999999997</v>
      </c>
      <c r="CK134" s="112">
        <f>SUM($BV134:BW134)</f>
        <v>6711.409599999999</v>
      </c>
      <c r="CL134" s="112">
        <f>SUM($BV134:BX134)</f>
        <v>10380.295199999999</v>
      </c>
      <c r="CM134" s="112">
        <f>SUM($BV134:BY134)</f>
        <v>14115.113599999999</v>
      </c>
      <c r="CN134" s="112">
        <f>SUM($BV134:BZ134)</f>
        <v>20408.948799999998</v>
      </c>
      <c r="CO134" s="112">
        <f>SUM($BV134:CA134)</f>
        <v>23371.117199999997</v>
      </c>
      <c r="CP134" s="112">
        <f>SUM($BV134:CB134)</f>
        <v>31873.014399999996</v>
      </c>
      <c r="CQ134" s="112">
        <f>SUM($BV134:CC134)</f>
        <v>37105.056799999998</v>
      </c>
      <c r="CR134" s="112">
        <f>SUM($BV134:CD134)</f>
        <v>42313.061199999996</v>
      </c>
      <c r="CS134" s="112">
        <f>SUM($BV134:CE134)</f>
        <v>46270.402799999996</v>
      </c>
      <c r="CT134" s="112">
        <f>SUM($BV134:CF134)</f>
        <v>55178.198799999998</v>
      </c>
      <c r="CU134" s="112">
        <f>SUM($BV134:CG134)</f>
        <v>60478.921199999997</v>
      </c>
      <c r="CV134" s="132">
        <f t="shared" si="162"/>
        <v>26801.253949999998</v>
      </c>
    </row>
    <row r="135" spans="1:100" s="94" customFormat="1" ht="14.4">
      <c r="A135" s="154" t="s">
        <v>864</v>
      </c>
      <c r="B135" s="154" t="s">
        <v>62</v>
      </c>
      <c r="C135" s="154" t="s">
        <v>21</v>
      </c>
      <c r="D135" s="137" t="s">
        <v>53</v>
      </c>
      <c r="E135" s="105" t="s">
        <v>53</v>
      </c>
      <c r="F135" t="s">
        <v>156</v>
      </c>
      <c r="G135" t="s">
        <v>157</v>
      </c>
      <c r="H135" t="s">
        <v>158</v>
      </c>
      <c r="I135" t="s">
        <v>435</v>
      </c>
      <c r="J135" t="s">
        <v>749</v>
      </c>
      <c r="K135" s="154" t="s">
        <v>61</v>
      </c>
      <c r="L135" s="154" t="s">
        <v>47</v>
      </c>
      <c r="M135" s="119" t="str">
        <f t="shared" si="130"/>
        <v>GD.AN</v>
      </c>
      <c r="N135" s="118">
        <v>0</v>
      </c>
      <c r="O135" s="118">
        <v>0.68679999999999997</v>
      </c>
      <c r="P135" s="117">
        <f t="shared" si="131"/>
        <v>0</v>
      </c>
      <c r="Q135" s="117">
        <f t="shared" si="132"/>
        <v>70442.328800000003</v>
      </c>
      <c r="R135" s="112">
        <v>3111</v>
      </c>
      <c r="S135" s="112">
        <v>4904</v>
      </c>
      <c r="T135" s="112">
        <v>12690</v>
      </c>
      <c r="U135" s="112">
        <v>86348</v>
      </c>
      <c r="V135" s="112">
        <v>45281</v>
      </c>
      <c r="W135" s="112">
        <v>-85860</v>
      </c>
      <c r="X135" s="112">
        <v>2458</v>
      </c>
      <c r="Y135" s="112">
        <v>5192</v>
      </c>
      <c r="Z135" s="112">
        <v>14429</v>
      </c>
      <c r="AA135" s="112">
        <v>13631</v>
      </c>
      <c r="AB135" s="112">
        <v>382</v>
      </c>
      <c r="AC135" s="112">
        <v>0</v>
      </c>
      <c r="AD135" s="112">
        <f t="shared" si="133"/>
        <v>102566</v>
      </c>
      <c r="AE135" s="96"/>
      <c r="AF135" s="112">
        <f>SUM($R135:R135)</f>
        <v>3111</v>
      </c>
      <c r="AG135" s="112">
        <f>SUM($R135:S135)</f>
        <v>8015</v>
      </c>
      <c r="AH135" s="112">
        <f>SUM($R135:T135)</f>
        <v>20705</v>
      </c>
      <c r="AI135" s="112">
        <f>SUM($R135:U135)</f>
        <v>107053</v>
      </c>
      <c r="AJ135" s="112">
        <f>SUM($R135:V135)</f>
        <v>152334</v>
      </c>
      <c r="AK135" s="112">
        <f>SUM($R135:W135)</f>
        <v>66474</v>
      </c>
      <c r="AL135" s="112">
        <f>SUM($R135:X135)</f>
        <v>68932</v>
      </c>
      <c r="AM135" s="112">
        <f>SUM($R135:Y135)</f>
        <v>74124</v>
      </c>
      <c r="AN135" s="112">
        <f>SUM($R135:Z135)</f>
        <v>88553</v>
      </c>
      <c r="AO135" s="112">
        <f>SUM($R135:AA135)</f>
        <v>102184</v>
      </c>
      <c r="AP135" s="112">
        <f>SUM($R135:AB135)</f>
        <v>102566</v>
      </c>
      <c r="AQ135" s="112">
        <f>SUM($R135:AC135)</f>
        <v>102566</v>
      </c>
      <c r="AR135" s="132">
        <f t="shared" si="134"/>
        <v>70444.5</v>
      </c>
      <c r="AT135" s="112">
        <f t="shared" si="135"/>
        <v>0</v>
      </c>
      <c r="AU135" s="112">
        <f t="shared" si="136"/>
        <v>0</v>
      </c>
      <c r="AV135" s="112">
        <f t="shared" si="137"/>
        <v>0</v>
      </c>
      <c r="AW135" s="112">
        <f t="shared" si="138"/>
        <v>0</v>
      </c>
      <c r="AX135" s="112">
        <f t="shared" si="139"/>
        <v>0</v>
      </c>
      <c r="AY135" s="112">
        <f t="shared" si="140"/>
        <v>0</v>
      </c>
      <c r="AZ135" s="112">
        <f t="shared" si="141"/>
        <v>0</v>
      </c>
      <c r="BA135" s="112">
        <f t="shared" si="142"/>
        <v>0</v>
      </c>
      <c r="BB135" s="112">
        <f t="shared" si="143"/>
        <v>0</v>
      </c>
      <c r="BC135" s="112">
        <f t="shared" si="144"/>
        <v>0</v>
      </c>
      <c r="BD135" s="112">
        <f t="shared" si="145"/>
        <v>0</v>
      </c>
      <c r="BE135" s="112">
        <f t="shared" si="146"/>
        <v>0</v>
      </c>
      <c r="BF135" s="112">
        <f t="shared" si="147"/>
        <v>0</v>
      </c>
      <c r="BG135" s="96"/>
      <c r="BH135" s="112">
        <f>SUM($AT135:AT135)</f>
        <v>0</v>
      </c>
      <c r="BI135" s="112">
        <f>SUM($AT135:AU135)</f>
        <v>0</v>
      </c>
      <c r="BJ135" s="112">
        <f>SUM($AT135:AV135)</f>
        <v>0</v>
      </c>
      <c r="BK135" s="112">
        <f>SUM($AT135:AW135)</f>
        <v>0</v>
      </c>
      <c r="BL135" s="112">
        <f>SUM($AT135:AX135)</f>
        <v>0</v>
      </c>
      <c r="BM135" s="112">
        <f>SUM($AT135:AY135)</f>
        <v>0</v>
      </c>
      <c r="BN135" s="112">
        <f>SUM($AT135:AZ135)</f>
        <v>0</v>
      </c>
      <c r="BO135" s="112">
        <f>SUM($AT135:BA135)</f>
        <v>0</v>
      </c>
      <c r="BP135" s="112">
        <f>SUM($AT135:BB135)</f>
        <v>0</v>
      </c>
      <c r="BQ135" s="112">
        <f>SUM($AT135:BC135)</f>
        <v>0</v>
      </c>
      <c r="BR135" s="112">
        <f>SUM($AT135:BD135)</f>
        <v>0</v>
      </c>
      <c r="BS135" s="112">
        <f>SUM($AT135:BE135)</f>
        <v>0</v>
      </c>
      <c r="BT135" s="132">
        <f t="shared" si="148"/>
        <v>0</v>
      </c>
      <c r="BV135" s="112">
        <f t="shared" si="149"/>
        <v>2136.6347999999998</v>
      </c>
      <c r="BW135" s="112">
        <f t="shared" si="150"/>
        <v>3368.0672</v>
      </c>
      <c r="BX135" s="112">
        <f t="shared" si="151"/>
        <v>8715.4920000000002</v>
      </c>
      <c r="BY135" s="112">
        <f t="shared" si="152"/>
        <v>59303.806399999994</v>
      </c>
      <c r="BZ135" s="112">
        <f t="shared" si="153"/>
        <v>31098.9908</v>
      </c>
      <c r="CA135" s="112">
        <f t="shared" si="154"/>
        <v>-58968.647999999994</v>
      </c>
      <c r="CB135" s="112">
        <f t="shared" si="155"/>
        <v>1688.1543999999999</v>
      </c>
      <c r="CC135" s="112">
        <f t="shared" si="156"/>
        <v>3565.8655999999996</v>
      </c>
      <c r="CD135" s="112">
        <f t="shared" si="157"/>
        <v>9909.8371999999999</v>
      </c>
      <c r="CE135" s="112">
        <f t="shared" si="158"/>
        <v>9361.7708000000002</v>
      </c>
      <c r="CF135" s="112">
        <f t="shared" si="159"/>
        <v>262.35759999999999</v>
      </c>
      <c r="CG135" s="112">
        <f t="shared" si="160"/>
        <v>0</v>
      </c>
      <c r="CH135" s="112">
        <f t="shared" si="161"/>
        <v>70442.328800000003</v>
      </c>
      <c r="CI135" s="96"/>
      <c r="CJ135" s="112">
        <f>SUM($BV135:BV135)</f>
        <v>2136.6347999999998</v>
      </c>
      <c r="CK135" s="112">
        <f>SUM($BV135:BW135)</f>
        <v>5504.7019999999993</v>
      </c>
      <c r="CL135" s="112">
        <f>SUM($BV135:BX135)</f>
        <v>14220.194</v>
      </c>
      <c r="CM135" s="112">
        <f>SUM($BV135:BY135)</f>
        <v>73524.00039999999</v>
      </c>
      <c r="CN135" s="112">
        <f>SUM($BV135:BZ135)</f>
        <v>104622.99119999999</v>
      </c>
      <c r="CO135" s="112">
        <f>SUM($BV135:CA135)</f>
        <v>45654.343199999996</v>
      </c>
      <c r="CP135" s="112">
        <f>SUM($BV135:CB135)</f>
        <v>47342.497599999995</v>
      </c>
      <c r="CQ135" s="112">
        <f>SUM($BV135:CC135)</f>
        <v>50908.363199999993</v>
      </c>
      <c r="CR135" s="112">
        <f>SUM($BV135:CD135)</f>
        <v>60818.200399999994</v>
      </c>
      <c r="CS135" s="112">
        <f>SUM($BV135:CE135)</f>
        <v>70179.9712</v>
      </c>
      <c r="CT135" s="112">
        <f>SUM($BV135:CF135)</f>
        <v>70442.328800000003</v>
      </c>
      <c r="CU135" s="112">
        <f>SUM($BV135:CG135)</f>
        <v>70442.328800000003</v>
      </c>
      <c r="CV135" s="132">
        <f t="shared" si="162"/>
        <v>48381.282599999999</v>
      </c>
    </row>
    <row r="136" spans="1:100" s="94" customFormat="1" ht="14.4">
      <c r="A136" s="154" t="s">
        <v>864</v>
      </c>
      <c r="B136" s="154" t="s">
        <v>62</v>
      </c>
      <c r="C136" s="154" t="s">
        <v>20</v>
      </c>
      <c r="D136" s="137" t="s">
        <v>53</v>
      </c>
      <c r="E136" s="105" t="s">
        <v>53</v>
      </c>
      <c r="F136" t="s">
        <v>156</v>
      </c>
      <c r="G136" t="s">
        <v>157</v>
      </c>
      <c r="H136" t="s">
        <v>158</v>
      </c>
      <c r="I136" t="s">
        <v>63</v>
      </c>
      <c r="J136" t="s">
        <v>750</v>
      </c>
      <c r="K136" s="154" t="s">
        <v>61</v>
      </c>
      <c r="L136" s="154" t="s">
        <v>47</v>
      </c>
      <c r="M136" s="119" t="str">
        <f t="shared" si="130"/>
        <v>GD.AA</v>
      </c>
      <c r="N136" s="118">
        <v>0</v>
      </c>
      <c r="O136" s="118">
        <v>0.47411177599999998</v>
      </c>
      <c r="P136" s="117">
        <f t="shared" si="131"/>
        <v>0</v>
      </c>
      <c r="Q136" s="117">
        <f t="shared" si="132"/>
        <v>140530.52330060801</v>
      </c>
      <c r="R136" s="112">
        <v>0</v>
      </c>
      <c r="S136" s="112">
        <v>0</v>
      </c>
      <c r="T136" s="112">
        <v>0</v>
      </c>
      <c r="U136" s="112">
        <v>0</v>
      </c>
      <c r="V136" s="112">
        <v>0</v>
      </c>
      <c r="W136" s="112">
        <v>0</v>
      </c>
      <c r="X136" s="112">
        <v>17685</v>
      </c>
      <c r="Y136" s="112">
        <v>32735</v>
      </c>
      <c r="Z136" s="112">
        <v>116694</v>
      </c>
      <c r="AA136" s="112">
        <v>125230</v>
      </c>
      <c r="AB136" s="112">
        <v>2043</v>
      </c>
      <c r="AC136" s="112">
        <v>2021</v>
      </c>
      <c r="AD136" s="112">
        <f t="shared" si="133"/>
        <v>296408</v>
      </c>
      <c r="AE136" s="96"/>
      <c r="AF136" s="112">
        <f>SUM($R136:R136)</f>
        <v>0</v>
      </c>
      <c r="AG136" s="112">
        <f>SUM($R136:S136)</f>
        <v>0</v>
      </c>
      <c r="AH136" s="112">
        <f>SUM($R136:T136)</f>
        <v>0</v>
      </c>
      <c r="AI136" s="112">
        <f>SUM($R136:U136)</f>
        <v>0</v>
      </c>
      <c r="AJ136" s="112">
        <f>SUM($R136:V136)</f>
        <v>0</v>
      </c>
      <c r="AK136" s="112">
        <f>SUM($R136:W136)</f>
        <v>0</v>
      </c>
      <c r="AL136" s="112">
        <f>SUM($R136:X136)</f>
        <v>17685</v>
      </c>
      <c r="AM136" s="112">
        <f>SUM($R136:Y136)</f>
        <v>50420</v>
      </c>
      <c r="AN136" s="112">
        <f>SUM($R136:Z136)</f>
        <v>167114</v>
      </c>
      <c r="AO136" s="112">
        <f>SUM($R136:AA136)</f>
        <v>292344</v>
      </c>
      <c r="AP136" s="112">
        <f>SUM($R136:AB136)</f>
        <v>294387</v>
      </c>
      <c r="AQ136" s="112">
        <f>SUM($R136:AC136)</f>
        <v>296408</v>
      </c>
      <c r="AR136" s="132">
        <f t="shared" si="134"/>
        <v>80846.166666666672</v>
      </c>
      <c r="AT136" s="112">
        <f t="shared" si="135"/>
        <v>0</v>
      </c>
      <c r="AU136" s="112">
        <f t="shared" si="136"/>
        <v>0</v>
      </c>
      <c r="AV136" s="112">
        <f t="shared" si="137"/>
        <v>0</v>
      </c>
      <c r="AW136" s="112">
        <f t="shared" si="138"/>
        <v>0</v>
      </c>
      <c r="AX136" s="112">
        <f t="shared" si="139"/>
        <v>0</v>
      </c>
      <c r="AY136" s="112">
        <f t="shared" si="140"/>
        <v>0</v>
      </c>
      <c r="AZ136" s="112">
        <f t="shared" si="141"/>
        <v>0</v>
      </c>
      <c r="BA136" s="112">
        <f t="shared" si="142"/>
        <v>0</v>
      </c>
      <c r="BB136" s="112">
        <f t="shared" si="143"/>
        <v>0</v>
      </c>
      <c r="BC136" s="112">
        <f t="shared" si="144"/>
        <v>0</v>
      </c>
      <c r="BD136" s="112">
        <f t="shared" si="145"/>
        <v>0</v>
      </c>
      <c r="BE136" s="112">
        <f t="shared" si="146"/>
        <v>0</v>
      </c>
      <c r="BF136" s="112">
        <f t="shared" si="147"/>
        <v>0</v>
      </c>
      <c r="BG136" s="96"/>
      <c r="BH136" s="112">
        <f>SUM($AT136:AT136)</f>
        <v>0</v>
      </c>
      <c r="BI136" s="112">
        <f>SUM($AT136:AU136)</f>
        <v>0</v>
      </c>
      <c r="BJ136" s="112">
        <f>SUM($AT136:AV136)</f>
        <v>0</v>
      </c>
      <c r="BK136" s="112">
        <f>SUM($AT136:AW136)</f>
        <v>0</v>
      </c>
      <c r="BL136" s="112">
        <f>SUM($AT136:AX136)</f>
        <v>0</v>
      </c>
      <c r="BM136" s="112">
        <f>SUM($AT136:AY136)</f>
        <v>0</v>
      </c>
      <c r="BN136" s="112">
        <f>SUM($AT136:AZ136)</f>
        <v>0</v>
      </c>
      <c r="BO136" s="112">
        <f>SUM($AT136:BA136)</f>
        <v>0</v>
      </c>
      <c r="BP136" s="112">
        <f>SUM($AT136:BB136)</f>
        <v>0</v>
      </c>
      <c r="BQ136" s="112">
        <f>SUM($AT136:BC136)</f>
        <v>0</v>
      </c>
      <c r="BR136" s="112">
        <f>SUM($AT136:BD136)</f>
        <v>0</v>
      </c>
      <c r="BS136" s="112">
        <f>SUM($AT136:BE136)</f>
        <v>0</v>
      </c>
      <c r="BT136" s="132">
        <f t="shared" si="148"/>
        <v>0</v>
      </c>
      <c r="BV136" s="112">
        <f t="shared" si="149"/>
        <v>0</v>
      </c>
      <c r="BW136" s="112">
        <f t="shared" si="150"/>
        <v>0</v>
      </c>
      <c r="BX136" s="112">
        <f t="shared" si="151"/>
        <v>0</v>
      </c>
      <c r="BY136" s="112">
        <f t="shared" si="152"/>
        <v>0</v>
      </c>
      <c r="BZ136" s="112">
        <f t="shared" si="153"/>
        <v>0</v>
      </c>
      <c r="CA136" s="112">
        <f t="shared" si="154"/>
        <v>0</v>
      </c>
      <c r="CB136" s="112">
        <f t="shared" si="155"/>
        <v>8384.6667585599989</v>
      </c>
      <c r="CC136" s="112">
        <f t="shared" si="156"/>
        <v>15520.04898736</v>
      </c>
      <c r="CD136" s="112">
        <f t="shared" si="157"/>
        <v>55325.999588544</v>
      </c>
      <c r="CE136" s="112">
        <f t="shared" si="158"/>
        <v>59373.017708480002</v>
      </c>
      <c r="CF136" s="112">
        <f t="shared" si="159"/>
        <v>968.61035836799999</v>
      </c>
      <c r="CG136" s="112">
        <f t="shared" si="160"/>
        <v>958.17989929599992</v>
      </c>
      <c r="CH136" s="112">
        <f t="shared" si="161"/>
        <v>140530.52330060798</v>
      </c>
      <c r="CI136" s="96"/>
      <c r="CJ136" s="112">
        <f>SUM($BV136:BV136)</f>
        <v>0</v>
      </c>
      <c r="CK136" s="112">
        <f>SUM($BV136:BW136)</f>
        <v>0</v>
      </c>
      <c r="CL136" s="112">
        <f>SUM($BV136:BX136)</f>
        <v>0</v>
      </c>
      <c r="CM136" s="112">
        <f>SUM($BV136:BY136)</f>
        <v>0</v>
      </c>
      <c r="CN136" s="112">
        <f>SUM($BV136:BZ136)</f>
        <v>0</v>
      </c>
      <c r="CO136" s="112">
        <f>SUM($BV136:CA136)</f>
        <v>0</v>
      </c>
      <c r="CP136" s="112">
        <f>SUM($BV136:CB136)</f>
        <v>8384.6667585599989</v>
      </c>
      <c r="CQ136" s="112">
        <f>SUM($BV136:CC136)</f>
        <v>23904.715745919999</v>
      </c>
      <c r="CR136" s="112">
        <f>SUM($BV136:CD136)</f>
        <v>79230.715334463996</v>
      </c>
      <c r="CS136" s="112">
        <f>SUM($BV136:CE136)</f>
        <v>138603.73304294399</v>
      </c>
      <c r="CT136" s="112">
        <f>SUM($BV136:CF136)</f>
        <v>139572.34340131198</v>
      </c>
      <c r="CU136" s="112">
        <f>SUM($BV136:CG136)</f>
        <v>140530.52330060798</v>
      </c>
      <c r="CV136" s="132">
        <f t="shared" si="162"/>
        <v>38330.119661125325</v>
      </c>
    </row>
    <row r="137" spans="1:100" s="94" customFormat="1" ht="14.4">
      <c r="A137" s="154" t="s">
        <v>864</v>
      </c>
      <c r="B137" s="154" t="s">
        <v>62</v>
      </c>
      <c r="C137" s="154" t="s">
        <v>268</v>
      </c>
      <c r="D137" s="137" t="s">
        <v>53</v>
      </c>
      <c r="E137" s="105" t="s">
        <v>53</v>
      </c>
      <c r="F137" t="s">
        <v>156</v>
      </c>
      <c r="G137" t="s">
        <v>157</v>
      </c>
      <c r="H137" t="s">
        <v>158</v>
      </c>
      <c r="I137" t="s">
        <v>437</v>
      </c>
      <c r="J137" t="s">
        <v>751</v>
      </c>
      <c r="K137" s="154" t="s">
        <v>61</v>
      </c>
      <c r="L137" s="154" t="s">
        <v>47</v>
      </c>
      <c r="M137" s="119" t="str">
        <f t="shared" si="130"/>
        <v>GD.WA</v>
      </c>
      <c r="N137" s="118">
        <v>0</v>
      </c>
      <c r="O137" s="118">
        <v>1</v>
      </c>
      <c r="P137" s="117">
        <f t="shared" si="131"/>
        <v>0</v>
      </c>
      <c r="Q137" s="117">
        <f t="shared" si="132"/>
        <v>237384</v>
      </c>
      <c r="R137" s="112">
        <v>6225</v>
      </c>
      <c r="S137" s="112">
        <v>3472</v>
      </c>
      <c r="T137" s="112">
        <v>9577</v>
      </c>
      <c r="U137" s="112">
        <v>17945</v>
      </c>
      <c r="V137" s="112">
        <v>15755</v>
      </c>
      <c r="W137" s="112">
        <v>20341</v>
      </c>
      <c r="X137" s="112">
        <v>40000</v>
      </c>
      <c r="Y137" s="112">
        <v>50000</v>
      </c>
      <c r="Z137" s="112">
        <v>35000</v>
      </c>
      <c r="AA137" s="112">
        <v>20000</v>
      </c>
      <c r="AB137" s="112">
        <v>19069</v>
      </c>
      <c r="AC137" s="112">
        <v>0</v>
      </c>
      <c r="AD137" s="112">
        <f t="shared" si="133"/>
        <v>237384</v>
      </c>
      <c r="AE137" s="96"/>
      <c r="AF137" s="112">
        <f>SUM($R137:R137)</f>
        <v>6225</v>
      </c>
      <c r="AG137" s="112">
        <f>SUM($R137:S137)</f>
        <v>9697</v>
      </c>
      <c r="AH137" s="112">
        <f>SUM($R137:T137)</f>
        <v>19274</v>
      </c>
      <c r="AI137" s="112">
        <f>SUM($R137:U137)</f>
        <v>37219</v>
      </c>
      <c r="AJ137" s="112">
        <f>SUM($R137:V137)</f>
        <v>52974</v>
      </c>
      <c r="AK137" s="112">
        <f>SUM($R137:W137)</f>
        <v>73315</v>
      </c>
      <c r="AL137" s="112">
        <f>SUM($R137:X137)</f>
        <v>113315</v>
      </c>
      <c r="AM137" s="112">
        <f>SUM($R137:Y137)</f>
        <v>163315</v>
      </c>
      <c r="AN137" s="112">
        <f>SUM($R137:Z137)</f>
        <v>198315</v>
      </c>
      <c r="AO137" s="112">
        <f>SUM($R137:AA137)</f>
        <v>218315</v>
      </c>
      <c r="AP137" s="112">
        <f>SUM($R137:AB137)</f>
        <v>237384</v>
      </c>
      <c r="AQ137" s="112">
        <f>SUM($R137:AC137)</f>
        <v>237384</v>
      </c>
      <c r="AR137" s="132">
        <f t="shared" si="134"/>
        <v>104003.33333333333</v>
      </c>
      <c r="AT137" s="112">
        <f t="shared" si="135"/>
        <v>0</v>
      </c>
      <c r="AU137" s="112">
        <f t="shared" si="136"/>
        <v>0</v>
      </c>
      <c r="AV137" s="112">
        <f t="shared" si="137"/>
        <v>0</v>
      </c>
      <c r="AW137" s="112">
        <f t="shared" si="138"/>
        <v>0</v>
      </c>
      <c r="AX137" s="112">
        <f t="shared" si="139"/>
        <v>0</v>
      </c>
      <c r="AY137" s="112">
        <f t="shared" si="140"/>
        <v>0</v>
      </c>
      <c r="AZ137" s="112">
        <f t="shared" si="141"/>
        <v>0</v>
      </c>
      <c r="BA137" s="112">
        <f t="shared" si="142"/>
        <v>0</v>
      </c>
      <c r="BB137" s="112">
        <f t="shared" si="143"/>
        <v>0</v>
      </c>
      <c r="BC137" s="112">
        <f t="shared" si="144"/>
        <v>0</v>
      </c>
      <c r="BD137" s="112">
        <f t="shared" si="145"/>
        <v>0</v>
      </c>
      <c r="BE137" s="112">
        <f t="shared" si="146"/>
        <v>0</v>
      </c>
      <c r="BF137" s="112">
        <f t="shared" si="147"/>
        <v>0</v>
      </c>
      <c r="BG137" s="96"/>
      <c r="BH137" s="112">
        <f>SUM($AT137:AT137)</f>
        <v>0</v>
      </c>
      <c r="BI137" s="112">
        <f>SUM($AT137:AU137)</f>
        <v>0</v>
      </c>
      <c r="BJ137" s="112">
        <f>SUM($AT137:AV137)</f>
        <v>0</v>
      </c>
      <c r="BK137" s="112">
        <f>SUM($AT137:AW137)</f>
        <v>0</v>
      </c>
      <c r="BL137" s="112">
        <f>SUM($AT137:AX137)</f>
        <v>0</v>
      </c>
      <c r="BM137" s="112">
        <f>SUM($AT137:AY137)</f>
        <v>0</v>
      </c>
      <c r="BN137" s="112">
        <f>SUM($AT137:AZ137)</f>
        <v>0</v>
      </c>
      <c r="BO137" s="112">
        <f>SUM($AT137:BA137)</f>
        <v>0</v>
      </c>
      <c r="BP137" s="112">
        <f>SUM($AT137:BB137)</f>
        <v>0</v>
      </c>
      <c r="BQ137" s="112">
        <f>SUM($AT137:BC137)</f>
        <v>0</v>
      </c>
      <c r="BR137" s="112">
        <f>SUM($AT137:BD137)</f>
        <v>0</v>
      </c>
      <c r="BS137" s="112">
        <f>SUM($AT137:BE137)</f>
        <v>0</v>
      </c>
      <c r="BT137" s="132">
        <f t="shared" si="148"/>
        <v>0</v>
      </c>
      <c r="BV137" s="112">
        <f t="shared" si="149"/>
        <v>6225</v>
      </c>
      <c r="BW137" s="112">
        <f t="shared" si="150"/>
        <v>3472</v>
      </c>
      <c r="BX137" s="112">
        <f t="shared" si="151"/>
        <v>9577</v>
      </c>
      <c r="BY137" s="112">
        <f t="shared" si="152"/>
        <v>17945</v>
      </c>
      <c r="BZ137" s="112">
        <f t="shared" si="153"/>
        <v>15755</v>
      </c>
      <c r="CA137" s="112">
        <f t="shared" si="154"/>
        <v>20341</v>
      </c>
      <c r="CB137" s="112">
        <f t="shared" si="155"/>
        <v>40000</v>
      </c>
      <c r="CC137" s="112">
        <f t="shared" si="156"/>
        <v>50000</v>
      </c>
      <c r="CD137" s="112">
        <f t="shared" si="157"/>
        <v>35000</v>
      </c>
      <c r="CE137" s="112">
        <f t="shared" si="158"/>
        <v>20000</v>
      </c>
      <c r="CF137" s="112">
        <f t="shared" si="159"/>
        <v>19069</v>
      </c>
      <c r="CG137" s="112">
        <f t="shared" si="160"/>
        <v>0</v>
      </c>
      <c r="CH137" s="112">
        <f t="shared" si="161"/>
        <v>237384</v>
      </c>
      <c r="CI137" s="96"/>
      <c r="CJ137" s="112">
        <f>SUM($BV137:BV137)</f>
        <v>6225</v>
      </c>
      <c r="CK137" s="112">
        <f>SUM($BV137:BW137)</f>
        <v>9697</v>
      </c>
      <c r="CL137" s="112">
        <f>SUM($BV137:BX137)</f>
        <v>19274</v>
      </c>
      <c r="CM137" s="112">
        <f>SUM($BV137:BY137)</f>
        <v>37219</v>
      </c>
      <c r="CN137" s="112">
        <f>SUM($BV137:BZ137)</f>
        <v>52974</v>
      </c>
      <c r="CO137" s="112">
        <f>SUM($BV137:CA137)</f>
        <v>73315</v>
      </c>
      <c r="CP137" s="112">
        <f>SUM($BV137:CB137)</f>
        <v>113315</v>
      </c>
      <c r="CQ137" s="112">
        <f>SUM($BV137:CC137)</f>
        <v>163315</v>
      </c>
      <c r="CR137" s="112">
        <f>SUM($BV137:CD137)</f>
        <v>198315</v>
      </c>
      <c r="CS137" s="112">
        <f>SUM($BV137:CE137)</f>
        <v>218315</v>
      </c>
      <c r="CT137" s="112">
        <f>SUM($BV137:CF137)</f>
        <v>237384</v>
      </c>
      <c r="CU137" s="112">
        <f>SUM($BV137:CG137)</f>
        <v>237384</v>
      </c>
      <c r="CV137" s="132">
        <f t="shared" si="162"/>
        <v>104003.33333333333</v>
      </c>
    </row>
    <row r="138" spans="1:100" s="94" customFormat="1" ht="14.4">
      <c r="A138" s="154" t="s">
        <v>864</v>
      </c>
      <c r="B138" s="154" t="s">
        <v>62</v>
      </c>
      <c r="C138" s="154" t="s">
        <v>268</v>
      </c>
      <c r="D138" s="137" t="s">
        <v>53</v>
      </c>
      <c r="E138" s="105" t="s">
        <v>53</v>
      </c>
      <c r="F138" t="s">
        <v>159</v>
      </c>
      <c r="G138" t="s">
        <v>160</v>
      </c>
      <c r="H138" t="s">
        <v>161</v>
      </c>
      <c r="I138" t="s">
        <v>438</v>
      </c>
      <c r="J138" t="s">
        <v>752</v>
      </c>
      <c r="K138" s="154" t="s">
        <v>61</v>
      </c>
      <c r="L138" s="154" t="s">
        <v>47</v>
      </c>
      <c r="M138" s="119" t="str">
        <f t="shared" si="130"/>
        <v>GD.WA</v>
      </c>
      <c r="N138" s="118">
        <v>0</v>
      </c>
      <c r="O138" s="118">
        <v>1</v>
      </c>
      <c r="P138" s="117">
        <f t="shared" si="131"/>
        <v>0</v>
      </c>
      <c r="Q138" s="117">
        <f t="shared" si="132"/>
        <v>100000</v>
      </c>
      <c r="R138" s="112">
        <v>0</v>
      </c>
      <c r="S138" s="112">
        <v>0</v>
      </c>
      <c r="T138" s="112">
        <v>0</v>
      </c>
      <c r="U138" s="112">
        <v>0</v>
      </c>
      <c r="V138" s="112">
        <v>0</v>
      </c>
      <c r="W138" s="112">
        <v>0</v>
      </c>
      <c r="X138" s="112">
        <v>100000</v>
      </c>
      <c r="Y138" s="112">
        <v>0</v>
      </c>
      <c r="Z138" s="112">
        <v>0</v>
      </c>
      <c r="AA138" s="112">
        <v>0</v>
      </c>
      <c r="AB138" s="112">
        <v>0</v>
      </c>
      <c r="AC138" s="112">
        <v>0</v>
      </c>
      <c r="AD138" s="112">
        <f t="shared" si="133"/>
        <v>100000</v>
      </c>
      <c r="AE138" s="96"/>
      <c r="AF138" s="112">
        <f>SUM($R138:R138)</f>
        <v>0</v>
      </c>
      <c r="AG138" s="112">
        <f>SUM($R138:S138)</f>
        <v>0</v>
      </c>
      <c r="AH138" s="112">
        <f>SUM($R138:T138)</f>
        <v>0</v>
      </c>
      <c r="AI138" s="112">
        <f>SUM($R138:U138)</f>
        <v>0</v>
      </c>
      <c r="AJ138" s="112">
        <f>SUM($R138:V138)</f>
        <v>0</v>
      </c>
      <c r="AK138" s="112">
        <f>SUM($R138:W138)</f>
        <v>0</v>
      </c>
      <c r="AL138" s="112">
        <f>SUM($R138:X138)</f>
        <v>100000</v>
      </c>
      <c r="AM138" s="112">
        <f>SUM($R138:Y138)</f>
        <v>100000</v>
      </c>
      <c r="AN138" s="112">
        <f>SUM($R138:Z138)</f>
        <v>100000</v>
      </c>
      <c r="AO138" s="112">
        <f>SUM($R138:AA138)</f>
        <v>100000</v>
      </c>
      <c r="AP138" s="112">
        <f>SUM($R138:AB138)</f>
        <v>100000</v>
      </c>
      <c r="AQ138" s="112">
        <f>SUM($R138:AC138)</f>
        <v>100000</v>
      </c>
      <c r="AR138" s="132">
        <f t="shared" si="134"/>
        <v>45833.333333333336</v>
      </c>
      <c r="AT138" s="112">
        <f t="shared" si="135"/>
        <v>0</v>
      </c>
      <c r="AU138" s="112">
        <f t="shared" si="136"/>
        <v>0</v>
      </c>
      <c r="AV138" s="112">
        <f t="shared" si="137"/>
        <v>0</v>
      </c>
      <c r="AW138" s="112">
        <f t="shared" si="138"/>
        <v>0</v>
      </c>
      <c r="AX138" s="112">
        <f t="shared" si="139"/>
        <v>0</v>
      </c>
      <c r="AY138" s="112">
        <f t="shared" si="140"/>
        <v>0</v>
      </c>
      <c r="AZ138" s="112">
        <f t="shared" si="141"/>
        <v>0</v>
      </c>
      <c r="BA138" s="112">
        <f t="shared" si="142"/>
        <v>0</v>
      </c>
      <c r="BB138" s="112">
        <f t="shared" si="143"/>
        <v>0</v>
      </c>
      <c r="BC138" s="112">
        <f t="shared" si="144"/>
        <v>0</v>
      </c>
      <c r="BD138" s="112">
        <f t="shared" si="145"/>
        <v>0</v>
      </c>
      <c r="BE138" s="112">
        <f t="shared" si="146"/>
        <v>0</v>
      </c>
      <c r="BF138" s="112">
        <f t="shared" si="147"/>
        <v>0</v>
      </c>
      <c r="BG138" s="96"/>
      <c r="BH138" s="112">
        <f>SUM($AT138:AT138)</f>
        <v>0</v>
      </c>
      <c r="BI138" s="112">
        <f>SUM($AT138:AU138)</f>
        <v>0</v>
      </c>
      <c r="BJ138" s="112">
        <f>SUM($AT138:AV138)</f>
        <v>0</v>
      </c>
      <c r="BK138" s="112">
        <f>SUM($AT138:AW138)</f>
        <v>0</v>
      </c>
      <c r="BL138" s="112">
        <f>SUM($AT138:AX138)</f>
        <v>0</v>
      </c>
      <c r="BM138" s="112">
        <f>SUM($AT138:AY138)</f>
        <v>0</v>
      </c>
      <c r="BN138" s="112">
        <f>SUM($AT138:AZ138)</f>
        <v>0</v>
      </c>
      <c r="BO138" s="112">
        <f>SUM($AT138:BA138)</f>
        <v>0</v>
      </c>
      <c r="BP138" s="112">
        <f>SUM($AT138:BB138)</f>
        <v>0</v>
      </c>
      <c r="BQ138" s="112">
        <f>SUM($AT138:BC138)</f>
        <v>0</v>
      </c>
      <c r="BR138" s="112">
        <f>SUM($AT138:BD138)</f>
        <v>0</v>
      </c>
      <c r="BS138" s="112">
        <f>SUM($AT138:BE138)</f>
        <v>0</v>
      </c>
      <c r="BT138" s="132">
        <f t="shared" si="148"/>
        <v>0</v>
      </c>
      <c r="BV138" s="112">
        <f t="shared" si="149"/>
        <v>0</v>
      </c>
      <c r="BW138" s="112">
        <f t="shared" si="150"/>
        <v>0</v>
      </c>
      <c r="BX138" s="112">
        <f t="shared" si="151"/>
        <v>0</v>
      </c>
      <c r="BY138" s="112">
        <f t="shared" si="152"/>
        <v>0</v>
      </c>
      <c r="BZ138" s="112">
        <f t="shared" si="153"/>
        <v>0</v>
      </c>
      <c r="CA138" s="112">
        <f t="shared" si="154"/>
        <v>0</v>
      </c>
      <c r="CB138" s="112">
        <f t="shared" si="155"/>
        <v>100000</v>
      </c>
      <c r="CC138" s="112">
        <f t="shared" si="156"/>
        <v>0</v>
      </c>
      <c r="CD138" s="112">
        <f t="shared" si="157"/>
        <v>0</v>
      </c>
      <c r="CE138" s="112">
        <f t="shared" si="158"/>
        <v>0</v>
      </c>
      <c r="CF138" s="112">
        <f t="shared" si="159"/>
        <v>0</v>
      </c>
      <c r="CG138" s="112">
        <f t="shared" si="160"/>
        <v>0</v>
      </c>
      <c r="CH138" s="112">
        <f t="shared" si="161"/>
        <v>100000</v>
      </c>
      <c r="CI138" s="96"/>
      <c r="CJ138" s="112">
        <f>SUM($BV138:BV138)</f>
        <v>0</v>
      </c>
      <c r="CK138" s="112">
        <f>SUM($BV138:BW138)</f>
        <v>0</v>
      </c>
      <c r="CL138" s="112">
        <f>SUM($BV138:BX138)</f>
        <v>0</v>
      </c>
      <c r="CM138" s="112">
        <f>SUM($BV138:BY138)</f>
        <v>0</v>
      </c>
      <c r="CN138" s="112">
        <f>SUM($BV138:BZ138)</f>
        <v>0</v>
      </c>
      <c r="CO138" s="112">
        <f>SUM($BV138:CA138)</f>
        <v>0</v>
      </c>
      <c r="CP138" s="112">
        <f>SUM($BV138:CB138)</f>
        <v>100000</v>
      </c>
      <c r="CQ138" s="112">
        <f>SUM($BV138:CC138)</f>
        <v>100000</v>
      </c>
      <c r="CR138" s="112">
        <f>SUM($BV138:CD138)</f>
        <v>100000</v>
      </c>
      <c r="CS138" s="112">
        <f>SUM($BV138:CE138)</f>
        <v>100000</v>
      </c>
      <c r="CT138" s="112">
        <f>SUM($BV138:CF138)</f>
        <v>100000</v>
      </c>
      <c r="CU138" s="112">
        <f>SUM($BV138:CG138)</f>
        <v>100000</v>
      </c>
      <c r="CV138" s="132">
        <f t="shared" si="162"/>
        <v>45833.333333333336</v>
      </c>
    </row>
    <row r="139" spans="1:100" s="94" customFormat="1" ht="14.4">
      <c r="A139" s="154" t="s">
        <v>864</v>
      </c>
      <c r="B139" s="154" t="s">
        <v>62</v>
      </c>
      <c r="C139" s="154" t="s">
        <v>268</v>
      </c>
      <c r="D139" s="137" t="s">
        <v>53</v>
      </c>
      <c r="E139" s="105" t="s">
        <v>53</v>
      </c>
      <c r="F139" t="s">
        <v>159</v>
      </c>
      <c r="G139" t="s">
        <v>160</v>
      </c>
      <c r="H139" t="s">
        <v>161</v>
      </c>
      <c r="I139" t="s">
        <v>439</v>
      </c>
      <c r="J139" t="s">
        <v>753</v>
      </c>
      <c r="K139" s="154" t="s">
        <v>61</v>
      </c>
      <c r="L139" s="154" t="s">
        <v>47</v>
      </c>
      <c r="M139" s="119" t="str">
        <f t="shared" si="130"/>
        <v>GD.WA</v>
      </c>
      <c r="N139" s="118">
        <v>0</v>
      </c>
      <c r="O139" s="118">
        <v>1</v>
      </c>
      <c r="P139" s="117">
        <f t="shared" si="131"/>
        <v>0</v>
      </c>
      <c r="Q139" s="117">
        <f t="shared" si="132"/>
        <v>310109</v>
      </c>
      <c r="R139" s="112">
        <v>9365</v>
      </c>
      <c r="S139" s="112">
        <v>2982</v>
      </c>
      <c r="T139" s="112">
        <v>8651</v>
      </c>
      <c r="U139" s="112">
        <v>1544</v>
      </c>
      <c r="V139" s="112">
        <v>4198</v>
      </c>
      <c r="W139" s="112">
        <v>64</v>
      </c>
      <c r="X139" s="112">
        <v>7305</v>
      </c>
      <c r="Y139" s="112">
        <v>18909</v>
      </c>
      <c r="Z139" s="112">
        <v>17091</v>
      </c>
      <c r="AA139" s="112">
        <v>240000</v>
      </c>
      <c r="AB139" s="112">
        <v>0</v>
      </c>
      <c r="AC139" s="112">
        <v>0</v>
      </c>
      <c r="AD139" s="112">
        <f t="shared" si="133"/>
        <v>310109</v>
      </c>
      <c r="AE139" s="96"/>
      <c r="AF139" s="112">
        <f>SUM($R139:R139)</f>
        <v>9365</v>
      </c>
      <c r="AG139" s="112">
        <f>SUM($R139:S139)</f>
        <v>12347</v>
      </c>
      <c r="AH139" s="112">
        <f>SUM($R139:T139)</f>
        <v>20998</v>
      </c>
      <c r="AI139" s="112">
        <f>SUM($R139:U139)</f>
        <v>22542</v>
      </c>
      <c r="AJ139" s="112">
        <f>SUM($R139:V139)</f>
        <v>26740</v>
      </c>
      <c r="AK139" s="112">
        <f>SUM($R139:W139)</f>
        <v>26804</v>
      </c>
      <c r="AL139" s="112">
        <f>SUM($R139:X139)</f>
        <v>34109</v>
      </c>
      <c r="AM139" s="112">
        <f>SUM($R139:Y139)</f>
        <v>53018</v>
      </c>
      <c r="AN139" s="112">
        <f>SUM($R139:Z139)</f>
        <v>70109</v>
      </c>
      <c r="AO139" s="112">
        <f>SUM($R139:AA139)</f>
        <v>310109</v>
      </c>
      <c r="AP139" s="112">
        <f>SUM($R139:AB139)</f>
        <v>310109</v>
      </c>
      <c r="AQ139" s="112">
        <f>SUM($R139:AC139)</f>
        <v>310109</v>
      </c>
      <c r="AR139" s="132">
        <f t="shared" si="134"/>
        <v>87608.708333333328</v>
      </c>
      <c r="AT139" s="112">
        <f t="shared" si="135"/>
        <v>0</v>
      </c>
      <c r="AU139" s="112">
        <f t="shared" si="136"/>
        <v>0</v>
      </c>
      <c r="AV139" s="112">
        <f t="shared" si="137"/>
        <v>0</v>
      </c>
      <c r="AW139" s="112">
        <f t="shared" si="138"/>
        <v>0</v>
      </c>
      <c r="AX139" s="112">
        <f t="shared" si="139"/>
        <v>0</v>
      </c>
      <c r="AY139" s="112">
        <f t="shared" si="140"/>
        <v>0</v>
      </c>
      <c r="AZ139" s="112">
        <f t="shared" si="141"/>
        <v>0</v>
      </c>
      <c r="BA139" s="112">
        <f t="shared" si="142"/>
        <v>0</v>
      </c>
      <c r="BB139" s="112">
        <f t="shared" si="143"/>
        <v>0</v>
      </c>
      <c r="BC139" s="112">
        <f t="shared" si="144"/>
        <v>0</v>
      </c>
      <c r="BD139" s="112">
        <f t="shared" si="145"/>
        <v>0</v>
      </c>
      <c r="BE139" s="112">
        <f t="shared" si="146"/>
        <v>0</v>
      </c>
      <c r="BF139" s="112">
        <f t="shared" si="147"/>
        <v>0</v>
      </c>
      <c r="BG139" s="96"/>
      <c r="BH139" s="112">
        <f>SUM($AT139:AT139)</f>
        <v>0</v>
      </c>
      <c r="BI139" s="112">
        <f>SUM($AT139:AU139)</f>
        <v>0</v>
      </c>
      <c r="BJ139" s="112">
        <f>SUM($AT139:AV139)</f>
        <v>0</v>
      </c>
      <c r="BK139" s="112">
        <f>SUM($AT139:AW139)</f>
        <v>0</v>
      </c>
      <c r="BL139" s="112">
        <f>SUM($AT139:AX139)</f>
        <v>0</v>
      </c>
      <c r="BM139" s="112">
        <f>SUM($AT139:AY139)</f>
        <v>0</v>
      </c>
      <c r="BN139" s="112">
        <f>SUM($AT139:AZ139)</f>
        <v>0</v>
      </c>
      <c r="BO139" s="112">
        <f>SUM($AT139:BA139)</f>
        <v>0</v>
      </c>
      <c r="BP139" s="112">
        <f>SUM($AT139:BB139)</f>
        <v>0</v>
      </c>
      <c r="BQ139" s="112">
        <f>SUM($AT139:BC139)</f>
        <v>0</v>
      </c>
      <c r="BR139" s="112">
        <f>SUM($AT139:BD139)</f>
        <v>0</v>
      </c>
      <c r="BS139" s="112">
        <f>SUM($AT139:BE139)</f>
        <v>0</v>
      </c>
      <c r="BT139" s="132">
        <f t="shared" si="148"/>
        <v>0</v>
      </c>
      <c r="BV139" s="112">
        <f t="shared" si="149"/>
        <v>9365</v>
      </c>
      <c r="BW139" s="112">
        <f t="shared" si="150"/>
        <v>2982</v>
      </c>
      <c r="BX139" s="112">
        <f t="shared" si="151"/>
        <v>8651</v>
      </c>
      <c r="BY139" s="112">
        <f t="shared" si="152"/>
        <v>1544</v>
      </c>
      <c r="BZ139" s="112">
        <f t="shared" si="153"/>
        <v>4198</v>
      </c>
      <c r="CA139" s="112">
        <f t="shared" si="154"/>
        <v>64</v>
      </c>
      <c r="CB139" s="112">
        <f t="shared" si="155"/>
        <v>7305</v>
      </c>
      <c r="CC139" s="112">
        <f t="shared" si="156"/>
        <v>18909</v>
      </c>
      <c r="CD139" s="112">
        <f t="shared" si="157"/>
        <v>17091</v>
      </c>
      <c r="CE139" s="112">
        <f t="shared" si="158"/>
        <v>240000</v>
      </c>
      <c r="CF139" s="112">
        <f t="shared" si="159"/>
        <v>0</v>
      </c>
      <c r="CG139" s="112">
        <f t="shared" si="160"/>
        <v>0</v>
      </c>
      <c r="CH139" s="112">
        <f t="shared" si="161"/>
        <v>310109</v>
      </c>
      <c r="CI139" s="96"/>
      <c r="CJ139" s="112">
        <f>SUM($BV139:BV139)</f>
        <v>9365</v>
      </c>
      <c r="CK139" s="112">
        <f>SUM($BV139:BW139)</f>
        <v>12347</v>
      </c>
      <c r="CL139" s="112">
        <f>SUM($BV139:BX139)</f>
        <v>20998</v>
      </c>
      <c r="CM139" s="112">
        <f>SUM($BV139:BY139)</f>
        <v>22542</v>
      </c>
      <c r="CN139" s="112">
        <f>SUM($BV139:BZ139)</f>
        <v>26740</v>
      </c>
      <c r="CO139" s="112">
        <f>SUM($BV139:CA139)</f>
        <v>26804</v>
      </c>
      <c r="CP139" s="112">
        <f>SUM($BV139:CB139)</f>
        <v>34109</v>
      </c>
      <c r="CQ139" s="112">
        <f>SUM($BV139:CC139)</f>
        <v>53018</v>
      </c>
      <c r="CR139" s="112">
        <f>SUM($BV139:CD139)</f>
        <v>70109</v>
      </c>
      <c r="CS139" s="112">
        <f>SUM($BV139:CE139)</f>
        <v>310109</v>
      </c>
      <c r="CT139" s="112">
        <f>SUM($BV139:CF139)</f>
        <v>310109</v>
      </c>
      <c r="CU139" s="112">
        <f>SUM($BV139:CG139)</f>
        <v>310109</v>
      </c>
      <c r="CV139" s="132">
        <f t="shared" si="162"/>
        <v>87608.708333333328</v>
      </c>
    </row>
    <row r="140" spans="1:100" s="94" customFormat="1" ht="14.4">
      <c r="A140" s="154" t="s">
        <v>509</v>
      </c>
      <c r="B140" s="154" t="s">
        <v>62</v>
      </c>
      <c r="C140" s="154" t="s">
        <v>268</v>
      </c>
      <c r="D140" s="137" t="s">
        <v>583</v>
      </c>
      <c r="E140" s="105" t="s">
        <v>54</v>
      </c>
      <c r="F140" t="s">
        <v>147</v>
      </c>
      <c r="G140" t="s">
        <v>148</v>
      </c>
      <c r="H140" t="s">
        <v>149</v>
      </c>
      <c r="I140" t="s">
        <v>754</v>
      </c>
      <c r="J140" t="s">
        <v>755</v>
      </c>
      <c r="K140" s="154" t="s">
        <v>61</v>
      </c>
      <c r="L140" s="154" t="s">
        <v>47</v>
      </c>
      <c r="M140" s="119" t="str">
        <f t="shared" si="130"/>
        <v>GD.WA</v>
      </c>
      <c r="N140" s="118">
        <v>0</v>
      </c>
      <c r="O140" s="118">
        <v>1</v>
      </c>
      <c r="P140" s="117">
        <f t="shared" si="131"/>
        <v>0</v>
      </c>
      <c r="Q140" s="117">
        <f t="shared" si="132"/>
        <v>1501</v>
      </c>
      <c r="R140" s="112">
        <v>0</v>
      </c>
      <c r="S140" s="112">
        <v>0</v>
      </c>
      <c r="T140" s="112">
        <v>0</v>
      </c>
      <c r="U140" s="112">
        <v>0</v>
      </c>
      <c r="V140" s="112">
        <v>1419</v>
      </c>
      <c r="W140" s="112">
        <v>82</v>
      </c>
      <c r="X140" s="112">
        <v>0</v>
      </c>
      <c r="Y140" s="112">
        <v>0</v>
      </c>
      <c r="Z140" s="112">
        <v>0</v>
      </c>
      <c r="AA140" s="112">
        <v>0</v>
      </c>
      <c r="AB140" s="112">
        <v>0</v>
      </c>
      <c r="AC140" s="112">
        <v>0</v>
      </c>
      <c r="AD140" s="112">
        <f t="shared" si="133"/>
        <v>1501</v>
      </c>
      <c r="AE140" s="96"/>
      <c r="AF140" s="112">
        <f>SUM($R140:R140)</f>
        <v>0</v>
      </c>
      <c r="AG140" s="112">
        <f>SUM($R140:S140)</f>
        <v>0</v>
      </c>
      <c r="AH140" s="112">
        <f>SUM($R140:T140)</f>
        <v>0</v>
      </c>
      <c r="AI140" s="112">
        <f>SUM($R140:U140)</f>
        <v>0</v>
      </c>
      <c r="AJ140" s="112">
        <f>SUM($R140:V140)</f>
        <v>1419</v>
      </c>
      <c r="AK140" s="112">
        <f>SUM($R140:W140)</f>
        <v>1501</v>
      </c>
      <c r="AL140" s="112">
        <f>SUM($R140:X140)</f>
        <v>1501</v>
      </c>
      <c r="AM140" s="112">
        <f>SUM($R140:Y140)</f>
        <v>1501</v>
      </c>
      <c r="AN140" s="112">
        <f>SUM($R140:Z140)</f>
        <v>1501</v>
      </c>
      <c r="AO140" s="112">
        <f>SUM($R140:AA140)</f>
        <v>1501</v>
      </c>
      <c r="AP140" s="112">
        <f>SUM($R140:AB140)</f>
        <v>1501</v>
      </c>
      <c r="AQ140" s="112">
        <f>SUM($R140:AC140)</f>
        <v>1501</v>
      </c>
      <c r="AR140" s="132">
        <f t="shared" si="134"/>
        <v>931.29166666666663</v>
      </c>
      <c r="AT140" s="112">
        <f t="shared" si="135"/>
        <v>0</v>
      </c>
      <c r="AU140" s="112">
        <f t="shared" si="136"/>
        <v>0</v>
      </c>
      <c r="AV140" s="112">
        <f t="shared" si="137"/>
        <v>0</v>
      </c>
      <c r="AW140" s="112">
        <f t="shared" si="138"/>
        <v>0</v>
      </c>
      <c r="AX140" s="112">
        <f t="shared" si="139"/>
        <v>0</v>
      </c>
      <c r="AY140" s="112">
        <f t="shared" si="140"/>
        <v>0</v>
      </c>
      <c r="AZ140" s="112">
        <f t="shared" si="141"/>
        <v>0</v>
      </c>
      <c r="BA140" s="112">
        <f t="shared" si="142"/>
        <v>0</v>
      </c>
      <c r="BB140" s="112">
        <f t="shared" si="143"/>
        <v>0</v>
      </c>
      <c r="BC140" s="112">
        <f t="shared" si="144"/>
        <v>0</v>
      </c>
      <c r="BD140" s="112">
        <f t="shared" si="145"/>
        <v>0</v>
      </c>
      <c r="BE140" s="112">
        <f t="shared" si="146"/>
        <v>0</v>
      </c>
      <c r="BF140" s="112">
        <f t="shared" si="147"/>
        <v>0</v>
      </c>
      <c r="BG140" s="96"/>
      <c r="BH140" s="112">
        <f>SUM($AT140:AT140)</f>
        <v>0</v>
      </c>
      <c r="BI140" s="112">
        <f>SUM($AT140:AU140)</f>
        <v>0</v>
      </c>
      <c r="BJ140" s="112">
        <f>SUM($AT140:AV140)</f>
        <v>0</v>
      </c>
      <c r="BK140" s="112">
        <f>SUM($AT140:AW140)</f>
        <v>0</v>
      </c>
      <c r="BL140" s="112">
        <f>SUM($AT140:AX140)</f>
        <v>0</v>
      </c>
      <c r="BM140" s="112">
        <f>SUM($AT140:AY140)</f>
        <v>0</v>
      </c>
      <c r="BN140" s="112">
        <f>SUM($AT140:AZ140)</f>
        <v>0</v>
      </c>
      <c r="BO140" s="112">
        <f>SUM($AT140:BA140)</f>
        <v>0</v>
      </c>
      <c r="BP140" s="112">
        <f>SUM($AT140:BB140)</f>
        <v>0</v>
      </c>
      <c r="BQ140" s="112">
        <f>SUM($AT140:BC140)</f>
        <v>0</v>
      </c>
      <c r="BR140" s="112">
        <f>SUM($AT140:BD140)</f>
        <v>0</v>
      </c>
      <c r="BS140" s="112">
        <f>SUM($AT140:BE140)</f>
        <v>0</v>
      </c>
      <c r="BT140" s="132">
        <f t="shared" si="148"/>
        <v>0</v>
      </c>
      <c r="BV140" s="112">
        <f t="shared" si="149"/>
        <v>0</v>
      </c>
      <c r="BW140" s="112">
        <f t="shared" si="150"/>
        <v>0</v>
      </c>
      <c r="BX140" s="112">
        <f t="shared" si="151"/>
        <v>0</v>
      </c>
      <c r="BY140" s="112">
        <f t="shared" si="152"/>
        <v>0</v>
      </c>
      <c r="BZ140" s="112">
        <f t="shared" si="153"/>
        <v>1419</v>
      </c>
      <c r="CA140" s="112">
        <f t="shared" si="154"/>
        <v>82</v>
      </c>
      <c r="CB140" s="112">
        <f t="shared" si="155"/>
        <v>0</v>
      </c>
      <c r="CC140" s="112">
        <f t="shared" si="156"/>
        <v>0</v>
      </c>
      <c r="CD140" s="112">
        <f t="shared" si="157"/>
        <v>0</v>
      </c>
      <c r="CE140" s="112">
        <f t="shared" si="158"/>
        <v>0</v>
      </c>
      <c r="CF140" s="112">
        <f t="shared" si="159"/>
        <v>0</v>
      </c>
      <c r="CG140" s="112">
        <f t="shared" si="160"/>
        <v>0</v>
      </c>
      <c r="CH140" s="112">
        <f t="shared" si="161"/>
        <v>1501</v>
      </c>
      <c r="CI140" s="96"/>
      <c r="CJ140" s="112">
        <f>SUM($BV140:BV140)</f>
        <v>0</v>
      </c>
      <c r="CK140" s="112">
        <f>SUM($BV140:BW140)</f>
        <v>0</v>
      </c>
      <c r="CL140" s="112">
        <f>SUM($BV140:BX140)</f>
        <v>0</v>
      </c>
      <c r="CM140" s="112">
        <f>SUM($BV140:BY140)</f>
        <v>0</v>
      </c>
      <c r="CN140" s="112">
        <f>SUM($BV140:BZ140)</f>
        <v>1419</v>
      </c>
      <c r="CO140" s="112">
        <f>SUM($BV140:CA140)</f>
        <v>1501</v>
      </c>
      <c r="CP140" s="112">
        <f>SUM($BV140:CB140)</f>
        <v>1501</v>
      </c>
      <c r="CQ140" s="112">
        <f>SUM($BV140:CC140)</f>
        <v>1501</v>
      </c>
      <c r="CR140" s="112">
        <f>SUM($BV140:CD140)</f>
        <v>1501</v>
      </c>
      <c r="CS140" s="112">
        <f>SUM($BV140:CE140)</f>
        <v>1501</v>
      </c>
      <c r="CT140" s="112">
        <f>SUM($BV140:CF140)</f>
        <v>1501</v>
      </c>
      <c r="CU140" s="112">
        <f>SUM($BV140:CG140)</f>
        <v>1501</v>
      </c>
      <c r="CV140" s="132">
        <f t="shared" si="162"/>
        <v>931.29166666666663</v>
      </c>
    </row>
    <row r="141" spans="1:100" s="94" customFormat="1" ht="14.4">
      <c r="A141" s="154" t="s">
        <v>509</v>
      </c>
      <c r="B141" s="154" t="s">
        <v>62</v>
      </c>
      <c r="C141" s="154" t="s">
        <v>268</v>
      </c>
      <c r="D141" s="137" t="s">
        <v>583</v>
      </c>
      <c r="E141" s="105" t="s">
        <v>54</v>
      </c>
      <c r="F141" t="s">
        <v>147</v>
      </c>
      <c r="G141" t="s">
        <v>148</v>
      </c>
      <c r="H141" t="s">
        <v>149</v>
      </c>
      <c r="I141" t="s">
        <v>442</v>
      </c>
      <c r="J141" t="s">
        <v>756</v>
      </c>
      <c r="K141" s="154" t="s">
        <v>61</v>
      </c>
      <c r="L141" s="154" t="s">
        <v>47</v>
      </c>
      <c r="M141" s="119" t="str">
        <f t="shared" si="130"/>
        <v>GD.WA</v>
      </c>
      <c r="N141" s="118">
        <v>0</v>
      </c>
      <c r="O141" s="118">
        <v>1</v>
      </c>
      <c r="P141" s="117">
        <f t="shared" si="131"/>
        <v>0</v>
      </c>
      <c r="Q141" s="117">
        <f t="shared" si="132"/>
        <v>11692</v>
      </c>
      <c r="R141" s="112">
        <v>76</v>
      </c>
      <c r="S141" s="112">
        <v>0</v>
      </c>
      <c r="T141" s="112">
        <v>2612</v>
      </c>
      <c r="U141" s="112">
        <v>1330</v>
      </c>
      <c r="V141" s="112">
        <v>1125</v>
      </c>
      <c r="W141" s="112">
        <v>389</v>
      </c>
      <c r="X141" s="112">
        <v>532</v>
      </c>
      <c r="Y141" s="112">
        <v>633</v>
      </c>
      <c r="Z141" s="112">
        <v>1900</v>
      </c>
      <c r="AA141" s="112">
        <v>1862</v>
      </c>
      <c r="AB141" s="112">
        <v>1233</v>
      </c>
      <c r="AC141" s="112">
        <v>0</v>
      </c>
      <c r="AD141" s="112">
        <f t="shared" si="133"/>
        <v>11692</v>
      </c>
      <c r="AE141" s="96"/>
      <c r="AF141" s="112">
        <f>SUM($R141:R141)</f>
        <v>76</v>
      </c>
      <c r="AG141" s="112">
        <f>SUM($R141:S141)</f>
        <v>76</v>
      </c>
      <c r="AH141" s="112">
        <f>SUM($R141:T141)</f>
        <v>2688</v>
      </c>
      <c r="AI141" s="112">
        <f>SUM($R141:U141)</f>
        <v>4018</v>
      </c>
      <c r="AJ141" s="112">
        <f>SUM($R141:V141)</f>
        <v>5143</v>
      </c>
      <c r="AK141" s="112">
        <f>SUM($R141:W141)</f>
        <v>5532</v>
      </c>
      <c r="AL141" s="112">
        <f>SUM($R141:X141)</f>
        <v>6064</v>
      </c>
      <c r="AM141" s="112">
        <f>SUM($R141:Y141)</f>
        <v>6697</v>
      </c>
      <c r="AN141" s="112">
        <f>SUM($R141:Z141)</f>
        <v>8597</v>
      </c>
      <c r="AO141" s="112">
        <f>SUM($R141:AA141)</f>
        <v>10459</v>
      </c>
      <c r="AP141" s="112">
        <f>SUM($R141:AB141)</f>
        <v>11692</v>
      </c>
      <c r="AQ141" s="112">
        <f>SUM($R141:AC141)</f>
        <v>11692</v>
      </c>
      <c r="AR141" s="132">
        <f t="shared" si="134"/>
        <v>5574</v>
      </c>
      <c r="AT141" s="112">
        <f t="shared" si="135"/>
        <v>0</v>
      </c>
      <c r="AU141" s="112">
        <f t="shared" si="136"/>
        <v>0</v>
      </c>
      <c r="AV141" s="112">
        <f t="shared" si="137"/>
        <v>0</v>
      </c>
      <c r="AW141" s="112">
        <f t="shared" si="138"/>
        <v>0</v>
      </c>
      <c r="AX141" s="112">
        <f t="shared" si="139"/>
        <v>0</v>
      </c>
      <c r="AY141" s="112">
        <f t="shared" si="140"/>
        <v>0</v>
      </c>
      <c r="AZ141" s="112">
        <f t="shared" si="141"/>
        <v>0</v>
      </c>
      <c r="BA141" s="112">
        <f t="shared" si="142"/>
        <v>0</v>
      </c>
      <c r="BB141" s="112">
        <f t="shared" si="143"/>
        <v>0</v>
      </c>
      <c r="BC141" s="112">
        <f t="shared" si="144"/>
        <v>0</v>
      </c>
      <c r="BD141" s="112">
        <f t="shared" si="145"/>
        <v>0</v>
      </c>
      <c r="BE141" s="112">
        <f t="shared" si="146"/>
        <v>0</v>
      </c>
      <c r="BF141" s="112">
        <f t="shared" si="147"/>
        <v>0</v>
      </c>
      <c r="BG141" s="96"/>
      <c r="BH141" s="112">
        <f>SUM($AT141:AT141)</f>
        <v>0</v>
      </c>
      <c r="BI141" s="112">
        <f>SUM($AT141:AU141)</f>
        <v>0</v>
      </c>
      <c r="BJ141" s="112">
        <f>SUM($AT141:AV141)</f>
        <v>0</v>
      </c>
      <c r="BK141" s="112">
        <f>SUM($AT141:AW141)</f>
        <v>0</v>
      </c>
      <c r="BL141" s="112">
        <f>SUM($AT141:AX141)</f>
        <v>0</v>
      </c>
      <c r="BM141" s="112">
        <f>SUM($AT141:AY141)</f>
        <v>0</v>
      </c>
      <c r="BN141" s="112">
        <f>SUM($AT141:AZ141)</f>
        <v>0</v>
      </c>
      <c r="BO141" s="112">
        <f>SUM($AT141:BA141)</f>
        <v>0</v>
      </c>
      <c r="BP141" s="112">
        <f>SUM($AT141:BB141)</f>
        <v>0</v>
      </c>
      <c r="BQ141" s="112">
        <f>SUM($AT141:BC141)</f>
        <v>0</v>
      </c>
      <c r="BR141" s="112">
        <f>SUM($AT141:BD141)</f>
        <v>0</v>
      </c>
      <c r="BS141" s="112">
        <f>SUM($AT141:BE141)</f>
        <v>0</v>
      </c>
      <c r="BT141" s="132">
        <f t="shared" si="148"/>
        <v>0</v>
      </c>
      <c r="BV141" s="112">
        <f t="shared" si="149"/>
        <v>76</v>
      </c>
      <c r="BW141" s="112">
        <f t="shared" si="150"/>
        <v>0</v>
      </c>
      <c r="BX141" s="112">
        <f t="shared" si="151"/>
        <v>2612</v>
      </c>
      <c r="BY141" s="112">
        <f t="shared" si="152"/>
        <v>1330</v>
      </c>
      <c r="BZ141" s="112">
        <f t="shared" si="153"/>
        <v>1125</v>
      </c>
      <c r="CA141" s="112">
        <f t="shared" si="154"/>
        <v>389</v>
      </c>
      <c r="CB141" s="112">
        <f t="shared" si="155"/>
        <v>532</v>
      </c>
      <c r="CC141" s="112">
        <f t="shared" si="156"/>
        <v>633</v>
      </c>
      <c r="CD141" s="112">
        <f t="shared" si="157"/>
        <v>1900</v>
      </c>
      <c r="CE141" s="112">
        <f t="shared" si="158"/>
        <v>1862</v>
      </c>
      <c r="CF141" s="112">
        <f t="shared" si="159"/>
        <v>1233</v>
      </c>
      <c r="CG141" s="112">
        <f t="shared" si="160"/>
        <v>0</v>
      </c>
      <c r="CH141" s="112">
        <f t="shared" si="161"/>
        <v>11692</v>
      </c>
      <c r="CI141" s="96"/>
      <c r="CJ141" s="112">
        <f>SUM($BV141:BV141)</f>
        <v>76</v>
      </c>
      <c r="CK141" s="112">
        <f>SUM($BV141:BW141)</f>
        <v>76</v>
      </c>
      <c r="CL141" s="112">
        <f>SUM($BV141:BX141)</f>
        <v>2688</v>
      </c>
      <c r="CM141" s="112">
        <f>SUM($BV141:BY141)</f>
        <v>4018</v>
      </c>
      <c r="CN141" s="112">
        <f>SUM($BV141:BZ141)</f>
        <v>5143</v>
      </c>
      <c r="CO141" s="112">
        <f>SUM($BV141:CA141)</f>
        <v>5532</v>
      </c>
      <c r="CP141" s="112">
        <f>SUM($BV141:CB141)</f>
        <v>6064</v>
      </c>
      <c r="CQ141" s="112">
        <f>SUM($BV141:CC141)</f>
        <v>6697</v>
      </c>
      <c r="CR141" s="112">
        <f>SUM($BV141:CD141)</f>
        <v>8597</v>
      </c>
      <c r="CS141" s="112">
        <f>SUM($BV141:CE141)</f>
        <v>10459</v>
      </c>
      <c r="CT141" s="112">
        <f>SUM($BV141:CF141)</f>
        <v>11692</v>
      </c>
      <c r="CU141" s="112">
        <f>SUM($BV141:CG141)</f>
        <v>11692</v>
      </c>
      <c r="CV141" s="132">
        <f t="shared" si="162"/>
        <v>5574</v>
      </c>
    </row>
    <row r="142" spans="1:100" s="94" customFormat="1" ht="14.4">
      <c r="A142" s="154" t="s">
        <v>509</v>
      </c>
      <c r="B142" s="154" t="s">
        <v>62</v>
      </c>
      <c r="C142" s="154" t="s">
        <v>268</v>
      </c>
      <c r="D142" s="137" t="s">
        <v>583</v>
      </c>
      <c r="E142" s="105" t="s">
        <v>54</v>
      </c>
      <c r="F142" t="s">
        <v>147</v>
      </c>
      <c r="G142" t="s">
        <v>148</v>
      </c>
      <c r="H142" t="s">
        <v>149</v>
      </c>
      <c r="I142" t="s">
        <v>444</v>
      </c>
      <c r="J142" t="s">
        <v>757</v>
      </c>
      <c r="K142" s="154" t="s">
        <v>61</v>
      </c>
      <c r="L142" s="154" t="s">
        <v>47</v>
      </c>
      <c r="M142" s="119" t="str">
        <f t="shared" si="130"/>
        <v>GD.WA</v>
      </c>
      <c r="N142" s="118">
        <v>0</v>
      </c>
      <c r="O142" s="118">
        <v>1</v>
      </c>
      <c r="P142" s="117">
        <f t="shared" si="131"/>
        <v>0</v>
      </c>
      <c r="Q142" s="117">
        <f t="shared" si="132"/>
        <v>43756</v>
      </c>
      <c r="R142" s="112">
        <v>1017</v>
      </c>
      <c r="S142" s="112">
        <v>713</v>
      </c>
      <c r="T142" s="112">
        <v>3300</v>
      </c>
      <c r="U142" s="112">
        <v>3053</v>
      </c>
      <c r="V142" s="112">
        <v>7862</v>
      </c>
      <c r="W142" s="112">
        <v>8220</v>
      </c>
      <c r="X142" s="112">
        <v>853</v>
      </c>
      <c r="Y142" s="112">
        <v>5135</v>
      </c>
      <c r="Z142" s="112">
        <v>5878</v>
      </c>
      <c r="AA142" s="112">
        <v>6058</v>
      </c>
      <c r="AB142" s="112">
        <v>1240</v>
      </c>
      <c r="AC142" s="112">
        <v>427</v>
      </c>
      <c r="AD142" s="112">
        <f t="shared" si="133"/>
        <v>43756</v>
      </c>
      <c r="AE142" s="96"/>
      <c r="AF142" s="112">
        <f>SUM($R142:R142)</f>
        <v>1017</v>
      </c>
      <c r="AG142" s="112">
        <f>SUM($R142:S142)</f>
        <v>1730</v>
      </c>
      <c r="AH142" s="112">
        <f>SUM($R142:T142)</f>
        <v>5030</v>
      </c>
      <c r="AI142" s="112">
        <f>SUM($R142:U142)</f>
        <v>8083</v>
      </c>
      <c r="AJ142" s="112">
        <f>SUM($R142:V142)</f>
        <v>15945</v>
      </c>
      <c r="AK142" s="112">
        <f>SUM($R142:W142)</f>
        <v>24165</v>
      </c>
      <c r="AL142" s="112">
        <f>SUM($R142:X142)</f>
        <v>25018</v>
      </c>
      <c r="AM142" s="112">
        <f>SUM($R142:Y142)</f>
        <v>30153</v>
      </c>
      <c r="AN142" s="112">
        <f>SUM($R142:Z142)</f>
        <v>36031</v>
      </c>
      <c r="AO142" s="112">
        <f>SUM($R142:AA142)</f>
        <v>42089</v>
      </c>
      <c r="AP142" s="112">
        <f>SUM($R142:AB142)</f>
        <v>43329</v>
      </c>
      <c r="AQ142" s="112">
        <f>SUM($R142:AC142)</f>
        <v>43756</v>
      </c>
      <c r="AR142" s="132">
        <f t="shared" si="134"/>
        <v>21205.666666666668</v>
      </c>
      <c r="AT142" s="112">
        <f t="shared" si="135"/>
        <v>0</v>
      </c>
      <c r="AU142" s="112">
        <f t="shared" si="136"/>
        <v>0</v>
      </c>
      <c r="AV142" s="112">
        <f t="shared" si="137"/>
        <v>0</v>
      </c>
      <c r="AW142" s="112">
        <f t="shared" si="138"/>
        <v>0</v>
      </c>
      <c r="AX142" s="112">
        <f t="shared" si="139"/>
        <v>0</v>
      </c>
      <c r="AY142" s="112">
        <f t="shared" si="140"/>
        <v>0</v>
      </c>
      <c r="AZ142" s="112">
        <f t="shared" si="141"/>
        <v>0</v>
      </c>
      <c r="BA142" s="112">
        <f t="shared" si="142"/>
        <v>0</v>
      </c>
      <c r="BB142" s="112">
        <f t="shared" si="143"/>
        <v>0</v>
      </c>
      <c r="BC142" s="112">
        <f t="shared" si="144"/>
        <v>0</v>
      </c>
      <c r="BD142" s="112">
        <f t="shared" si="145"/>
        <v>0</v>
      </c>
      <c r="BE142" s="112">
        <f t="shared" si="146"/>
        <v>0</v>
      </c>
      <c r="BF142" s="112">
        <f t="shared" si="147"/>
        <v>0</v>
      </c>
      <c r="BG142" s="96"/>
      <c r="BH142" s="112">
        <f>SUM($AT142:AT142)</f>
        <v>0</v>
      </c>
      <c r="BI142" s="112">
        <f>SUM($AT142:AU142)</f>
        <v>0</v>
      </c>
      <c r="BJ142" s="112">
        <f>SUM($AT142:AV142)</f>
        <v>0</v>
      </c>
      <c r="BK142" s="112">
        <f>SUM($AT142:AW142)</f>
        <v>0</v>
      </c>
      <c r="BL142" s="112">
        <f>SUM($AT142:AX142)</f>
        <v>0</v>
      </c>
      <c r="BM142" s="112">
        <f>SUM($AT142:AY142)</f>
        <v>0</v>
      </c>
      <c r="BN142" s="112">
        <f>SUM($AT142:AZ142)</f>
        <v>0</v>
      </c>
      <c r="BO142" s="112">
        <f>SUM($AT142:BA142)</f>
        <v>0</v>
      </c>
      <c r="BP142" s="112">
        <f>SUM($AT142:BB142)</f>
        <v>0</v>
      </c>
      <c r="BQ142" s="112">
        <f>SUM($AT142:BC142)</f>
        <v>0</v>
      </c>
      <c r="BR142" s="112">
        <f>SUM($AT142:BD142)</f>
        <v>0</v>
      </c>
      <c r="BS142" s="112">
        <f>SUM($AT142:BE142)</f>
        <v>0</v>
      </c>
      <c r="BT142" s="132">
        <f t="shared" si="148"/>
        <v>0</v>
      </c>
      <c r="BV142" s="112">
        <f t="shared" si="149"/>
        <v>1017</v>
      </c>
      <c r="BW142" s="112">
        <f t="shared" si="150"/>
        <v>713</v>
      </c>
      <c r="BX142" s="112">
        <f t="shared" si="151"/>
        <v>3300</v>
      </c>
      <c r="BY142" s="112">
        <f t="shared" si="152"/>
        <v>3053</v>
      </c>
      <c r="BZ142" s="112">
        <f t="shared" si="153"/>
        <v>7862</v>
      </c>
      <c r="CA142" s="112">
        <f t="shared" si="154"/>
        <v>8220</v>
      </c>
      <c r="CB142" s="112">
        <f t="shared" si="155"/>
        <v>853</v>
      </c>
      <c r="CC142" s="112">
        <f t="shared" si="156"/>
        <v>5135</v>
      </c>
      <c r="CD142" s="112">
        <f t="shared" si="157"/>
        <v>5878</v>
      </c>
      <c r="CE142" s="112">
        <f t="shared" si="158"/>
        <v>6058</v>
      </c>
      <c r="CF142" s="112">
        <f t="shared" si="159"/>
        <v>1240</v>
      </c>
      <c r="CG142" s="112">
        <f t="shared" si="160"/>
        <v>427</v>
      </c>
      <c r="CH142" s="112">
        <f t="shared" si="161"/>
        <v>43756</v>
      </c>
      <c r="CI142" s="96"/>
      <c r="CJ142" s="112">
        <f>SUM($BV142:BV142)</f>
        <v>1017</v>
      </c>
      <c r="CK142" s="112">
        <f>SUM($BV142:BW142)</f>
        <v>1730</v>
      </c>
      <c r="CL142" s="112">
        <f>SUM($BV142:BX142)</f>
        <v>5030</v>
      </c>
      <c r="CM142" s="112">
        <f>SUM($BV142:BY142)</f>
        <v>8083</v>
      </c>
      <c r="CN142" s="112">
        <f>SUM($BV142:BZ142)</f>
        <v>15945</v>
      </c>
      <c r="CO142" s="112">
        <f>SUM($BV142:CA142)</f>
        <v>24165</v>
      </c>
      <c r="CP142" s="112">
        <f>SUM($BV142:CB142)</f>
        <v>25018</v>
      </c>
      <c r="CQ142" s="112">
        <f>SUM($BV142:CC142)</f>
        <v>30153</v>
      </c>
      <c r="CR142" s="112">
        <f>SUM($BV142:CD142)</f>
        <v>36031</v>
      </c>
      <c r="CS142" s="112">
        <f>SUM($BV142:CE142)</f>
        <v>42089</v>
      </c>
      <c r="CT142" s="112">
        <f>SUM($BV142:CF142)</f>
        <v>43329</v>
      </c>
      <c r="CU142" s="112">
        <f>SUM($BV142:CG142)</f>
        <v>43756</v>
      </c>
      <c r="CV142" s="132">
        <f t="shared" si="162"/>
        <v>21205.666666666668</v>
      </c>
    </row>
    <row r="143" spans="1:100" s="94" customFormat="1" ht="14.4">
      <c r="A143" s="154" t="s">
        <v>509</v>
      </c>
      <c r="B143" s="154" t="s">
        <v>62</v>
      </c>
      <c r="C143" s="154" t="s">
        <v>20</v>
      </c>
      <c r="D143" s="137" t="s">
        <v>583</v>
      </c>
      <c r="E143" s="105" t="s">
        <v>54</v>
      </c>
      <c r="F143" t="s">
        <v>147</v>
      </c>
      <c r="G143" t="s">
        <v>148</v>
      </c>
      <c r="H143" t="s">
        <v>149</v>
      </c>
      <c r="I143" t="s">
        <v>758</v>
      </c>
      <c r="J143" t="s">
        <v>759</v>
      </c>
      <c r="K143" s="154" t="s">
        <v>61</v>
      </c>
      <c r="L143" s="154" t="s">
        <v>47</v>
      </c>
      <c r="M143" s="119" t="str">
        <f t="shared" si="130"/>
        <v>GD.AA</v>
      </c>
      <c r="N143" s="118">
        <v>0</v>
      </c>
      <c r="O143" s="118">
        <v>0.47411177599999998</v>
      </c>
      <c r="P143" s="117">
        <f t="shared" si="131"/>
        <v>0</v>
      </c>
      <c r="Q143" s="117">
        <f t="shared" si="132"/>
        <v>123069.460702304</v>
      </c>
      <c r="R143" s="112">
        <v>0</v>
      </c>
      <c r="S143" s="112">
        <v>0</v>
      </c>
      <c r="T143" s="112">
        <v>0</v>
      </c>
      <c r="U143" s="112">
        <v>0</v>
      </c>
      <c r="V143" s="112">
        <v>0</v>
      </c>
      <c r="W143" s="112">
        <v>0</v>
      </c>
      <c r="X143" s="112">
        <v>10104</v>
      </c>
      <c r="Y143" s="112">
        <v>10179</v>
      </c>
      <c r="Z143" s="112">
        <v>25034</v>
      </c>
      <c r="AA143" s="112">
        <v>38483</v>
      </c>
      <c r="AB143" s="112">
        <v>175779</v>
      </c>
      <c r="AC143" s="112">
        <v>0</v>
      </c>
      <c r="AD143" s="112">
        <f t="shared" si="133"/>
        <v>259579</v>
      </c>
      <c r="AE143" s="96"/>
      <c r="AF143" s="112">
        <f>SUM($R143:R143)</f>
        <v>0</v>
      </c>
      <c r="AG143" s="112">
        <f>SUM($R143:S143)</f>
        <v>0</v>
      </c>
      <c r="AH143" s="112">
        <f>SUM($R143:T143)</f>
        <v>0</v>
      </c>
      <c r="AI143" s="112">
        <f>SUM($R143:U143)</f>
        <v>0</v>
      </c>
      <c r="AJ143" s="112">
        <f>SUM($R143:V143)</f>
        <v>0</v>
      </c>
      <c r="AK143" s="112">
        <f>SUM($R143:W143)</f>
        <v>0</v>
      </c>
      <c r="AL143" s="112">
        <f>SUM($R143:X143)</f>
        <v>10104</v>
      </c>
      <c r="AM143" s="112">
        <f>SUM($R143:Y143)</f>
        <v>20283</v>
      </c>
      <c r="AN143" s="112">
        <f>SUM($R143:Z143)</f>
        <v>45317</v>
      </c>
      <c r="AO143" s="112">
        <f>SUM($R143:AA143)</f>
        <v>83800</v>
      </c>
      <c r="AP143" s="112">
        <f>SUM($R143:AB143)</f>
        <v>259579</v>
      </c>
      <c r="AQ143" s="112">
        <f>SUM($R143:AC143)</f>
        <v>259579</v>
      </c>
      <c r="AR143" s="132">
        <f t="shared" si="134"/>
        <v>45739.375</v>
      </c>
      <c r="AT143" s="112">
        <f t="shared" si="135"/>
        <v>0</v>
      </c>
      <c r="AU143" s="112">
        <f t="shared" si="136"/>
        <v>0</v>
      </c>
      <c r="AV143" s="112">
        <f t="shared" si="137"/>
        <v>0</v>
      </c>
      <c r="AW143" s="112">
        <f t="shared" si="138"/>
        <v>0</v>
      </c>
      <c r="AX143" s="112">
        <f t="shared" si="139"/>
        <v>0</v>
      </c>
      <c r="AY143" s="112">
        <f t="shared" si="140"/>
        <v>0</v>
      </c>
      <c r="AZ143" s="112">
        <f t="shared" si="141"/>
        <v>0</v>
      </c>
      <c r="BA143" s="112">
        <f t="shared" si="142"/>
        <v>0</v>
      </c>
      <c r="BB143" s="112">
        <f t="shared" si="143"/>
        <v>0</v>
      </c>
      <c r="BC143" s="112">
        <f t="shared" si="144"/>
        <v>0</v>
      </c>
      <c r="BD143" s="112">
        <f t="shared" si="145"/>
        <v>0</v>
      </c>
      <c r="BE143" s="112">
        <f t="shared" si="146"/>
        <v>0</v>
      </c>
      <c r="BF143" s="112">
        <f t="shared" si="147"/>
        <v>0</v>
      </c>
      <c r="BG143" s="96"/>
      <c r="BH143" s="112">
        <f>SUM($AT143:AT143)</f>
        <v>0</v>
      </c>
      <c r="BI143" s="112">
        <f>SUM($AT143:AU143)</f>
        <v>0</v>
      </c>
      <c r="BJ143" s="112">
        <f>SUM($AT143:AV143)</f>
        <v>0</v>
      </c>
      <c r="BK143" s="112">
        <f>SUM($AT143:AW143)</f>
        <v>0</v>
      </c>
      <c r="BL143" s="112">
        <f>SUM($AT143:AX143)</f>
        <v>0</v>
      </c>
      <c r="BM143" s="112">
        <f>SUM($AT143:AY143)</f>
        <v>0</v>
      </c>
      <c r="BN143" s="112">
        <f>SUM($AT143:AZ143)</f>
        <v>0</v>
      </c>
      <c r="BO143" s="112">
        <f>SUM($AT143:BA143)</f>
        <v>0</v>
      </c>
      <c r="BP143" s="112">
        <f>SUM($AT143:BB143)</f>
        <v>0</v>
      </c>
      <c r="BQ143" s="112">
        <f>SUM($AT143:BC143)</f>
        <v>0</v>
      </c>
      <c r="BR143" s="112">
        <f>SUM($AT143:BD143)</f>
        <v>0</v>
      </c>
      <c r="BS143" s="112">
        <f>SUM($AT143:BE143)</f>
        <v>0</v>
      </c>
      <c r="BT143" s="132">
        <f t="shared" si="148"/>
        <v>0</v>
      </c>
      <c r="BV143" s="112">
        <f t="shared" si="149"/>
        <v>0</v>
      </c>
      <c r="BW143" s="112">
        <f t="shared" si="150"/>
        <v>0</v>
      </c>
      <c r="BX143" s="112">
        <f t="shared" si="151"/>
        <v>0</v>
      </c>
      <c r="BY143" s="112">
        <f t="shared" si="152"/>
        <v>0</v>
      </c>
      <c r="BZ143" s="112">
        <f t="shared" si="153"/>
        <v>0</v>
      </c>
      <c r="CA143" s="112">
        <f t="shared" si="154"/>
        <v>0</v>
      </c>
      <c r="CB143" s="112">
        <f t="shared" si="155"/>
        <v>4790.425384704</v>
      </c>
      <c r="CC143" s="112">
        <f t="shared" si="156"/>
        <v>4825.9837679040002</v>
      </c>
      <c r="CD143" s="112">
        <f t="shared" si="157"/>
        <v>11868.914200383999</v>
      </c>
      <c r="CE143" s="112">
        <f t="shared" si="158"/>
        <v>18245.243475807998</v>
      </c>
      <c r="CF143" s="112">
        <f t="shared" si="159"/>
        <v>83338.893873503999</v>
      </c>
      <c r="CG143" s="112">
        <f t="shared" si="160"/>
        <v>0</v>
      </c>
      <c r="CH143" s="112">
        <f t="shared" si="161"/>
        <v>123069.460702304</v>
      </c>
      <c r="CI143" s="96"/>
      <c r="CJ143" s="112">
        <f>SUM($BV143:BV143)</f>
        <v>0</v>
      </c>
      <c r="CK143" s="112">
        <f>SUM($BV143:BW143)</f>
        <v>0</v>
      </c>
      <c r="CL143" s="112">
        <f>SUM($BV143:BX143)</f>
        <v>0</v>
      </c>
      <c r="CM143" s="112">
        <f>SUM($BV143:BY143)</f>
        <v>0</v>
      </c>
      <c r="CN143" s="112">
        <f>SUM($BV143:BZ143)</f>
        <v>0</v>
      </c>
      <c r="CO143" s="112">
        <f>SUM($BV143:CA143)</f>
        <v>0</v>
      </c>
      <c r="CP143" s="112">
        <f>SUM($BV143:CB143)</f>
        <v>4790.425384704</v>
      </c>
      <c r="CQ143" s="112">
        <f>SUM($BV143:CC143)</f>
        <v>9616.409152608001</v>
      </c>
      <c r="CR143" s="112">
        <f>SUM($BV143:CD143)</f>
        <v>21485.323352992</v>
      </c>
      <c r="CS143" s="112">
        <f>SUM($BV143:CE143)</f>
        <v>39730.566828800002</v>
      </c>
      <c r="CT143" s="112">
        <f>SUM($BV143:CF143)</f>
        <v>123069.460702304</v>
      </c>
      <c r="CU143" s="112">
        <f>SUM($BV143:CG143)</f>
        <v>123069.460702304</v>
      </c>
      <c r="CV143" s="132">
        <f t="shared" si="162"/>
        <v>21685.57631438</v>
      </c>
    </row>
    <row r="144" spans="1:100" s="94" customFormat="1" ht="14.4">
      <c r="A144" s="154" t="s">
        <v>509</v>
      </c>
      <c r="B144" s="154" t="s">
        <v>62</v>
      </c>
      <c r="C144" s="154" t="s">
        <v>21</v>
      </c>
      <c r="D144" s="137" t="s">
        <v>583</v>
      </c>
      <c r="E144" s="105" t="s">
        <v>54</v>
      </c>
      <c r="F144" t="s">
        <v>147</v>
      </c>
      <c r="G144" t="s">
        <v>148</v>
      </c>
      <c r="H144" t="s">
        <v>149</v>
      </c>
      <c r="I144" t="s">
        <v>440</v>
      </c>
      <c r="J144" t="s">
        <v>760</v>
      </c>
      <c r="K144" s="154" t="s">
        <v>61</v>
      </c>
      <c r="L144" s="154" t="s">
        <v>47</v>
      </c>
      <c r="M144" s="119" t="str">
        <f t="shared" si="130"/>
        <v>GD.AN</v>
      </c>
      <c r="N144" s="118">
        <v>0</v>
      </c>
      <c r="O144" s="118">
        <v>0.68679999999999997</v>
      </c>
      <c r="P144" s="117">
        <f t="shared" si="131"/>
        <v>0</v>
      </c>
      <c r="Q144" s="117">
        <f t="shared" si="132"/>
        <v>156629.54759999999</v>
      </c>
      <c r="R144" s="112">
        <v>7255</v>
      </c>
      <c r="S144" s="112">
        <v>18275</v>
      </c>
      <c r="T144" s="112">
        <v>23519</v>
      </c>
      <c r="U144" s="112">
        <v>12865</v>
      </c>
      <c r="V144" s="112">
        <v>28431</v>
      </c>
      <c r="W144" s="112">
        <v>17756</v>
      </c>
      <c r="X144" s="112">
        <v>27622</v>
      </c>
      <c r="Y144" s="112">
        <v>22668</v>
      </c>
      <c r="Z144" s="112">
        <v>15032</v>
      </c>
      <c r="AA144" s="112">
        <v>24392</v>
      </c>
      <c r="AB144" s="112">
        <v>14013</v>
      </c>
      <c r="AC144" s="112">
        <v>16229</v>
      </c>
      <c r="AD144" s="112">
        <f t="shared" si="133"/>
        <v>228057</v>
      </c>
      <c r="AE144" s="96"/>
      <c r="AF144" s="112">
        <f>SUM($R144:R144)</f>
        <v>7255</v>
      </c>
      <c r="AG144" s="112">
        <f>SUM($R144:S144)</f>
        <v>25530</v>
      </c>
      <c r="AH144" s="112">
        <f>SUM($R144:T144)</f>
        <v>49049</v>
      </c>
      <c r="AI144" s="112">
        <f>SUM($R144:U144)</f>
        <v>61914</v>
      </c>
      <c r="AJ144" s="112">
        <f>SUM($R144:V144)</f>
        <v>90345</v>
      </c>
      <c r="AK144" s="112">
        <f>SUM($R144:W144)</f>
        <v>108101</v>
      </c>
      <c r="AL144" s="112">
        <f>SUM($R144:X144)</f>
        <v>135723</v>
      </c>
      <c r="AM144" s="112">
        <f>SUM($R144:Y144)</f>
        <v>158391</v>
      </c>
      <c r="AN144" s="112">
        <f>SUM($R144:Z144)</f>
        <v>173423</v>
      </c>
      <c r="AO144" s="112">
        <f>SUM($R144:AA144)</f>
        <v>197815</v>
      </c>
      <c r="AP144" s="112">
        <f>SUM($R144:AB144)</f>
        <v>211828</v>
      </c>
      <c r="AQ144" s="112">
        <f>SUM($R144:AC144)</f>
        <v>228057</v>
      </c>
      <c r="AR144" s="132">
        <f t="shared" si="134"/>
        <v>111116.875</v>
      </c>
      <c r="AT144" s="112">
        <f t="shared" si="135"/>
        <v>0</v>
      </c>
      <c r="AU144" s="112">
        <f t="shared" si="136"/>
        <v>0</v>
      </c>
      <c r="AV144" s="112">
        <f t="shared" si="137"/>
        <v>0</v>
      </c>
      <c r="AW144" s="112">
        <f t="shared" si="138"/>
        <v>0</v>
      </c>
      <c r="AX144" s="112">
        <f t="shared" si="139"/>
        <v>0</v>
      </c>
      <c r="AY144" s="112">
        <f t="shared" si="140"/>
        <v>0</v>
      </c>
      <c r="AZ144" s="112">
        <f t="shared" si="141"/>
        <v>0</v>
      </c>
      <c r="BA144" s="112">
        <f t="shared" si="142"/>
        <v>0</v>
      </c>
      <c r="BB144" s="112">
        <f t="shared" si="143"/>
        <v>0</v>
      </c>
      <c r="BC144" s="112">
        <f t="shared" si="144"/>
        <v>0</v>
      </c>
      <c r="BD144" s="112">
        <f t="shared" si="145"/>
        <v>0</v>
      </c>
      <c r="BE144" s="112">
        <f t="shared" si="146"/>
        <v>0</v>
      </c>
      <c r="BF144" s="112">
        <f t="shared" si="147"/>
        <v>0</v>
      </c>
      <c r="BG144" s="96"/>
      <c r="BH144" s="112">
        <f>SUM($AT144:AT144)</f>
        <v>0</v>
      </c>
      <c r="BI144" s="112">
        <f>SUM($AT144:AU144)</f>
        <v>0</v>
      </c>
      <c r="BJ144" s="112">
        <f>SUM($AT144:AV144)</f>
        <v>0</v>
      </c>
      <c r="BK144" s="112">
        <f>SUM($AT144:AW144)</f>
        <v>0</v>
      </c>
      <c r="BL144" s="112">
        <f>SUM($AT144:AX144)</f>
        <v>0</v>
      </c>
      <c r="BM144" s="112">
        <f>SUM($AT144:AY144)</f>
        <v>0</v>
      </c>
      <c r="BN144" s="112">
        <f>SUM($AT144:AZ144)</f>
        <v>0</v>
      </c>
      <c r="BO144" s="112">
        <f>SUM($AT144:BA144)</f>
        <v>0</v>
      </c>
      <c r="BP144" s="112">
        <f>SUM($AT144:BB144)</f>
        <v>0</v>
      </c>
      <c r="BQ144" s="112">
        <f>SUM($AT144:BC144)</f>
        <v>0</v>
      </c>
      <c r="BR144" s="112">
        <f>SUM($AT144:BD144)</f>
        <v>0</v>
      </c>
      <c r="BS144" s="112">
        <f>SUM($AT144:BE144)</f>
        <v>0</v>
      </c>
      <c r="BT144" s="132">
        <f t="shared" si="148"/>
        <v>0</v>
      </c>
      <c r="BV144" s="112">
        <f t="shared" si="149"/>
        <v>4982.7339999999995</v>
      </c>
      <c r="BW144" s="112">
        <f t="shared" si="150"/>
        <v>12551.269999999999</v>
      </c>
      <c r="BX144" s="112">
        <f t="shared" si="151"/>
        <v>16152.849199999999</v>
      </c>
      <c r="BY144" s="112">
        <f t="shared" si="152"/>
        <v>8835.6819999999989</v>
      </c>
      <c r="BZ144" s="112">
        <f t="shared" si="153"/>
        <v>19526.410799999998</v>
      </c>
      <c r="CA144" s="112">
        <f t="shared" si="154"/>
        <v>12194.8208</v>
      </c>
      <c r="CB144" s="112">
        <f t="shared" si="155"/>
        <v>18970.7896</v>
      </c>
      <c r="CC144" s="112">
        <f t="shared" si="156"/>
        <v>15568.382399999999</v>
      </c>
      <c r="CD144" s="112">
        <f t="shared" si="157"/>
        <v>10323.9776</v>
      </c>
      <c r="CE144" s="112">
        <f t="shared" si="158"/>
        <v>16752.425599999999</v>
      </c>
      <c r="CF144" s="112">
        <f t="shared" si="159"/>
        <v>9624.1283999999996</v>
      </c>
      <c r="CG144" s="112">
        <f t="shared" si="160"/>
        <v>11146.0772</v>
      </c>
      <c r="CH144" s="112">
        <f t="shared" si="161"/>
        <v>156629.54759999999</v>
      </c>
      <c r="CI144" s="96"/>
      <c r="CJ144" s="112">
        <f>SUM($BV144:BV144)</f>
        <v>4982.7339999999995</v>
      </c>
      <c r="CK144" s="112">
        <f>SUM($BV144:BW144)</f>
        <v>17534.003999999997</v>
      </c>
      <c r="CL144" s="112">
        <f>SUM($BV144:BX144)</f>
        <v>33686.853199999998</v>
      </c>
      <c r="CM144" s="112">
        <f>SUM($BV144:BY144)</f>
        <v>42522.535199999998</v>
      </c>
      <c r="CN144" s="112">
        <f>SUM($BV144:BZ144)</f>
        <v>62048.945999999996</v>
      </c>
      <c r="CO144" s="112">
        <f>SUM($BV144:CA144)</f>
        <v>74243.766799999998</v>
      </c>
      <c r="CP144" s="112">
        <f>SUM($BV144:CB144)</f>
        <v>93214.556400000001</v>
      </c>
      <c r="CQ144" s="112">
        <f>SUM($BV144:CC144)</f>
        <v>108782.9388</v>
      </c>
      <c r="CR144" s="112">
        <f>SUM($BV144:CD144)</f>
        <v>119106.9164</v>
      </c>
      <c r="CS144" s="112">
        <f>SUM($BV144:CE144)</f>
        <v>135859.342</v>
      </c>
      <c r="CT144" s="112">
        <f>SUM($BV144:CF144)</f>
        <v>145483.47039999999</v>
      </c>
      <c r="CU144" s="112">
        <f>SUM($BV144:CG144)</f>
        <v>156629.54759999999</v>
      </c>
      <c r="CV144" s="132">
        <f t="shared" si="162"/>
        <v>76315.069749999995</v>
      </c>
    </row>
    <row r="145" spans="1:100" s="94" customFormat="1" ht="14.4">
      <c r="A145" s="154" t="s">
        <v>509</v>
      </c>
      <c r="B145" s="154" t="s">
        <v>62</v>
      </c>
      <c r="C145" s="154" t="s">
        <v>21</v>
      </c>
      <c r="D145" s="137" t="s">
        <v>583</v>
      </c>
      <c r="E145" s="105" t="s">
        <v>54</v>
      </c>
      <c r="F145" t="s">
        <v>147</v>
      </c>
      <c r="G145" t="s">
        <v>148</v>
      </c>
      <c r="H145" t="s">
        <v>149</v>
      </c>
      <c r="I145" t="s">
        <v>441</v>
      </c>
      <c r="J145" t="s">
        <v>761</v>
      </c>
      <c r="K145" s="154" t="s">
        <v>61</v>
      </c>
      <c r="L145" s="154" t="s">
        <v>47</v>
      </c>
      <c r="M145" s="119" t="str">
        <f t="shared" si="130"/>
        <v>GD.AN</v>
      </c>
      <c r="N145" s="118">
        <v>0</v>
      </c>
      <c r="O145" s="118">
        <v>0.68679999999999997</v>
      </c>
      <c r="P145" s="117">
        <f t="shared" si="131"/>
        <v>0</v>
      </c>
      <c r="Q145" s="117">
        <f t="shared" si="132"/>
        <v>188913.9552</v>
      </c>
      <c r="R145" s="112">
        <v>5744</v>
      </c>
      <c r="S145" s="112">
        <v>2488</v>
      </c>
      <c r="T145" s="112">
        <v>684</v>
      </c>
      <c r="U145" s="112">
        <v>1567</v>
      </c>
      <c r="V145" s="112">
        <v>5826</v>
      </c>
      <c r="W145" s="112">
        <v>11337</v>
      </c>
      <c r="X145" s="112">
        <v>52519</v>
      </c>
      <c r="Y145" s="112">
        <v>41597</v>
      </c>
      <c r="Z145" s="112">
        <v>35441</v>
      </c>
      <c r="AA145" s="112">
        <v>39643</v>
      </c>
      <c r="AB145" s="112">
        <v>40743</v>
      </c>
      <c r="AC145" s="112">
        <v>37475</v>
      </c>
      <c r="AD145" s="112">
        <f t="shared" si="133"/>
        <v>275064</v>
      </c>
      <c r="AE145" s="96"/>
      <c r="AF145" s="112">
        <f>SUM($R145:R145)</f>
        <v>5744</v>
      </c>
      <c r="AG145" s="112">
        <f>SUM($R145:S145)</f>
        <v>8232</v>
      </c>
      <c r="AH145" s="112">
        <f>SUM($R145:T145)</f>
        <v>8916</v>
      </c>
      <c r="AI145" s="112">
        <f>SUM($R145:U145)</f>
        <v>10483</v>
      </c>
      <c r="AJ145" s="112">
        <f>SUM($R145:V145)</f>
        <v>16309</v>
      </c>
      <c r="AK145" s="112">
        <f>SUM($R145:W145)</f>
        <v>27646</v>
      </c>
      <c r="AL145" s="112">
        <f>SUM($R145:X145)</f>
        <v>80165</v>
      </c>
      <c r="AM145" s="112">
        <f>SUM($R145:Y145)</f>
        <v>121762</v>
      </c>
      <c r="AN145" s="112">
        <f>SUM($R145:Z145)</f>
        <v>157203</v>
      </c>
      <c r="AO145" s="112">
        <f>SUM($R145:AA145)</f>
        <v>196846</v>
      </c>
      <c r="AP145" s="112">
        <f>SUM($R145:AB145)</f>
        <v>237589</v>
      </c>
      <c r="AQ145" s="112">
        <f>SUM($R145:AC145)</f>
        <v>275064</v>
      </c>
      <c r="AR145" s="132">
        <f t="shared" si="134"/>
        <v>84035.583333333328</v>
      </c>
      <c r="AT145" s="112">
        <f t="shared" si="135"/>
        <v>0</v>
      </c>
      <c r="AU145" s="112">
        <f t="shared" si="136"/>
        <v>0</v>
      </c>
      <c r="AV145" s="112">
        <f t="shared" si="137"/>
        <v>0</v>
      </c>
      <c r="AW145" s="112">
        <f t="shared" si="138"/>
        <v>0</v>
      </c>
      <c r="AX145" s="112">
        <f t="shared" si="139"/>
        <v>0</v>
      </c>
      <c r="AY145" s="112">
        <f t="shared" si="140"/>
        <v>0</v>
      </c>
      <c r="AZ145" s="112">
        <f t="shared" si="141"/>
        <v>0</v>
      </c>
      <c r="BA145" s="112">
        <f t="shared" si="142"/>
        <v>0</v>
      </c>
      <c r="BB145" s="112">
        <f t="shared" si="143"/>
        <v>0</v>
      </c>
      <c r="BC145" s="112">
        <f t="shared" si="144"/>
        <v>0</v>
      </c>
      <c r="BD145" s="112">
        <f t="shared" si="145"/>
        <v>0</v>
      </c>
      <c r="BE145" s="112">
        <f t="shared" si="146"/>
        <v>0</v>
      </c>
      <c r="BF145" s="112">
        <f t="shared" si="147"/>
        <v>0</v>
      </c>
      <c r="BG145" s="96"/>
      <c r="BH145" s="112">
        <f>SUM($AT145:AT145)</f>
        <v>0</v>
      </c>
      <c r="BI145" s="112">
        <f>SUM($AT145:AU145)</f>
        <v>0</v>
      </c>
      <c r="BJ145" s="112">
        <f>SUM($AT145:AV145)</f>
        <v>0</v>
      </c>
      <c r="BK145" s="112">
        <f>SUM($AT145:AW145)</f>
        <v>0</v>
      </c>
      <c r="BL145" s="112">
        <f>SUM($AT145:AX145)</f>
        <v>0</v>
      </c>
      <c r="BM145" s="112">
        <f>SUM($AT145:AY145)</f>
        <v>0</v>
      </c>
      <c r="BN145" s="112">
        <f>SUM($AT145:AZ145)</f>
        <v>0</v>
      </c>
      <c r="BO145" s="112">
        <f>SUM($AT145:BA145)</f>
        <v>0</v>
      </c>
      <c r="BP145" s="112">
        <f>SUM($AT145:BB145)</f>
        <v>0</v>
      </c>
      <c r="BQ145" s="112">
        <f>SUM($AT145:BC145)</f>
        <v>0</v>
      </c>
      <c r="BR145" s="112">
        <f>SUM($AT145:BD145)</f>
        <v>0</v>
      </c>
      <c r="BS145" s="112">
        <f>SUM($AT145:BE145)</f>
        <v>0</v>
      </c>
      <c r="BT145" s="132">
        <f t="shared" si="148"/>
        <v>0</v>
      </c>
      <c r="BV145" s="112">
        <f t="shared" si="149"/>
        <v>3944.9791999999998</v>
      </c>
      <c r="BW145" s="112">
        <f t="shared" si="150"/>
        <v>1708.7583999999999</v>
      </c>
      <c r="BX145" s="112">
        <f t="shared" si="151"/>
        <v>469.77119999999996</v>
      </c>
      <c r="BY145" s="112">
        <f t="shared" si="152"/>
        <v>1076.2156</v>
      </c>
      <c r="BZ145" s="112">
        <f t="shared" si="153"/>
        <v>4001.2967999999996</v>
      </c>
      <c r="CA145" s="112">
        <f t="shared" si="154"/>
        <v>7786.2515999999996</v>
      </c>
      <c r="CB145" s="112">
        <f t="shared" si="155"/>
        <v>36070.049200000001</v>
      </c>
      <c r="CC145" s="112">
        <f t="shared" si="156"/>
        <v>28568.819599999999</v>
      </c>
      <c r="CD145" s="112">
        <f t="shared" si="157"/>
        <v>24340.878799999999</v>
      </c>
      <c r="CE145" s="112">
        <f t="shared" si="158"/>
        <v>27226.812399999999</v>
      </c>
      <c r="CF145" s="112">
        <f t="shared" si="159"/>
        <v>27982.292399999998</v>
      </c>
      <c r="CG145" s="112">
        <f t="shared" si="160"/>
        <v>25737.829999999998</v>
      </c>
      <c r="CH145" s="112">
        <f t="shared" si="161"/>
        <v>188913.9552</v>
      </c>
      <c r="CI145" s="96"/>
      <c r="CJ145" s="112">
        <f>SUM($BV145:BV145)</f>
        <v>3944.9791999999998</v>
      </c>
      <c r="CK145" s="112">
        <f>SUM($BV145:BW145)</f>
        <v>5653.7375999999995</v>
      </c>
      <c r="CL145" s="112">
        <f>SUM($BV145:BX145)</f>
        <v>6123.5087999999996</v>
      </c>
      <c r="CM145" s="112">
        <f>SUM($BV145:BY145)</f>
        <v>7199.7243999999992</v>
      </c>
      <c r="CN145" s="112">
        <f>SUM($BV145:BZ145)</f>
        <v>11201.021199999999</v>
      </c>
      <c r="CO145" s="112">
        <f>SUM($BV145:CA145)</f>
        <v>18987.272799999999</v>
      </c>
      <c r="CP145" s="112">
        <f>SUM($BV145:CB145)</f>
        <v>55057.322</v>
      </c>
      <c r="CQ145" s="112">
        <f>SUM($BV145:CC145)</f>
        <v>83626.141600000003</v>
      </c>
      <c r="CR145" s="112">
        <f>SUM($BV145:CD145)</f>
        <v>107967.02040000001</v>
      </c>
      <c r="CS145" s="112">
        <f>SUM($BV145:CE145)</f>
        <v>135193.8328</v>
      </c>
      <c r="CT145" s="112">
        <f>SUM($BV145:CF145)</f>
        <v>163176.12520000001</v>
      </c>
      <c r="CU145" s="112">
        <f>SUM($BV145:CG145)</f>
        <v>188913.9552</v>
      </c>
      <c r="CV145" s="132">
        <f t="shared" si="162"/>
        <v>57715.638633333328</v>
      </c>
    </row>
    <row r="146" spans="1:100" s="94" customFormat="1" ht="14.4">
      <c r="A146" s="154" t="s">
        <v>509</v>
      </c>
      <c r="B146" s="154" t="s">
        <v>62</v>
      </c>
      <c r="C146" s="154" t="s">
        <v>268</v>
      </c>
      <c r="D146" s="137" t="s">
        <v>583</v>
      </c>
      <c r="E146" s="105" t="s">
        <v>54</v>
      </c>
      <c r="F146" t="s">
        <v>147</v>
      </c>
      <c r="G146" t="s">
        <v>148</v>
      </c>
      <c r="H146" t="s">
        <v>149</v>
      </c>
      <c r="I146" t="s">
        <v>443</v>
      </c>
      <c r="J146" t="s">
        <v>762</v>
      </c>
      <c r="K146" s="154" t="s">
        <v>61</v>
      </c>
      <c r="L146" s="154" t="s">
        <v>47</v>
      </c>
      <c r="M146" s="119" t="str">
        <f t="shared" si="130"/>
        <v>GD.WA</v>
      </c>
      <c r="N146" s="118">
        <v>0</v>
      </c>
      <c r="O146" s="118">
        <v>1</v>
      </c>
      <c r="P146" s="117">
        <f t="shared" si="131"/>
        <v>0</v>
      </c>
      <c r="Q146" s="117">
        <f t="shared" si="132"/>
        <v>2560293</v>
      </c>
      <c r="R146" s="112">
        <v>172805</v>
      </c>
      <c r="S146" s="112">
        <v>112496</v>
      </c>
      <c r="T146" s="112">
        <v>143178</v>
      </c>
      <c r="U146" s="112">
        <v>199886</v>
      </c>
      <c r="V146" s="112">
        <v>325035</v>
      </c>
      <c r="W146" s="112">
        <v>416240</v>
      </c>
      <c r="X146" s="112">
        <v>148988</v>
      </c>
      <c r="Y146" s="112">
        <v>244905</v>
      </c>
      <c r="Z146" s="112">
        <v>202002</v>
      </c>
      <c r="AA146" s="112">
        <v>274764</v>
      </c>
      <c r="AB146" s="112">
        <v>190340</v>
      </c>
      <c r="AC146" s="112">
        <v>129654</v>
      </c>
      <c r="AD146" s="112">
        <f t="shared" si="133"/>
        <v>2560293</v>
      </c>
      <c r="AE146" s="96"/>
      <c r="AF146" s="112">
        <f>SUM($R146:R146)</f>
        <v>172805</v>
      </c>
      <c r="AG146" s="112">
        <f>SUM($R146:S146)</f>
        <v>285301</v>
      </c>
      <c r="AH146" s="112">
        <f>SUM($R146:T146)</f>
        <v>428479</v>
      </c>
      <c r="AI146" s="112">
        <f>SUM($R146:U146)</f>
        <v>628365</v>
      </c>
      <c r="AJ146" s="112">
        <f>SUM($R146:V146)</f>
        <v>953400</v>
      </c>
      <c r="AK146" s="112">
        <f>SUM($R146:W146)</f>
        <v>1369640</v>
      </c>
      <c r="AL146" s="112">
        <f>SUM($R146:X146)</f>
        <v>1518628</v>
      </c>
      <c r="AM146" s="112">
        <f>SUM($R146:Y146)</f>
        <v>1763533</v>
      </c>
      <c r="AN146" s="112">
        <f>SUM($R146:Z146)</f>
        <v>1965535</v>
      </c>
      <c r="AO146" s="112">
        <f>SUM($R146:AA146)</f>
        <v>2240299</v>
      </c>
      <c r="AP146" s="112">
        <f>SUM($R146:AB146)</f>
        <v>2430639</v>
      </c>
      <c r="AQ146" s="112">
        <f>SUM($R146:AC146)</f>
        <v>2560293</v>
      </c>
      <c r="AR146" s="132">
        <f t="shared" si="134"/>
        <v>1253064.2083333333</v>
      </c>
      <c r="AT146" s="112">
        <f t="shared" si="135"/>
        <v>0</v>
      </c>
      <c r="AU146" s="112">
        <f t="shared" si="136"/>
        <v>0</v>
      </c>
      <c r="AV146" s="112">
        <f t="shared" si="137"/>
        <v>0</v>
      </c>
      <c r="AW146" s="112">
        <f t="shared" si="138"/>
        <v>0</v>
      </c>
      <c r="AX146" s="112">
        <f t="shared" si="139"/>
        <v>0</v>
      </c>
      <c r="AY146" s="112">
        <f t="shared" si="140"/>
        <v>0</v>
      </c>
      <c r="AZ146" s="112">
        <f t="shared" si="141"/>
        <v>0</v>
      </c>
      <c r="BA146" s="112">
        <f t="shared" si="142"/>
        <v>0</v>
      </c>
      <c r="BB146" s="112">
        <f t="shared" si="143"/>
        <v>0</v>
      </c>
      <c r="BC146" s="112">
        <f t="shared" si="144"/>
        <v>0</v>
      </c>
      <c r="BD146" s="112">
        <f t="shared" si="145"/>
        <v>0</v>
      </c>
      <c r="BE146" s="112">
        <f t="shared" si="146"/>
        <v>0</v>
      </c>
      <c r="BF146" s="112">
        <f t="shared" si="147"/>
        <v>0</v>
      </c>
      <c r="BG146" s="96"/>
      <c r="BH146" s="112">
        <f>SUM($AT146:AT146)</f>
        <v>0</v>
      </c>
      <c r="BI146" s="112">
        <f>SUM($AT146:AU146)</f>
        <v>0</v>
      </c>
      <c r="BJ146" s="112">
        <f>SUM($AT146:AV146)</f>
        <v>0</v>
      </c>
      <c r="BK146" s="112">
        <f>SUM($AT146:AW146)</f>
        <v>0</v>
      </c>
      <c r="BL146" s="112">
        <f>SUM($AT146:AX146)</f>
        <v>0</v>
      </c>
      <c r="BM146" s="112">
        <f>SUM($AT146:AY146)</f>
        <v>0</v>
      </c>
      <c r="BN146" s="112">
        <f>SUM($AT146:AZ146)</f>
        <v>0</v>
      </c>
      <c r="BO146" s="112">
        <f>SUM($AT146:BA146)</f>
        <v>0</v>
      </c>
      <c r="BP146" s="112">
        <f>SUM($AT146:BB146)</f>
        <v>0</v>
      </c>
      <c r="BQ146" s="112">
        <f>SUM($AT146:BC146)</f>
        <v>0</v>
      </c>
      <c r="BR146" s="112">
        <f>SUM($AT146:BD146)</f>
        <v>0</v>
      </c>
      <c r="BS146" s="112">
        <f>SUM($AT146:BE146)</f>
        <v>0</v>
      </c>
      <c r="BT146" s="132">
        <f t="shared" si="148"/>
        <v>0</v>
      </c>
      <c r="BV146" s="112">
        <f t="shared" si="149"/>
        <v>172805</v>
      </c>
      <c r="BW146" s="112">
        <f t="shared" si="150"/>
        <v>112496</v>
      </c>
      <c r="BX146" s="112">
        <f t="shared" si="151"/>
        <v>143178</v>
      </c>
      <c r="BY146" s="112">
        <f t="shared" si="152"/>
        <v>199886</v>
      </c>
      <c r="BZ146" s="112">
        <f t="shared" si="153"/>
        <v>325035</v>
      </c>
      <c r="CA146" s="112">
        <f t="shared" si="154"/>
        <v>416240</v>
      </c>
      <c r="CB146" s="112">
        <f t="shared" si="155"/>
        <v>148988</v>
      </c>
      <c r="CC146" s="112">
        <f t="shared" si="156"/>
        <v>244905</v>
      </c>
      <c r="CD146" s="112">
        <f t="shared" si="157"/>
        <v>202002</v>
      </c>
      <c r="CE146" s="112">
        <f t="shared" si="158"/>
        <v>274764</v>
      </c>
      <c r="CF146" s="112">
        <f t="shared" si="159"/>
        <v>190340</v>
      </c>
      <c r="CG146" s="112">
        <f t="shared" si="160"/>
        <v>129654</v>
      </c>
      <c r="CH146" s="112">
        <f t="shared" si="161"/>
        <v>2560293</v>
      </c>
      <c r="CI146" s="96"/>
      <c r="CJ146" s="112">
        <f>SUM($BV146:BV146)</f>
        <v>172805</v>
      </c>
      <c r="CK146" s="112">
        <f>SUM($BV146:BW146)</f>
        <v>285301</v>
      </c>
      <c r="CL146" s="112">
        <f>SUM($BV146:BX146)</f>
        <v>428479</v>
      </c>
      <c r="CM146" s="112">
        <f>SUM($BV146:BY146)</f>
        <v>628365</v>
      </c>
      <c r="CN146" s="112">
        <f>SUM($BV146:BZ146)</f>
        <v>953400</v>
      </c>
      <c r="CO146" s="112">
        <f>SUM($BV146:CA146)</f>
        <v>1369640</v>
      </c>
      <c r="CP146" s="112">
        <f>SUM($BV146:CB146)</f>
        <v>1518628</v>
      </c>
      <c r="CQ146" s="112">
        <f>SUM($BV146:CC146)</f>
        <v>1763533</v>
      </c>
      <c r="CR146" s="112">
        <f>SUM($BV146:CD146)</f>
        <v>1965535</v>
      </c>
      <c r="CS146" s="112">
        <f>SUM($BV146:CE146)</f>
        <v>2240299</v>
      </c>
      <c r="CT146" s="112">
        <f>SUM($BV146:CF146)</f>
        <v>2430639</v>
      </c>
      <c r="CU146" s="112">
        <f>SUM($BV146:CG146)</f>
        <v>2560293</v>
      </c>
      <c r="CV146" s="132">
        <f t="shared" si="162"/>
        <v>1253064.2083333333</v>
      </c>
    </row>
    <row r="147" spans="1:100" s="94" customFormat="1" ht="14.4">
      <c r="A147" s="154" t="s">
        <v>864</v>
      </c>
      <c r="B147" s="154" t="s">
        <v>62</v>
      </c>
      <c r="C147" s="154" t="s">
        <v>268</v>
      </c>
      <c r="D147" s="137" t="s">
        <v>53</v>
      </c>
      <c r="E147" s="105" t="s">
        <v>53</v>
      </c>
      <c r="F147" t="s">
        <v>165</v>
      </c>
      <c r="G147" t="s">
        <v>166</v>
      </c>
      <c r="H147" t="s">
        <v>167</v>
      </c>
      <c r="I147" t="s">
        <v>445</v>
      </c>
      <c r="J147" t="s">
        <v>763</v>
      </c>
      <c r="K147" s="154" t="s">
        <v>61</v>
      </c>
      <c r="L147" s="154" t="s">
        <v>47</v>
      </c>
      <c r="M147" s="119" t="str">
        <f t="shared" si="130"/>
        <v>GD.WA</v>
      </c>
      <c r="N147" s="118">
        <v>0</v>
      </c>
      <c r="O147" s="118">
        <v>1</v>
      </c>
      <c r="P147" s="117">
        <f t="shared" si="131"/>
        <v>0</v>
      </c>
      <c r="Q147" s="117">
        <f t="shared" si="132"/>
        <v>514324</v>
      </c>
      <c r="R147" s="112">
        <v>8332</v>
      </c>
      <c r="S147" s="112">
        <v>12762</v>
      </c>
      <c r="T147" s="112">
        <v>10033</v>
      </c>
      <c r="U147" s="112">
        <v>7286</v>
      </c>
      <c r="V147" s="112">
        <v>4651</v>
      </c>
      <c r="W147" s="112">
        <v>10334</v>
      </c>
      <c r="X147" s="112">
        <v>102588</v>
      </c>
      <c r="Y147" s="112">
        <v>74500</v>
      </c>
      <c r="Z147" s="112">
        <v>68076</v>
      </c>
      <c r="AA147" s="112">
        <v>83272</v>
      </c>
      <c r="AB147" s="112">
        <v>65596</v>
      </c>
      <c r="AC147" s="112">
        <v>66894</v>
      </c>
      <c r="AD147" s="112">
        <f t="shared" si="133"/>
        <v>514324</v>
      </c>
      <c r="AE147" s="96"/>
      <c r="AF147" s="112">
        <f>SUM($R147:R147)</f>
        <v>8332</v>
      </c>
      <c r="AG147" s="112">
        <f>SUM($R147:S147)</f>
        <v>21094</v>
      </c>
      <c r="AH147" s="112">
        <f>SUM($R147:T147)</f>
        <v>31127</v>
      </c>
      <c r="AI147" s="112">
        <f>SUM($R147:U147)</f>
        <v>38413</v>
      </c>
      <c r="AJ147" s="112">
        <f>SUM($R147:V147)</f>
        <v>43064</v>
      </c>
      <c r="AK147" s="112">
        <f>SUM($R147:W147)</f>
        <v>53398</v>
      </c>
      <c r="AL147" s="112">
        <f>SUM($R147:X147)</f>
        <v>155986</v>
      </c>
      <c r="AM147" s="112">
        <f>SUM($R147:Y147)</f>
        <v>230486</v>
      </c>
      <c r="AN147" s="112">
        <f>SUM($R147:Z147)</f>
        <v>298562</v>
      </c>
      <c r="AO147" s="112">
        <f>SUM($R147:AA147)</f>
        <v>381834</v>
      </c>
      <c r="AP147" s="112">
        <f>SUM($R147:AB147)</f>
        <v>447430</v>
      </c>
      <c r="AQ147" s="112">
        <f>SUM($R147:AC147)</f>
        <v>514324</v>
      </c>
      <c r="AR147" s="132">
        <f t="shared" si="134"/>
        <v>163907.33333333334</v>
      </c>
      <c r="AT147" s="112">
        <f t="shared" si="135"/>
        <v>0</v>
      </c>
      <c r="AU147" s="112">
        <f t="shared" si="136"/>
        <v>0</v>
      </c>
      <c r="AV147" s="112">
        <f t="shared" si="137"/>
        <v>0</v>
      </c>
      <c r="AW147" s="112">
        <f t="shared" si="138"/>
        <v>0</v>
      </c>
      <c r="AX147" s="112">
        <f t="shared" si="139"/>
        <v>0</v>
      </c>
      <c r="AY147" s="112">
        <f t="shared" si="140"/>
        <v>0</v>
      </c>
      <c r="AZ147" s="112">
        <f t="shared" si="141"/>
        <v>0</v>
      </c>
      <c r="BA147" s="112">
        <f t="shared" si="142"/>
        <v>0</v>
      </c>
      <c r="BB147" s="112">
        <f t="shared" si="143"/>
        <v>0</v>
      </c>
      <c r="BC147" s="112">
        <f t="shared" si="144"/>
        <v>0</v>
      </c>
      <c r="BD147" s="112">
        <f t="shared" si="145"/>
        <v>0</v>
      </c>
      <c r="BE147" s="112">
        <f t="shared" si="146"/>
        <v>0</v>
      </c>
      <c r="BF147" s="112">
        <f t="shared" si="147"/>
        <v>0</v>
      </c>
      <c r="BG147" s="96"/>
      <c r="BH147" s="112">
        <f>SUM($AT147:AT147)</f>
        <v>0</v>
      </c>
      <c r="BI147" s="112">
        <f>SUM($AT147:AU147)</f>
        <v>0</v>
      </c>
      <c r="BJ147" s="112">
        <f>SUM($AT147:AV147)</f>
        <v>0</v>
      </c>
      <c r="BK147" s="112">
        <f>SUM($AT147:AW147)</f>
        <v>0</v>
      </c>
      <c r="BL147" s="112">
        <f>SUM($AT147:AX147)</f>
        <v>0</v>
      </c>
      <c r="BM147" s="112">
        <f>SUM($AT147:AY147)</f>
        <v>0</v>
      </c>
      <c r="BN147" s="112">
        <f>SUM($AT147:AZ147)</f>
        <v>0</v>
      </c>
      <c r="BO147" s="112">
        <f>SUM($AT147:BA147)</f>
        <v>0</v>
      </c>
      <c r="BP147" s="112">
        <f>SUM($AT147:BB147)</f>
        <v>0</v>
      </c>
      <c r="BQ147" s="112">
        <f>SUM($AT147:BC147)</f>
        <v>0</v>
      </c>
      <c r="BR147" s="112">
        <f>SUM($AT147:BD147)</f>
        <v>0</v>
      </c>
      <c r="BS147" s="112">
        <f>SUM($AT147:BE147)</f>
        <v>0</v>
      </c>
      <c r="BT147" s="132">
        <f t="shared" si="148"/>
        <v>0</v>
      </c>
      <c r="BV147" s="112">
        <f t="shared" si="149"/>
        <v>8332</v>
      </c>
      <c r="BW147" s="112">
        <f t="shared" si="150"/>
        <v>12762</v>
      </c>
      <c r="BX147" s="112">
        <f t="shared" si="151"/>
        <v>10033</v>
      </c>
      <c r="BY147" s="112">
        <f t="shared" si="152"/>
        <v>7286</v>
      </c>
      <c r="BZ147" s="112">
        <f t="shared" si="153"/>
        <v>4651</v>
      </c>
      <c r="CA147" s="112">
        <f t="shared" si="154"/>
        <v>10334</v>
      </c>
      <c r="CB147" s="112">
        <f t="shared" si="155"/>
        <v>102588</v>
      </c>
      <c r="CC147" s="112">
        <f t="shared" si="156"/>
        <v>74500</v>
      </c>
      <c r="CD147" s="112">
        <f t="shared" si="157"/>
        <v>68076</v>
      </c>
      <c r="CE147" s="112">
        <f t="shared" si="158"/>
        <v>83272</v>
      </c>
      <c r="CF147" s="112">
        <f t="shared" si="159"/>
        <v>65596</v>
      </c>
      <c r="CG147" s="112">
        <f t="shared" si="160"/>
        <v>66894</v>
      </c>
      <c r="CH147" s="112">
        <f t="shared" si="161"/>
        <v>514324</v>
      </c>
      <c r="CI147" s="96"/>
      <c r="CJ147" s="112">
        <f>SUM($BV147:BV147)</f>
        <v>8332</v>
      </c>
      <c r="CK147" s="112">
        <f>SUM($BV147:BW147)</f>
        <v>21094</v>
      </c>
      <c r="CL147" s="112">
        <f>SUM($BV147:BX147)</f>
        <v>31127</v>
      </c>
      <c r="CM147" s="112">
        <f>SUM($BV147:BY147)</f>
        <v>38413</v>
      </c>
      <c r="CN147" s="112">
        <f>SUM($BV147:BZ147)</f>
        <v>43064</v>
      </c>
      <c r="CO147" s="112">
        <f>SUM($BV147:CA147)</f>
        <v>53398</v>
      </c>
      <c r="CP147" s="112">
        <f>SUM($BV147:CB147)</f>
        <v>155986</v>
      </c>
      <c r="CQ147" s="112">
        <f>SUM($BV147:CC147)</f>
        <v>230486</v>
      </c>
      <c r="CR147" s="112">
        <f>SUM($BV147:CD147)</f>
        <v>298562</v>
      </c>
      <c r="CS147" s="112">
        <f>SUM($BV147:CE147)</f>
        <v>381834</v>
      </c>
      <c r="CT147" s="112">
        <f>SUM($BV147:CF147)</f>
        <v>447430</v>
      </c>
      <c r="CU147" s="112">
        <f>SUM($BV147:CG147)</f>
        <v>514324</v>
      </c>
      <c r="CV147" s="132">
        <f t="shared" si="162"/>
        <v>163907.33333333334</v>
      </c>
    </row>
    <row r="148" spans="1:100" s="94" customFormat="1" ht="14.4">
      <c r="A148" s="154" t="s">
        <v>864</v>
      </c>
      <c r="B148" s="154" t="s">
        <v>62</v>
      </c>
      <c r="C148" s="154" t="s">
        <v>268</v>
      </c>
      <c r="D148" s="137" t="s">
        <v>53</v>
      </c>
      <c r="E148" s="105" t="s">
        <v>53</v>
      </c>
      <c r="F148" t="s">
        <v>162</v>
      </c>
      <c r="G148" t="s">
        <v>163</v>
      </c>
      <c r="H148" t="s">
        <v>164</v>
      </c>
      <c r="I148" t="s">
        <v>448</v>
      </c>
      <c r="J148" t="s">
        <v>764</v>
      </c>
      <c r="K148" s="154" t="s">
        <v>61</v>
      </c>
      <c r="L148" s="154" t="s">
        <v>47</v>
      </c>
      <c r="M148" s="119" t="str">
        <f t="shared" si="130"/>
        <v>GD.WA</v>
      </c>
      <c r="N148" s="118">
        <v>0</v>
      </c>
      <c r="O148" s="118">
        <v>1</v>
      </c>
      <c r="P148" s="117">
        <f t="shared" si="131"/>
        <v>0</v>
      </c>
      <c r="Q148" s="117">
        <f t="shared" si="132"/>
        <v>65359</v>
      </c>
      <c r="R148" s="112">
        <v>0</v>
      </c>
      <c r="S148" s="112">
        <v>0</v>
      </c>
      <c r="T148" s="112">
        <v>0</v>
      </c>
      <c r="U148" s="112">
        <v>735</v>
      </c>
      <c r="V148" s="112">
        <v>0</v>
      </c>
      <c r="W148" s="112">
        <v>16</v>
      </c>
      <c r="X148" s="112">
        <v>6596</v>
      </c>
      <c r="Y148" s="112">
        <v>8179</v>
      </c>
      <c r="Z148" s="112">
        <v>12654</v>
      </c>
      <c r="AA148" s="112">
        <v>8429</v>
      </c>
      <c r="AB148" s="112">
        <v>14972</v>
      </c>
      <c r="AC148" s="112">
        <v>13778</v>
      </c>
      <c r="AD148" s="112">
        <f t="shared" si="133"/>
        <v>65359</v>
      </c>
      <c r="AE148" s="96"/>
      <c r="AF148" s="112">
        <f>SUM($R148:R148)</f>
        <v>0</v>
      </c>
      <c r="AG148" s="112">
        <f>SUM($R148:S148)</f>
        <v>0</v>
      </c>
      <c r="AH148" s="112">
        <f>SUM($R148:T148)</f>
        <v>0</v>
      </c>
      <c r="AI148" s="112">
        <f>SUM($R148:U148)</f>
        <v>735</v>
      </c>
      <c r="AJ148" s="112">
        <f>SUM($R148:V148)</f>
        <v>735</v>
      </c>
      <c r="AK148" s="112">
        <f>SUM($R148:W148)</f>
        <v>751</v>
      </c>
      <c r="AL148" s="112">
        <f>SUM($R148:X148)</f>
        <v>7347</v>
      </c>
      <c r="AM148" s="112">
        <f>SUM($R148:Y148)</f>
        <v>15526</v>
      </c>
      <c r="AN148" s="112">
        <f>SUM($R148:Z148)</f>
        <v>28180</v>
      </c>
      <c r="AO148" s="112">
        <f>SUM($R148:AA148)</f>
        <v>36609</v>
      </c>
      <c r="AP148" s="112">
        <f>SUM($R148:AB148)</f>
        <v>51581</v>
      </c>
      <c r="AQ148" s="112">
        <f>SUM($R148:AC148)</f>
        <v>65359</v>
      </c>
      <c r="AR148" s="132">
        <f t="shared" si="134"/>
        <v>14511.958333333334</v>
      </c>
      <c r="AT148" s="112">
        <f t="shared" si="135"/>
        <v>0</v>
      </c>
      <c r="AU148" s="112">
        <f t="shared" si="136"/>
        <v>0</v>
      </c>
      <c r="AV148" s="112">
        <f t="shared" si="137"/>
        <v>0</v>
      </c>
      <c r="AW148" s="112">
        <f t="shared" si="138"/>
        <v>0</v>
      </c>
      <c r="AX148" s="112">
        <f t="shared" si="139"/>
        <v>0</v>
      </c>
      <c r="AY148" s="112">
        <f t="shared" si="140"/>
        <v>0</v>
      </c>
      <c r="AZ148" s="112">
        <f t="shared" si="141"/>
        <v>0</v>
      </c>
      <c r="BA148" s="112">
        <f t="shared" si="142"/>
        <v>0</v>
      </c>
      <c r="BB148" s="112">
        <f t="shared" si="143"/>
        <v>0</v>
      </c>
      <c r="BC148" s="112">
        <f t="shared" si="144"/>
        <v>0</v>
      </c>
      <c r="BD148" s="112">
        <f t="shared" si="145"/>
        <v>0</v>
      </c>
      <c r="BE148" s="112">
        <f t="shared" si="146"/>
        <v>0</v>
      </c>
      <c r="BF148" s="112">
        <f t="shared" si="147"/>
        <v>0</v>
      </c>
      <c r="BG148" s="96"/>
      <c r="BH148" s="112">
        <f>SUM($AT148:AT148)</f>
        <v>0</v>
      </c>
      <c r="BI148" s="112">
        <f>SUM($AT148:AU148)</f>
        <v>0</v>
      </c>
      <c r="BJ148" s="112">
        <f>SUM($AT148:AV148)</f>
        <v>0</v>
      </c>
      <c r="BK148" s="112">
        <f>SUM($AT148:AW148)</f>
        <v>0</v>
      </c>
      <c r="BL148" s="112">
        <f>SUM($AT148:AX148)</f>
        <v>0</v>
      </c>
      <c r="BM148" s="112">
        <f>SUM($AT148:AY148)</f>
        <v>0</v>
      </c>
      <c r="BN148" s="112">
        <f>SUM($AT148:AZ148)</f>
        <v>0</v>
      </c>
      <c r="BO148" s="112">
        <f>SUM($AT148:BA148)</f>
        <v>0</v>
      </c>
      <c r="BP148" s="112">
        <f>SUM($AT148:BB148)</f>
        <v>0</v>
      </c>
      <c r="BQ148" s="112">
        <f>SUM($AT148:BC148)</f>
        <v>0</v>
      </c>
      <c r="BR148" s="112">
        <f>SUM($AT148:BD148)</f>
        <v>0</v>
      </c>
      <c r="BS148" s="112">
        <f>SUM($AT148:BE148)</f>
        <v>0</v>
      </c>
      <c r="BT148" s="132">
        <f t="shared" si="148"/>
        <v>0</v>
      </c>
      <c r="BV148" s="112">
        <f t="shared" si="149"/>
        <v>0</v>
      </c>
      <c r="BW148" s="112">
        <f t="shared" si="150"/>
        <v>0</v>
      </c>
      <c r="BX148" s="112">
        <f t="shared" si="151"/>
        <v>0</v>
      </c>
      <c r="BY148" s="112">
        <f t="shared" si="152"/>
        <v>735</v>
      </c>
      <c r="BZ148" s="112">
        <f t="shared" si="153"/>
        <v>0</v>
      </c>
      <c r="CA148" s="112">
        <f t="shared" si="154"/>
        <v>16</v>
      </c>
      <c r="CB148" s="112">
        <f t="shared" si="155"/>
        <v>6596</v>
      </c>
      <c r="CC148" s="112">
        <f t="shared" si="156"/>
        <v>8179</v>
      </c>
      <c r="CD148" s="112">
        <f t="shared" si="157"/>
        <v>12654</v>
      </c>
      <c r="CE148" s="112">
        <f t="shared" si="158"/>
        <v>8429</v>
      </c>
      <c r="CF148" s="112">
        <f t="shared" si="159"/>
        <v>14972</v>
      </c>
      <c r="CG148" s="112">
        <f t="shared" si="160"/>
        <v>13778</v>
      </c>
      <c r="CH148" s="112">
        <f t="shared" si="161"/>
        <v>65359</v>
      </c>
      <c r="CI148" s="96"/>
      <c r="CJ148" s="112">
        <f>SUM($BV148:BV148)</f>
        <v>0</v>
      </c>
      <c r="CK148" s="112">
        <f>SUM($BV148:BW148)</f>
        <v>0</v>
      </c>
      <c r="CL148" s="112">
        <f>SUM($BV148:BX148)</f>
        <v>0</v>
      </c>
      <c r="CM148" s="112">
        <f>SUM($BV148:BY148)</f>
        <v>735</v>
      </c>
      <c r="CN148" s="112">
        <f>SUM($BV148:BZ148)</f>
        <v>735</v>
      </c>
      <c r="CO148" s="112">
        <f>SUM($BV148:CA148)</f>
        <v>751</v>
      </c>
      <c r="CP148" s="112">
        <f>SUM($BV148:CB148)</f>
        <v>7347</v>
      </c>
      <c r="CQ148" s="112">
        <f>SUM($BV148:CC148)</f>
        <v>15526</v>
      </c>
      <c r="CR148" s="112">
        <f>SUM($BV148:CD148)</f>
        <v>28180</v>
      </c>
      <c r="CS148" s="112">
        <f>SUM($BV148:CE148)</f>
        <v>36609</v>
      </c>
      <c r="CT148" s="112">
        <f>SUM($BV148:CF148)</f>
        <v>51581</v>
      </c>
      <c r="CU148" s="112">
        <f>SUM($BV148:CG148)</f>
        <v>65359</v>
      </c>
      <c r="CV148" s="132">
        <f t="shared" si="162"/>
        <v>14511.958333333334</v>
      </c>
    </row>
    <row r="149" spans="1:100" s="94" customFormat="1" ht="14.4">
      <c r="A149" s="154" t="s">
        <v>864</v>
      </c>
      <c r="B149" s="154" t="s">
        <v>62</v>
      </c>
      <c r="C149" s="154" t="s">
        <v>20</v>
      </c>
      <c r="D149" s="137" t="s">
        <v>53</v>
      </c>
      <c r="E149" s="105" t="s">
        <v>53</v>
      </c>
      <c r="F149" t="s">
        <v>162</v>
      </c>
      <c r="G149" t="s">
        <v>163</v>
      </c>
      <c r="H149" t="s">
        <v>164</v>
      </c>
      <c r="I149" t="s">
        <v>765</v>
      </c>
      <c r="J149" t="s">
        <v>766</v>
      </c>
      <c r="K149" s="154" t="s">
        <v>61</v>
      </c>
      <c r="L149" s="154" t="s">
        <v>47</v>
      </c>
      <c r="M149" s="119" t="str">
        <f t="shared" si="130"/>
        <v>GD.AA</v>
      </c>
      <c r="N149" s="118">
        <v>0</v>
      </c>
      <c r="O149" s="118">
        <v>0.47411177599999998</v>
      </c>
      <c r="P149" s="117">
        <f t="shared" si="131"/>
        <v>0</v>
      </c>
      <c r="Q149" s="117">
        <f t="shared" si="132"/>
        <v>127639.424111168</v>
      </c>
      <c r="R149" s="112">
        <v>23675</v>
      </c>
      <c r="S149" s="112">
        <v>61173</v>
      </c>
      <c r="T149" s="112">
        <v>5180</v>
      </c>
      <c r="U149" s="112">
        <v>80018</v>
      </c>
      <c r="V149" s="112">
        <v>70972</v>
      </c>
      <c r="W149" s="112">
        <v>28200</v>
      </c>
      <c r="X149" s="112">
        <v>0</v>
      </c>
      <c r="Y149" s="112">
        <v>0</v>
      </c>
      <c r="Z149" s="112">
        <v>0</v>
      </c>
      <c r="AA149" s="112">
        <v>0</v>
      </c>
      <c r="AB149" s="112">
        <v>0</v>
      </c>
      <c r="AC149" s="112">
        <v>0</v>
      </c>
      <c r="AD149" s="112">
        <f t="shared" si="133"/>
        <v>269218</v>
      </c>
      <c r="AE149" s="96"/>
      <c r="AF149" s="112">
        <f>SUM($R149:R149)</f>
        <v>23675</v>
      </c>
      <c r="AG149" s="112">
        <f>SUM($R149:S149)</f>
        <v>84848</v>
      </c>
      <c r="AH149" s="112">
        <f>SUM($R149:T149)</f>
        <v>90028</v>
      </c>
      <c r="AI149" s="112">
        <f>SUM($R149:U149)</f>
        <v>170046</v>
      </c>
      <c r="AJ149" s="112">
        <f>SUM($R149:V149)</f>
        <v>241018</v>
      </c>
      <c r="AK149" s="112">
        <f>SUM($R149:W149)</f>
        <v>269218</v>
      </c>
      <c r="AL149" s="112">
        <f>SUM($R149:X149)</f>
        <v>269218</v>
      </c>
      <c r="AM149" s="112">
        <f>SUM($R149:Y149)</f>
        <v>269218</v>
      </c>
      <c r="AN149" s="112">
        <f>SUM($R149:Z149)</f>
        <v>269218</v>
      </c>
      <c r="AO149" s="112">
        <f>SUM($R149:AA149)</f>
        <v>269218</v>
      </c>
      <c r="AP149" s="112">
        <f>SUM($R149:AB149)</f>
        <v>269218</v>
      </c>
      <c r="AQ149" s="112">
        <f>SUM($R149:AC149)</f>
        <v>269218</v>
      </c>
      <c r="AR149" s="132">
        <f t="shared" si="134"/>
        <v>196627.66666666666</v>
      </c>
      <c r="AT149" s="112">
        <f t="shared" si="135"/>
        <v>0</v>
      </c>
      <c r="AU149" s="112">
        <f t="shared" si="136"/>
        <v>0</v>
      </c>
      <c r="AV149" s="112">
        <f t="shared" si="137"/>
        <v>0</v>
      </c>
      <c r="AW149" s="112">
        <f t="shared" si="138"/>
        <v>0</v>
      </c>
      <c r="AX149" s="112">
        <f t="shared" si="139"/>
        <v>0</v>
      </c>
      <c r="AY149" s="112">
        <f t="shared" si="140"/>
        <v>0</v>
      </c>
      <c r="AZ149" s="112">
        <f t="shared" si="141"/>
        <v>0</v>
      </c>
      <c r="BA149" s="112">
        <f t="shared" si="142"/>
        <v>0</v>
      </c>
      <c r="BB149" s="112">
        <f t="shared" si="143"/>
        <v>0</v>
      </c>
      <c r="BC149" s="112">
        <f t="shared" si="144"/>
        <v>0</v>
      </c>
      <c r="BD149" s="112">
        <f t="shared" si="145"/>
        <v>0</v>
      </c>
      <c r="BE149" s="112">
        <f t="shared" si="146"/>
        <v>0</v>
      </c>
      <c r="BF149" s="112">
        <f t="shared" si="147"/>
        <v>0</v>
      </c>
      <c r="BG149" s="96"/>
      <c r="BH149" s="112">
        <f>SUM($AT149:AT149)</f>
        <v>0</v>
      </c>
      <c r="BI149" s="112">
        <f>SUM($AT149:AU149)</f>
        <v>0</v>
      </c>
      <c r="BJ149" s="112">
        <f>SUM($AT149:AV149)</f>
        <v>0</v>
      </c>
      <c r="BK149" s="112">
        <f>SUM($AT149:AW149)</f>
        <v>0</v>
      </c>
      <c r="BL149" s="112">
        <f>SUM($AT149:AX149)</f>
        <v>0</v>
      </c>
      <c r="BM149" s="112">
        <f>SUM($AT149:AY149)</f>
        <v>0</v>
      </c>
      <c r="BN149" s="112">
        <f>SUM($AT149:AZ149)</f>
        <v>0</v>
      </c>
      <c r="BO149" s="112">
        <f>SUM($AT149:BA149)</f>
        <v>0</v>
      </c>
      <c r="BP149" s="112">
        <f>SUM($AT149:BB149)</f>
        <v>0</v>
      </c>
      <c r="BQ149" s="112">
        <f>SUM($AT149:BC149)</f>
        <v>0</v>
      </c>
      <c r="BR149" s="112">
        <f>SUM($AT149:BD149)</f>
        <v>0</v>
      </c>
      <c r="BS149" s="112">
        <f>SUM($AT149:BE149)</f>
        <v>0</v>
      </c>
      <c r="BT149" s="132">
        <f t="shared" si="148"/>
        <v>0</v>
      </c>
      <c r="BV149" s="112">
        <f t="shared" si="149"/>
        <v>11224.5962968</v>
      </c>
      <c r="BW149" s="112">
        <f t="shared" si="150"/>
        <v>29002.839673248</v>
      </c>
      <c r="BX149" s="112">
        <f t="shared" si="151"/>
        <v>2455.8989996800001</v>
      </c>
      <c r="BY149" s="112">
        <f t="shared" si="152"/>
        <v>37937.476091967997</v>
      </c>
      <c r="BZ149" s="112">
        <f t="shared" si="153"/>
        <v>33648.660966272</v>
      </c>
      <c r="CA149" s="112">
        <f t="shared" si="154"/>
        <v>13369.9520832</v>
      </c>
      <c r="CB149" s="112">
        <f t="shared" si="155"/>
        <v>0</v>
      </c>
      <c r="CC149" s="112">
        <f t="shared" si="156"/>
        <v>0</v>
      </c>
      <c r="CD149" s="112">
        <f t="shared" si="157"/>
        <v>0</v>
      </c>
      <c r="CE149" s="112">
        <f t="shared" si="158"/>
        <v>0</v>
      </c>
      <c r="CF149" s="112">
        <f t="shared" si="159"/>
        <v>0</v>
      </c>
      <c r="CG149" s="112">
        <f t="shared" si="160"/>
        <v>0</v>
      </c>
      <c r="CH149" s="112">
        <f t="shared" si="161"/>
        <v>127639.424111168</v>
      </c>
      <c r="CI149" s="96"/>
      <c r="CJ149" s="112">
        <f>SUM($BV149:BV149)</f>
        <v>11224.5962968</v>
      </c>
      <c r="CK149" s="112">
        <f>SUM($BV149:BW149)</f>
        <v>40227.435970047998</v>
      </c>
      <c r="CL149" s="112">
        <f>SUM($BV149:BX149)</f>
        <v>42683.334969727999</v>
      </c>
      <c r="CM149" s="112">
        <f>SUM($BV149:BY149)</f>
        <v>80620.811061696004</v>
      </c>
      <c r="CN149" s="112">
        <f>SUM($BV149:BZ149)</f>
        <v>114269.472027968</v>
      </c>
      <c r="CO149" s="112">
        <f>SUM($BV149:CA149)</f>
        <v>127639.424111168</v>
      </c>
      <c r="CP149" s="112">
        <f>SUM($BV149:CB149)</f>
        <v>127639.424111168</v>
      </c>
      <c r="CQ149" s="112">
        <f>SUM($BV149:CC149)</f>
        <v>127639.424111168</v>
      </c>
      <c r="CR149" s="112">
        <f>SUM($BV149:CD149)</f>
        <v>127639.424111168</v>
      </c>
      <c r="CS149" s="112">
        <f>SUM($BV149:CE149)</f>
        <v>127639.424111168</v>
      </c>
      <c r="CT149" s="112">
        <f>SUM($BV149:CF149)</f>
        <v>127639.424111168</v>
      </c>
      <c r="CU149" s="112">
        <f>SUM($BV149:CG149)</f>
        <v>127639.424111168</v>
      </c>
      <c r="CV149" s="132">
        <f t="shared" si="162"/>
        <v>93223.492254069322</v>
      </c>
    </row>
    <row r="150" spans="1:100" s="94" customFormat="1" ht="14.4">
      <c r="A150" s="154" t="s">
        <v>864</v>
      </c>
      <c r="B150" s="154" t="s">
        <v>62</v>
      </c>
      <c r="C150" s="154" t="s">
        <v>268</v>
      </c>
      <c r="D150" s="137" t="s">
        <v>53</v>
      </c>
      <c r="E150" s="105" t="s">
        <v>53</v>
      </c>
      <c r="F150" t="s">
        <v>162</v>
      </c>
      <c r="G150" t="s">
        <v>163</v>
      </c>
      <c r="H150" t="s">
        <v>164</v>
      </c>
      <c r="I150" t="s">
        <v>447</v>
      </c>
      <c r="J150" t="s">
        <v>767</v>
      </c>
      <c r="K150" s="154" t="s">
        <v>61</v>
      </c>
      <c r="L150" s="154" t="s">
        <v>47</v>
      </c>
      <c r="M150" s="119" t="str">
        <f t="shared" si="130"/>
        <v>GD.WA</v>
      </c>
      <c r="N150" s="118">
        <v>0</v>
      </c>
      <c r="O150" s="118">
        <v>1</v>
      </c>
      <c r="P150" s="117">
        <f t="shared" si="131"/>
        <v>0</v>
      </c>
      <c r="Q150" s="117">
        <f t="shared" si="132"/>
        <v>510583</v>
      </c>
      <c r="R150" s="112">
        <v>533</v>
      </c>
      <c r="S150" s="112">
        <v>3328</v>
      </c>
      <c r="T150" s="112">
        <v>15716</v>
      </c>
      <c r="U150" s="112">
        <v>39715</v>
      </c>
      <c r="V150" s="112">
        <v>217721</v>
      </c>
      <c r="W150" s="112">
        <v>176271</v>
      </c>
      <c r="X150" s="112">
        <v>9045</v>
      </c>
      <c r="Y150" s="112">
        <v>3870</v>
      </c>
      <c r="Z150" s="112">
        <v>21679</v>
      </c>
      <c r="AA150" s="112">
        <v>1945</v>
      </c>
      <c r="AB150" s="112">
        <v>3009</v>
      </c>
      <c r="AC150" s="112">
        <v>17751</v>
      </c>
      <c r="AD150" s="112">
        <f t="shared" si="133"/>
        <v>510583</v>
      </c>
      <c r="AE150" s="96"/>
      <c r="AF150" s="112">
        <f>SUM($R150:R150)</f>
        <v>533</v>
      </c>
      <c r="AG150" s="112">
        <f>SUM($R150:S150)</f>
        <v>3861</v>
      </c>
      <c r="AH150" s="112">
        <f>SUM($R150:T150)</f>
        <v>19577</v>
      </c>
      <c r="AI150" s="112">
        <f>SUM($R150:U150)</f>
        <v>59292</v>
      </c>
      <c r="AJ150" s="112">
        <f>SUM($R150:V150)</f>
        <v>277013</v>
      </c>
      <c r="AK150" s="112">
        <f>SUM($R150:W150)</f>
        <v>453284</v>
      </c>
      <c r="AL150" s="112">
        <f>SUM($R150:X150)</f>
        <v>462329</v>
      </c>
      <c r="AM150" s="112">
        <f>SUM($R150:Y150)</f>
        <v>466199</v>
      </c>
      <c r="AN150" s="112">
        <f>SUM($R150:Z150)</f>
        <v>487878</v>
      </c>
      <c r="AO150" s="112">
        <f>SUM($R150:AA150)</f>
        <v>489823</v>
      </c>
      <c r="AP150" s="112">
        <f>SUM($R150:AB150)</f>
        <v>492832</v>
      </c>
      <c r="AQ150" s="112">
        <f>SUM($R150:AC150)</f>
        <v>510583</v>
      </c>
      <c r="AR150" s="132">
        <f t="shared" si="134"/>
        <v>288992.70833333331</v>
      </c>
      <c r="AT150" s="112">
        <f t="shared" si="135"/>
        <v>0</v>
      </c>
      <c r="AU150" s="112">
        <f t="shared" si="136"/>
        <v>0</v>
      </c>
      <c r="AV150" s="112">
        <f t="shared" si="137"/>
        <v>0</v>
      </c>
      <c r="AW150" s="112">
        <f t="shared" si="138"/>
        <v>0</v>
      </c>
      <c r="AX150" s="112">
        <f t="shared" si="139"/>
        <v>0</v>
      </c>
      <c r="AY150" s="112">
        <f t="shared" si="140"/>
        <v>0</v>
      </c>
      <c r="AZ150" s="112">
        <f t="shared" si="141"/>
        <v>0</v>
      </c>
      <c r="BA150" s="112">
        <f t="shared" si="142"/>
        <v>0</v>
      </c>
      <c r="BB150" s="112">
        <f t="shared" si="143"/>
        <v>0</v>
      </c>
      <c r="BC150" s="112">
        <f t="shared" si="144"/>
        <v>0</v>
      </c>
      <c r="BD150" s="112">
        <f t="shared" si="145"/>
        <v>0</v>
      </c>
      <c r="BE150" s="112">
        <f t="shared" si="146"/>
        <v>0</v>
      </c>
      <c r="BF150" s="112">
        <f t="shared" si="147"/>
        <v>0</v>
      </c>
      <c r="BG150" s="96"/>
      <c r="BH150" s="112">
        <f>SUM($AT150:AT150)</f>
        <v>0</v>
      </c>
      <c r="BI150" s="112">
        <f>SUM($AT150:AU150)</f>
        <v>0</v>
      </c>
      <c r="BJ150" s="112">
        <f>SUM($AT150:AV150)</f>
        <v>0</v>
      </c>
      <c r="BK150" s="112">
        <f>SUM($AT150:AW150)</f>
        <v>0</v>
      </c>
      <c r="BL150" s="112">
        <f>SUM($AT150:AX150)</f>
        <v>0</v>
      </c>
      <c r="BM150" s="112">
        <f>SUM($AT150:AY150)</f>
        <v>0</v>
      </c>
      <c r="BN150" s="112">
        <f>SUM($AT150:AZ150)</f>
        <v>0</v>
      </c>
      <c r="BO150" s="112">
        <f>SUM($AT150:BA150)</f>
        <v>0</v>
      </c>
      <c r="BP150" s="112">
        <f>SUM($AT150:BB150)</f>
        <v>0</v>
      </c>
      <c r="BQ150" s="112">
        <f>SUM($AT150:BC150)</f>
        <v>0</v>
      </c>
      <c r="BR150" s="112">
        <f>SUM($AT150:BD150)</f>
        <v>0</v>
      </c>
      <c r="BS150" s="112">
        <f>SUM($AT150:BE150)</f>
        <v>0</v>
      </c>
      <c r="BT150" s="132">
        <f t="shared" si="148"/>
        <v>0</v>
      </c>
      <c r="BV150" s="112">
        <f t="shared" si="149"/>
        <v>533</v>
      </c>
      <c r="BW150" s="112">
        <f t="shared" si="150"/>
        <v>3328</v>
      </c>
      <c r="BX150" s="112">
        <f t="shared" si="151"/>
        <v>15716</v>
      </c>
      <c r="BY150" s="112">
        <f t="shared" si="152"/>
        <v>39715</v>
      </c>
      <c r="BZ150" s="112">
        <f t="shared" si="153"/>
        <v>217721</v>
      </c>
      <c r="CA150" s="112">
        <f t="shared" si="154"/>
        <v>176271</v>
      </c>
      <c r="CB150" s="112">
        <f t="shared" si="155"/>
        <v>9045</v>
      </c>
      <c r="CC150" s="112">
        <f t="shared" si="156"/>
        <v>3870</v>
      </c>
      <c r="CD150" s="112">
        <f t="shared" si="157"/>
        <v>21679</v>
      </c>
      <c r="CE150" s="112">
        <f t="shared" si="158"/>
        <v>1945</v>
      </c>
      <c r="CF150" s="112">
        <f t="shared" si="159"/>
        <v>3009</v>
      </c>
      <c r="CG150" s="112">
        <f t="shared" si="160"/>
        <v>17751</v>
      </c>
      <c r="CH150" s="112">
        <f t="shared" si="161"/>
        <v>510583</v>
      </c>
      <c r="CI150" s="96"/>
      <c r="CJ150" s="112">
        <f>SUM($BV150:BV150)</f>
        <v>533</v>
      </c>
      <c r="CK150" s="112">
        <f>SUM($BV150:BW150)</f>
        <v>3861</v>
      </c>
      <c r="CL150" s="112">
        <f>SUM($BV150:BX150)</f>
        <v>19577</v>
      </c>
      <c r="CM150" s="112">
        <f>SUM($BV150:BY150)</f>
        <v>59292</v>
      </c>
      <c r="CN150" s="112">
        <f>SUM($BV150:BZ150)</f>
        <v>277013</v>
      </c>
      <c r="CO150" s="112">
        <f>SUM($BV150:CA150)</f>
        <v>453284</v>
      </c>
      <c r="CP150" s="112">
        <f>SUM($BV150:CB150)</f>
        <v>462329</v>
      </c>
      <c r="CQ150" s="112">
        <f>SUM($BV150:CC150)</f>
        <v>466199</v>
      </c>
      <c r="CR150" s="112">
        <f>SUM($BV150:CD150)</f>
        <v>487878</v>
      </c>
      <c r="CS150" s="112">
        <f>SUM($BV150:CE150)</f>
        <v>489823</v>
      </c>
      <c r="CT150" s="112">
        <f>SUM($BV150:CF150)</f>
        <v>492832</v>
      </c>
      <c r="CU150" s="112">
        <f>SUM($BV150:CG150)</f>
        <v>510583</v>
      </c>
      <c r="CV150" s="132">
        <f t="shared" si="162"/>
        <v>288992.70833333331</v>
      </c>
    </row>
    <row r="151" spans="1:100" s="94" customFormat="1" ht="14.4">
      <c r="A151" s="154" t="s">
        <v>864</v>
      </c>
      <c r="B151" s="154" t="s">
        <v>62</v>
      </c>
      <c r="C151" s="154" t="s">
        <v>268</v>
      </c>
      <c r="D151" s="137" t="s">
        <v>53</v>
      </c>
      <c r="E151" s="105" t="s">
        <v>53</v>
      </c>
      <c r="F151" t="s">
        <v>162</v>
      </c>
      <c r="G151" t="s">
        <v>163</v>
      </c>
      <c r="H151" t="s">
        <v>164</v>
      </c>
      <c r="I151" t="s">
        <v>446</v>
      </c>
      <c r="J151" t="s">
        <v>768</v>
      </c>
      <c r="K151" s="154" t="s">
        <v>61</v>
      </c>
      <c r="L151" s="154" t="s">
        <v>47</v>
      </c>
      <c r="M151" s="119" t="str">
        <f t="shared" si="130"/>
        <v>GD.WA</v>
      </c>
      <c r="N151" s="118">
        <v>0</v>
      </c>
      <c r="O151" s="118">
        <v>1</v>
      </c>
      <c r="P151" s="117">
        <f t="shared" si="131"/>
        <v>0</v>
      </c>
      <c r="Q151" s="117">
        <f t="shared" si="132"/>
        <v>10226578</v>
      </c>
      <c r="R151" s="112">
        <v>143889</v>
      </c>
      <c r="S151" s="112">
        <v>157802</v>
      </c>
      <c r="T151" s="112">
        <v>539471</v>
      </c>
      <c r="U151" s="112">
        <v>87435</v>
      </c>
      <c r="V151" s="112">
        <v>800327</v>
      </c>
      <c r="W151" s="112">
        <v>1170402</v>
      </c>
      <c r="X151" s="112">
        <v>1655592</v>
      </c>
      <c r="Y151" s="112">
        <v>1703401</v>
      </c>
      <c r="Z151" s="112">
        <v>1659196</v>
      </c>
      <c r="AA151" s="112">
        <v>1517953</v>
      </c>
      <c r="AB151" s="112">
        <v>553411</v>
      </c>
      <c r="AC151" s="112">
        <v>237699</v>
      </c>
      <c r="AD151" s="112">
        <f t="shared" si="133"/>
        <v>10226578</v>
      </c>
      <c r="AE151" s="96"/>
      <c r="AF151" s="112">
        <f>SUM($R151:R151)</f>
        <v>143889</v>
      </c>
      <c r="AG151" s="112">
        <f>SUM($R151:S151)</f>
        <v>301691</v>
      </c>
      <c r="AH151" s="112">
        <f>SUM($R151:T151)</f>
        <v>841162</v>
      </c>
      <c r="AI151" s="112">
        <f>SUM($R151:U151)</f>
        <v>928597</v>
      </c>
      <c r="AJ151" s="112">
        <f>SUM($R151:V151)</f>
        <v>1728924</v>
      </c>
      <c r="AK151" s="112">
        <f>SUM($R151:W151)</f>
        <v>2899326</v>
      </c>
      <c r="AL151" s="112">
        <f>SUM($R151:X151)</f>
        <v>4554918</v>
      </c>
      <c r="AM151" s="112">
        <f>SUM($R151:Y151)</f>
        <v>6258319</v>
      </c>
      <c r="AN151" s="112">
        <f>SUM($R151:Z151)</f>
        <v>7917515</v>
      </c>
      <c r="AO151" s="112">
        <f>SUM($R151:AA151)</f>
        <v>9435468</v>
      </c>
      <c r="AP151" s="112">
        <f>SUM($R151:AB151)</f>
        <v>9988879</v>
      </c>
      <c r="AQ151" s="112">
        <f>SUM($R151:AC151)</f>
        <v>10226578</v>
      </c>
      <c r="AR151" s="132">
        <f t="shared" si="134"/>
        <v>4175998.0833333335</v>
      </c>
      <c r="AT151" s="112">
        <f t="shared" si="135"/>
        <v>0</v>
      </c>
      <c r="AU151" s="112">
        <f t="shared" si="136"/>
        <v>0</v>
      </c>
      <c r="AV151" s="112">
        <f t="shared" si="137"/>
        <v>0</v>
      </c>
      <c r="AW151" s="112">
        <f t="shared" si="138"/>
        <v>0</v>
      </c>
      <c r="AX151" s="112">
        <f t="shared" si="139"/>
        <v>0</v>
      </c>
      <c r="AY151" s="112">
        <f t="shared" si="140"/>
        <v>0</v>
      </c>
      <c r="AZ151" s="112">
        <f t="shared" si="141"/>
        <v>0</v>
      </c>
      <c r="BA151" s="112">
        <f t="shared" si="142"/>
        <v>0</v>
      </c>
      <c r="BB151" s="112">
        <f t="shared" si="143"/>
        <v>0</v>
      </c>
      <c r="BC151" s="112">
        <f t="shared" si="144"/>
        <v>0</v>
      </c>
      <c r="BD151" s="112">
        <f t="shared" si="145"/>
        <v>0</v>
      </c>
      <c r="BE151" s="112">
        <f t="shared" si="146"/>
        <v>0</v>
      </c>
      <c r="BF151" s="112">
        <f t="shared" si="147"/>
        <v>0</v>
      </c>
      <c r="BG151" s="96"/>
      <c r="BH151" s="112">
        <f>SUM($AT151:AT151)</f>
        <v>0</v>
      </c>
      <c r="BI151" s="112">
        <f>SUM($AT151:AU151)</f>
        <v>0</v>
      </c>
      <c r="BJ151" s="112">
        <f>SUM($AT151:AV151)</f>
        <v>0</v>
      </c>
      <c r="BK151" s="112">
        <f>SUM($AT151:AW151)</f>
        <v>0</v>
      </c>
      <c r="BL151" s="112">
        <f>SUM($AT151:AX151)</f>
        <v>0</v>
      </c>
      <c r="BM151" s="112">
        <f>SUM($AT151:AY151)</f>
        <v>0</v>
      </c>
      <c r="BN151" s="112">
        <f>SUM($AT151:AZ151)</f>
        <v>0</v>
      </c>
      <c r="BO151" s="112">
        <f>SUM($AT151:BA151)</f>
        <v>0</v>
      </c>
      <c r="BP151" s="112">
        <f>SUM($AT151:BB151)</f>
        <v>0</v>
      </c>
      <c r="BQ151" s="112">
        <f>SUM($AT151:BC151)</f>
        <v>0</v>
      </c>
      <c r="BR151" s="112">
        <f>SUM($AT151:BD151)</f>
        <v>0</v>
      </c>
      <c r="BS151" s="112">
        <f>SUM($AT151:BE151)</f>
        <v>0</v>
      </c>
      <c r="BT151" s="132">
        <f t="shared" si="148"/>
        <v>0</v>
      </c>
      <c r="BV151" s="112">
        <f t="shared" si="149"/>
        <v>143889</v>
      </c>
      <c r="BW151" s="112">
        <f t="shared" si="150"/>
        <v>157802</v>
      </c>
      <c r="BX151" s="112">
        <f t="shared" si="151"/>
        <v>539471</v>
      </c>
      <c r="BY151" s="112">
        <f t="shared" si="152"/>
        <v>87435</v>
      </c>
      <c r="BZ151" s="112">
        <f t="shared" si="153"/>
        <v>800327</v>
      </c>
      <c r="CA151" s="112">
        <f t="shared" si="154"/>
        <v>1170402</v>
      </c>
      <c r="CB151" s="112">
        <f t="shared" si="155"/>
        <v>1655592</v>
      </c>
      <c r="CC151" s="112">
        <f t="shared" si="156"/>
        <v>1703401</v>
      </c>
      <c r="CD151" s="112">
        <f t="shared" si="157"/>
        <v>1659196</v>
      </c>
      <c r="CE151" s="112">
        <f t="shared" si="158"/>
        <v>1517953</v>
      </c>
      <c r="CF151" s="112">
        <f t="shared" si="159"/>
        <v>553411</v>
      </c>
      <c r="CG151" s="112">
        <f t="shared" si="160"/>
        <v>237699</v>
      </c>
      <c r="CH151" s="112">
        <f t="shared" si="161"/>
        <v>10226578</v>
      </c>
      <c r="CI151" s="96"/>
      <c r="CJ151" s="112">
        <f>SUM($BV151:BV151)</f>
        <v>143889</v>
      </c>
      <c r="CK151" s="112">
        <f>SUM($BV151:BW151)</f>
        <v>301691</v>
      </c>
      <c r="CL151" s="112">
        <f>SUM($BV151:BX151)</f>
        <v>841162</v>
      </c>
      <c r="CM151" s="112">
        <f>SUM($BV151:BY151)</f>
        <v>928597</v>
      </c>
      <c r="CN151" s="112">
        <f>SUM($BV151:BZ151)</f>
        <v>1728924</v>
      </c>
      <c r="CO151" s="112">
        <f>SUM($BV151:CA151)</f>
        <v>2899326</v>
      </c>
      <c r="CP151" s="112">
        <f>SUM($BV151:CB151)</f>
        <v>4554918</v>
      </c>
      <c r="CQ151" s="112">
        <f>SUM($BV151:CC151)</f>
        <v>6258319</v>
      </c>
      <c r="CR151" s="112">
        <f>SUM($BV151:CD151)</f>
        <v>7917515</v>
      </c>
      <c r="CS151" s="112">
        <f>SUM($BV151:CE151)</f>
        <v>9435468</v>
      </c>
      <c r="CT151" s="112">
        <f>SUM($BV151:CF151)</f>
        <v>9988879</v>
      </c>
      <c r="CU151" s="112">
        <f>SUM($BV151:CG151)</f>
        <v>10226578</v>
      </c>
      <c r="CV151" s="132">
        <f t="shared" si="162"/>
        <v>4175998.0833333335</v>
      </c>
    </row>
    <row r="152" spans="1:100" s="94" customFormat="1" ht="14.4">
      <c r="A152" s="154" t="s">
        <v>864</v>
      </c>
      <c r="B152" s="154" t="s">
        <v>62</v>
      </c>
      <c r="C152" s="154" t="s">
        <v>268</v>
      </c>
      <c r="D152" s="137" t="s">
        <v>53</v>
      </c>
      <c r="E152" s="105" t="s">
        <v>53</v>
      </c>
      <c r="F152" t="s">
        <v>168</v>
      </c>
      <c r="G152" t="s">
        <v>169</v>
      </c>
      <c r="H152" t="s">
        <v>170</v>
      </c>
      <c r="I152" t="s">
        <v>449</v>
      </c>
      <c r="J152" t="s">
        <v>769</v>
      </c>
      <c r="K152" s="154" t="s">
        <v>61</v>
      </c>
      <c r="L152" s="154" t="s">
        <v>47</v>
      </c>
      <c r="M152" s="119" t="str">
        <f t="shared" si="130"/>
        <v>GD.WA</v>
      </c>
      <c r="N152" s="118">
        <v>0</v>
      </c>
      <c r="O152" s="118">
        <v>1</v>
      </c>
      <c r="P152" s="117">
        <f t="shared" si="131"/>
        <v>0</v>
      </c>
      <c r="Q152" s="117">
        <f t="shared" si="132"/>
        <v>1241993</v>
      </c>
      <c r="R152" s="112">
        <v>18478</v>
      </c>
      <c r="S152" s="112">
        <v>20364</v>
      </c>
      <c r="T152" s="112">
        <v>18824</v>
      </c>
      <c r="U152" s="112">
        <v>7362</v>
      </c>
      <c r="V152" s="112">
        <v>24953</v>
      </c>
      <c r="W152" s="112">
        <v>37740</v>
      </c>
      <c r="X152" s="112">
        <v>195435</v>
      </c>
      <c r="Y152" s="112">
        <v>194420</v>
      </c>
      <c r="Z152" s="112">
        <v>179174</v>
      </c>
      <c r="AA152" s="112">
        <v>206135</v>
      </c>
      <c r="AB152" s="112">
        <v>194113</v>
      </c>
      <c r="AC152" s="112">
        <v>144995</v>
      </c>
      <c r="AD152" s="112">
        <f t="shared" si="133"/>
        <v>1241993</v>
      </c>
      <c r="AE152" s="96"/>
      <c r="AF152" s="112">
        <f>SUM($R152:R152)</f>
        <v>18478</v>
      </c>
      <c r="AG152" s="112">
        <f>SUM($R152:S152)</f>
        <v>38842</v>
      </c>
      <c r="AH152" s="112">
        <f>SUM($R152:T152)</f>
        <v>57666</v>
      </c>
      <c r="AI152" s="112">
        <f>SUM($R152:U152)</f>
        <v>65028</v>
      </c>
      <c r="AJ152" s="112">
        <f>SUM($R152:V152)</f>
        <v>89981</v>
      </c>
      <c r="AK152" s="112">
        <f>SUM($R152:W152)</f>
        <v>127721</v>
      </c>
      <c r="AL152" s="112">
        <f>SUM($R152:X152)</f>
        <v>323156</v>
      </c>
      <c r="AM152" s="112">
        <f>SUM($R152:Y152)</f>
        <v>517576</v>
      </c>
      <c r="AN152" s="112">
        <f>SUM($R152:Z152)</f>
        <v>696750</v>
      </c>
      <c r="AO152" s="112">
        <f>SUM($R152:AA152)</f>
        <v>902885</v>
      </c>
      <c r="AP152" s="112">
        <f>SUM($R152:AB152)</f>
        <v>1096998</v>
      </c>
      <c r="AQ152" s="112">
        <f>SUM($R152:AC152)</f>
        <v>1241993</v>
      </c>
      <c r="AR152" s="132">
        <f t="shared" si="134"/>
        <v>379673.125</v>
      </c>
      <c r="AT152" s="112">
        <f t="shared" si="135"/>
        <v>0</v>
      </c>
      <c r="AU152" s="112">
        <f t="shared" si="136"/>
        <v>0</v>
      </c>
      <c r="AV152" s="112">
        <f t="shared" si="137"/>
        <v>0</v>
      </c>
      <c r="AW152" s="112">
        <f t="shared" si="138"/>
        <v>0</v>
      </c>
      <c r="AX152" s="112">
        <f t="shared" si="139"/>
        <v>0</v>
      </c>
      <c r="AY152" s="112">
        <f t="shared" si="140"/>
        <v>0</v>
      </c>
      <c r="AZ152" s="112">
        <f t="shared" si="141"/>
        <v>0</v>
      </c>
      <c r="BA152" s="112">
        <f t="shared" si="142"/>
        <v>0</v>
      </c>
      <c r="BB152" s="112">
        <f t="shared" si="143"/>
        <v>0</v>
      </c>
      <c r="BC152" s="112">
        <f t="shared" si="144"/>
        <v>0</v>
      </c>
      <c r="BD152" s="112">
        <f t="shared" si="145"/>
        <v>0</v>
      </c>
      <c r="BE152" s="112">
        <f t="shared" si="146"/>
        <v>0</v>
      </c>
      <c r="BF152" s="112">
        <f t="shared" si="147"/>
        <v>0</v>
      </c>
      <c r="BG152" s="96"/>
      <c r="BH152" s="112">
        <f>SUM($AT152:AT152)</f>
        <v>0</v>
      </c>
      <c r="BI152" s="112">
        <f>SUM($AT152:AU152)</f>
        <v>0</v>
      </c>
      <c r="BJ152" s="112">
        <f>SUM($AT152:AV152)</f>
        <v>0</v>
      </c>
      <c r="BK152" s="112">
        <f>SUM($AT152:AW152)</f>
        <v>0</v>
      </c>
      <c r="BL152" s="112">
        <f>SUM($AT152:AX152)</f>
        <v>0</v>
      </c>
      <c r="BM152" s="112">
        <f>SUM($AT152:AY152)</f>
        <v>0</v>
      </c>
      <c r="BN152" s="112">
        <f>SUM($AT152:AZ152)</f>
        <v>0</v>
      </c>
      <c r="BO152" s="112">
        <f>SUM($AT152:BA152)</f>
        <v>0</v>
      </c>
      <c r="BP152" s="112">
        <f>SUM($AT152:BB152)</f>
        <v>0</v>
      </c>
      <c r="BQ152" s="112">
        <f>SUM($AT152:BC152)</f>
        <v>0</v>
      </c>
      <c r="BR152" s="112">
        <f>SUM($AT152:BD152)</f>
        <v>0</v>
      </c>
      <c r="BS152" s="112">
        <f>SUM($AT152:BE152)</f>
        <v>0</v>
      </c>
      <c r="BT152" s="132">
        <f t="shared" si="148"/>
        <v>0</v>
      </c>
      <c r="BV152" s="112">
        <f t="shared" si="149"/>
        <v>18478</v>
      </c>
      <c r="BW152" s="112">
        <f t="shared" si="150"/>
        <v>20364</v>
      </c>
      <c r="BX152" s="112">
        <f t="shared" si="151"/>
        <v>18824</v>
      </c>
      <c r="BY152" s="112">
        <f t="shared" si="152"/>
        <v>7362</v>
      </c>
      <c r="BZ152" s="112">
        <f t="shared" si="153"/>
        <v>24953</v>
      </c>
      <c r="CA152" s="112">
        <f t="shared" si="154"/>
        <v>37740</v>
      </c>
      <c r="CB152" s="112">
        <f t="shared" si="155"/>
        <v>195435</v>
      </c>
      <c r="CC152" s="112">
        <f t="shared" si="156"/>
        <v>194420</v>
      </c>
      <c r="CD152" s="112">
        <f t="shared" si="157"/>
        <v>179174</v>
      </c>
      <c r="CE152" s="112">
        <f t="shared" si="158"/>
        <v>206135</v>
      </c>
      <c r="CF152" s="112">
        <f t="shared" si="159"/>
        <v>194113</v>
      </c>
      <c r="CG152" s="112">
        <f t="shared" si="160"/>
        <v>144995</v>
      </c>
      <c r="CH152" s="112">
        <f t="shared" si="161"/>
        <v>1241993</v>
      </c>
      <c r="CI152" s="96"/>
      <c r="CJ152" s="112">
        <f>SUM($BV152:BV152)</f>
        <v>18478</v>
      </c>
      <c r="CK152" s="112">
        <f>SUM($BV152:BW152)</f>
        <v>38842</v>
      </c>
      <c r="CL152" s="112">
        <f>SUM($BV152:BX152)</f>
        <v>57666</v>
      </c>
      <c r="CM152" s="112">
        <f>SUM($BV152:BY152)</f>
        <v>65028</v>
      </c>
      <c r="CN152" s="112">
        <f>SUM($BV152:BZ152)</f>
        <v>89981</v>
      </c>
      <c r="CO152" s="112">
        <f>SUM($BV152:CA152)</f>
        <v>127721</v>
      </c>
      <c r="CP152" s="112">
        <f>SUM($BV152:CB152)</f>
        <v>323156</v>
      </c>
      <c r="CQ152" s="112">
        <f>SUM($BV152:CC152)</f>
        <v>517576</v>
      </c>
      <c r="CR152" s="112">
        <f>SUM($BV152:CD152)</f>
        <v>696750</v>
      </c>
      <c r="CS152" s="112">
        <f>SUM($BV152:CE152)</f>
        <v>902885</v>
      </c>
      <c r="CT152" s="112">
        <f>SUM($BV152:CF152)</f>
        <v>1096998</v>
      </c>
      <c r="CU152" s="112">
        <f>SUM($BV152:CG152)</f>
        <v>1241993</v>
      </c>
      <c r="CV152" s="132">
        <f t="shared" si="162"/>
        <v>379673.125</v>
      </c>
    </row>
    <row r="153" spans="1:100" s="94" customFormat="1" ht="14.4">
      <c r="A153" s="154" t="s">
        <v>864</v>
      </c>
      <c r="B153" s="154" t="s">
        <v>62</v>
      </c>
      <c r="C153" s="154" t="s">
        <v>268</v>
      </c>
      <c r="D153" s="137" t="s">
        <v>731</v>
      </c>
      <c r="E153" s="105" t="s">
        <v>51</v>
      </c>
      <c r="F153" t="s">
        <v>288</v>
      </c>
      <c r="G153" t="s">
        <v>450</v>
      </c>
      <c r="H153" t="s">
        <v>451</v>
      </c>
      <c r="I153" t="s">
        <v>452</v>
      </c>
      <c r="J153" t="s">
        <v>770</v>
      </c>
      <c r="K153" s="154" t="s">
        <v>61</v>
      </c>
      <c r="L153" s="154" t="s">
        <v>47</v>
      </c>
      <c r="M153" s="119" t="str">
        <f t="shared" si="130"/>
        <v>GD.WA</v>
      </c>
      <c r="N153" s="118">
        <v>0</v>
      </c>
      <c r="O153" s="118">
        <v>1</v>
      </c>
      <c r="P153" s="117">
        <f t="shared" si="131"/>
        <v>0</v>
      </c>
      <c r="Q153" s="117">
        <f t="shared" si="132"/>
        <v>4917961</v>
      </c>
      <c r="R153" s="112">
        <v>254</v>
      </c>
      <c r="S153" s="112">
        <v>0</v>
      </c>
      <c r="T153" s="112">
        <v>0</v>
      </c>
      <c r="U153" s="112">
        <v>0</v>
      </c>
      <c r="V153" s="112">
        <v>0</v>
      </c>
      <c r="W153" s="112">
        <v>4917707</v>
      </c>
      <c r="X153" s="112">
        <v>0</v>
      </c>
      <c r="Y153" s="112">
        <v>0</v>
      </c>
      <c r="Z153" s="112">
        <v>0</v>
      </c>
      <c r="AA153" s="112">
        <v>0</v>
      </c>
      <c r="AB153" s="112">
        <v>0</v>
      </c>
      <c r="AC153" s="112">
        <v>0</v>
      </c>
      <c r="AD153" s="112">
        <f t="shared" si="133"/>
        <v>4917961</v>
      </c>
      <c r="AE153" s="96"/>
      <c r="AF153" s="112">
        <f>SUM($R153:R153)</f>
        <v>254</v>
      </c>
      <c r="AG153" s="112">
        <f>SUM($R153:S153)</f>
        <v>254</v>
      </c>
      <c r="AH153" s="112">
        <f>SUM($R153:T153)</f>
        <v>254</v>
      </c>
      <c r="AI153" s="112">
        <f>SUM($R153:U153)</f>
        <v>254</v>
      </c>
      <c r="AJ153" s="112">
        <f>SUM($R153:V153)</f>
        <v>254</v>
      </c>
      <c r="AK153" s="112">
        <f>SUM($R153:W153)</f>
        <v>4917961</v>
      </c>
      <c r="AL153" s="112">
        <f>SUM($R153:X153)</f>
        <v>4917961</v>
      </c>
      <c r="AM153" s="112">
        <f>SUM($R153:Y153)</f>
        <v>4917961</v>
      </c>
      <c r="AN153" s="112">
        <f>SUM($R153:Z153)</f>
        <v>4917961</v>
      </c>
      <c r="AO153" s="112">
        <f>SUM($R153:AA153)</f>
        <v>4917961</v>
      </c>
      <c r="AP153" s="112">
        <f>SUM($R153:AB153)</f>
        <v>4917961</v>
      </c>
      <c r="AQ153" s="112">
        <f>SUM($R153:AC153)</f>
        <v>4917961</v>
      </c>
      <c r="AR153" s="132">
        <f t="shared" si="134"/>
        <v>2664001.375</v>
      </c>
      <c r="AT153" s="112">
        <f t="shared" si="135"/>
        <v>0</v>
      </c>
      <c r="AU153" s="112">
        <f t="shared" si="136"/>
        <v>0</v>
      </c>
      <c r="AV153" s="112">
        <f t="shared" si="137"/>
        <v>0</v>
      </c>
      <c r="AW153" s="112">
        <f t="shared" si="138"/>
        <v>0</v>
      </c>
      <c r="AX153" s="112">
        <f t="shared" si="139"/>
        <v>0</v>
      </c>
      <c r="AY153" s="112">
        <f t="shared" si="140"/>
        <v>0</v>
      </c>
      <c r="AZ153" s="112">
        <f t="shared" si="141"/>
        <v>0</v>
      </c>
      <c r="BA153" s="112">
        <f t="shared" si="142"/>
        <v>0</v>
      </c>
      <c r="BB153" s="112">
        <f t="shared" si="143"/>
        <v>0</v>
      </c>
      <c r="BC153" s="112">
        <f t="shared" si="144"/>
        <v>0</v>
      </c>
      <c r="BD153" s="112">
        <f t="shared" si="145"/>
        <v>0</v>
      </c>
      <c r="BE153" s="112">
        <f t="shared" si="146"/>
        <v>0</v>
      </c>
      <c r="BF153" s="112">
        <f t="shared" si="147"/>
        <v>0</v>
      </c>
      <c r="BG153" s="96"/>
      <c r="BH153" s="112">
        <f>SUM($AT153:AT153)</f>
        <v>0</v>
      </c>
      <c r="BI153" s="112">
        <f>SUM($AT153:AU153)</f>
        <v>0</v>
      </c>
      <c r="BJ153" s="112">
        <f>SUM($AT153:AV153)</f>
        <v>0</v>
      </c>
      <c r="BK153" s="112">
        <f>SUM($AT153:AW153)</f>
        <v>0</v>
      </c>
      <c r="BL153" s="112">
        <f>SUM($AT153:AX153)</f>
        <v>0</v>
      </c>
      <c r="BM153" s="112">
        <f>SUM($AT153:AY153)</f>
        <v>0</v>
      </c>
      <c r="BN153" s="112">
        <f>SUM($AT153:AZ153)</f>
        <v>0</v>
      </c>
      <c r="BO153" s="112">
        <f>SUM($AT153:BA153)</f>
        <v>0</v>
      </c>
      <c r="BP153" s="112">
        <f>SUM($AT153:BB153)</f>
        <v>0</v>
      </c>
      <c r="BQ153" s="112">
        <f>SUM($AT153:BC153)</f>
        <v>0</v>
      </c>
      <c r="BR153" s="112">
        <f>SUM($AT153:BD153)</f>
        <v>0</v>
      </c>
      <c r="BS153" s="112">
        <f>SUM($AT153:BE153)</f>
        <v>0</v>
      </c>
      <c r="BT153" s="132">
        <f t="shared" si="148"/>
        <v>0</v>
      </c>
      <c r="BV153" s="112">
        <f t="shared" si="149"/>
        <v>254</v>
      </c>
      <c r="BW153" s="112">
        <f t="shared" si="150"/>
        <v>0</v>
      </c>
      <c r="BX153" s="112">
        <f t="shared" si="151"/>
        <v>0</v>
      </c>
      <c r="BY153" s="112">
        <f t="shared" si="152"/>
        <v>0</v>
      </c>
      <c r="BZ153" s="112">
        <f t="shared" si="153"/>
        <v>0</v>
      </c>
      <c r="CA153" s="112">
        <f t="shared" si="154"/>
        <v>4917707</v>
      </c>
      <c r="CB153" s="112">
        <f t="shared" si="155"/>
        <v>0</v>
      </c>
      <c r="CC153" s="112">
        <f t="shared" si="156"/>
        <v>0</v>
      </c>
      <c r="CD153" s="112">
        <f t="shared" si="157"/>
        <v>0</v>
      </c>
      <c r="CE153" s="112">
        <f t="shared" si="158"/>
        <v>0</v>
      </c>
      <c r="CF153" s="112">
        <f t="shared" si="159"/>
        <v>0</v>
      </c>
      <c r="CG153" s="112">
        <f t="shared" si="160"/>
        <v>0</v>
      </c>
      <c r="CH153" s="112">
        <f t="shared" si="161"/>
        <v>4917961</v>
      </c>
      <c r="CI153" s="96"/>
      <c r="CJ153" s="112">
        <f>SUM($BV153:BV153)</f>
        <v>254</v>
      </c>
      <c r="CK153" s="112">
        <f>SUM($BV153:BW153)</f>
        <v>254</v>
      </c>
      <c r="CL153" s="112">
        <f>SUM($BV153:BX153)</f>
        <v>254</v>
      </c>
      <c r="CM153" s="112">
        <f>SUM($BV153:BY153)</f>
        <v>254</v>
      </c>
      <c r="CN153" s="112">
        <f>SUM($BV153:BZ153)</f>
        <v>254</v>
      </c>
      <c r="CO153" s="112">
        <f>SUM($BV153:CA153)</f>
        <v>4917961</v>
      </c>
      <c r="CP153" s="112">
        <f>SUM($BV153:CB153)</f>
        <v>4917961</v>
      </c>
      <c r="CQ153" s="112">
        <f>SUM($BV153:CC153)</f>
        <v>4917961</v>
      </c>
      <c r="CR153" s="112">
        <f>SUM($BV153:CD153)</f>
        <v>4917961</v>
      </c>
      <c r="CS153" s="112">
        <f>SUM($BV153:CE153)</f>
        <v>4917961</v>
      </c>
      <c r="CT153" s="112">
        <f>SUM($BV153:CF153)</f>
        <v>4917961</v>
      </c>
      <c r="CU153" s="112">
        <f>SUM($BV153:CG153)</f>
        <v>4917961</v>
      </c>
      <c r="CV153" s="132">
        <f t="shared" si="162"/>
        <v>2664001.375</v>
      </c>
    </row>
    <row r="154" spans="1:100" s="94" customFormat="1" ht="14.4">
      <c r="A154" s="154" t="s">
        <v>509</v>
      </c>
      <c r="B154" s="154" t="s">
        <v>267</v>
      </c>
      <c r="C154" s="154" t="s">
        <v>21</v>
      </c>
      <c r="D154" s="137" t="s">
        <v>583</v>
      </c>
      <c r="E154" s="105" t="s">
        <v>57</v>
      </c>
      <c r="F154" t="s">
        <v>289</v>
      </c>
      <c r="G154" t="s">
        <v>453</v>
      </c>
      <c r="H154" t="s">
        <v>454</v>
      </c>
      <c r="I154" t="s">
        <v>455</v>
      </c>
      <c r="J154" t="s">
        <v>771</v>
      </c>
      <c r="K154" s="154" t="s">
        <v>502</v>
      </c>
      <c r="L154" s="154" t="s">
        <v>506</v>
      </c>
      <c r="M154" s="119" t="str">
        <f t="shared" si="130"/>
        <v>ED.AN</v>
      </c>
      <c r="N154" s="118">
        <v>0.65639999999999998</v>
      </c>
      <c r="O154" s="118">
        <v>0</v>
      </c>
      <c r="P154" s="117">
        <f t="shared" si="131"/>
        <v>1080677.9243999999</v>
      </c>
      <c r="Q154" s="117">
        <f t="shared" si="132"/>
        <v>0</v>
      </c>
      <c r="R154" s="112">
        <v>5787</v>
      </c>
      <c r="S154" s="112">
        <v>-1544</v>
      </c>
      <c r="T154" s="112">
        <v>23145</v>
      </c>
      <c r="U154" s="112">
        <v>0</v>
      </c>
      <c r="V154" s="112">
        <v>110501</v>
      </c>
      <c r="W154" s="112">
        <v>2482</v>
      </c>
      <c r="X154" s="112">
        <v>131000</v>
      </c>
      <c r="Y154" s="112">
        <v>100000</v>
      </c>
      <c r="Z154" s="112">
        <v>125000</v>
      </c>
      <c r="AA154" s="112">
        <v>500000</v>
      </c>
      <c r="AB154" s="112">
        <v>0</v>
      </c>
      <c r="AC154" s="112">
        <v>650000</v>
      </c>
      <c r="AD154" s="112">
        <f t="shared" si="133"/>
        <v>1646371</v>
      </c>
      <c r="AE154" s="96"/>
      <c r="AF154" s="112">
        <f>SUM($R154:R154)</f>
        <v>5787</v>
      </c>
      <c r="AG154" s="112">
        <f>SUM($R154:S154)</f>
        <v>4243</v>
      </c>
      <c r="AH154" s="112">
        <f>SUM($R154:T154)</f>
        <v>27388</v>
      </c>
      <c r="AI154" s="112">
        <f>SUM($R154:U154)</f>
        <v>27388</v>
      </c>
      <c r="AJ154" s="112">
        <f>SUM($R154:V154)</f>
        <v>137889</v>
      </c>
      <c r="AK154" s="112">
        <f>SUM($R154:W154)</f>
        <v>140371</v>
      </c>
      <c r="AL154" s="112">
        <f>SUM($R154:X154)</f>
        <v>271371</v>
      </c>
      <c r="AM154" s="112">
        <f>SUM($R154:Y154)</f>
        <v>371371</v>
      </c>
      <c r="AN154" s="112">
        <f>SUM($R154:Z154)</f>
        <v>496371</v>
      </c>
      <c r="AO154" s="112">
        <f>SUM($R154:AA154)</f>
        <v>996371</v>
      </c>
      <c r="AP154" s="112">
        <f>SUM($R154:AB154)</f>
        <v>996371</v>
      </c>
      <c r="AQ154" s="112">
        <f>SUM($R154:AC154)</f>
        <v>1646371</v>
      </c>
      <c r="AR154" s="132">
        <f t="shared" si="134"/>
        <v>358175.54166666669</v>
      </c>
      <c r="AT154" s="112">
        <f t="shared" si="135"/>
        <v>3798.5868</v>
      </c>
      <c r="AU154" s="112">
        <f t="shared" si="136"/>
        <v>-1013.4816</v>
      </c>
      <c r="AV154" s="112">
        <f t="shared" si="137"/>
        <v>15192.377999999999</v>
      </c>
      <c r="AW154" s="112">
        <f t="shared" si="138"/>
        <v>0</v>
      </c>
      <c r="AX154" s="112">
        <f t="shared" si="139"/>
        <v>72532.856400000004</v>
      </c>
      <c r="AY154" s="112">
        <f t="shared" si="140"/>
        <v>1629.1848</v>
      </c>
      <c r="AZ154" s="112">
        <f t="shared" si="141"/>
        <v>85988.4</v>
      </c>
      <c r="BA154" s="112">
        <f t="shared" si="142"/>
        <v>65640</v>
      </c>
      <c r="BB154" s="112">
        <f t="shared" si="143"/>
        <v>82050</v>
      </c>
      <c r="BC154" s="112">
        <f t="shared" si="144"/>
        <v>328200</v>
      </c>
      <c r="BD154" s="112">
        <f t="shared" si="145"/>
        <v>0</v>
      </c>
      <c r="BE154" s="112">
        <f t="shared" si="146"/>
        <v>426660</v>
      </c>
      <c r="BF154" s="112">
        <f t="shared" si="147"/>
        <v>1080677.9243999999</v>
      </c>
      <c r="BG154" s="96"/>
      <c r="BH154" s="112">
        <f>SUM($AT154:AT154)</f>
        <v>3798.5868</v>
      </c>
      <c r="BI154" s="112">
        <f>SUM($AT154:AU154)</f>
        <v>2785.1052</v>
      </c>
      <c r="BJ154" s="112">
        <f>SUM($AT154:AV154)</f>
        <v>17977.483199999999</v>
      </c>
      <c r="BK154" s="112">
        <f>SUM($AT154:AW154)</f>
        <v>17977.483199999999</v>
      </c>
      <c r="BL154" s="112">
        <f>SUM($AT154:AX154)</f>
        <v>90510.339600000007</v>
      </c>
      <c r="BM154" s="112">
        <f>SUM($AT154:AY154)</f>
        <v>92139.524400000009</v>
      </c>
      <c r="BN154" s="112">
        <f>SUM($AT154:AZ154)</f>
        <v>178127.92440000002</v>
      </c>
      <c r="BO154" s="112">
        <f>SUM($AT154:BA154)</f>
        <v>243767.92440000002</v>
      </c>
      <c r="BP154" s="112">
        <f>SUM($AT154:BB154)</f>
        <v>325817.92440000002</v>
      </c>
      <c r="BQ154" s="112">
        <f>SUM($AT154:BC154)</f>
        <v>654017.92440000002</v>
      </c>
      <c r="BR154" s="112">
        <f>SUM($AT154:BD154)</f>
        <v>654017.92440000002</v>
      </c>
      <c r="BS154" s="112">
        <f>SUM($AT154:BE154)</f>
        <v>1080677.9243999999</v>
      </c>
      <c r="BT154" s="132">
        <f t="shared" si="148"/>
        <v>235106.42555000001</v>
      </c>
      <c r="BV154" s="112">
        <f t="shared" si="149"/>
        <v>0</v>
      </c>
      <c r="BW154" s="112">
        <f t="shared" si="150"/>
        <v>0</v>
      </c>
      <c r="BX154" s="112">
        <f t="shared" si="151"/>
        <v>0</v>
      </c>
      <c r="BY154" s="112">
        <f t="shared" si="152"/>
        <v>0</v>
      </c>
      <c r="BZ154" s="112">
        <f t="shared" si="153"/>
        <v>0</v>
      </c>
      <c r="CA154" s="112">
        <f t="shared" si="154"/>
        <v>0</v>
      </c>
      <c r="CB154" s="112">
        <f t="shared" si="155"/>
        <v>0</v>
      </c>
      <c r="CC154" s="112">
        <f t="shared" si="156"/>
        <v>0</v>
      </c>
      <c r="CD154" s="112">
        <f t="shared" si="157"/>
        <v>0</v>
      </c>
      <c r="CE154" s="112">
        <f t="shared" si="158"/>
        <v>0</v>
      </c>
      <c r="CF154" s="112">
        <f t="shared" si="159"/>
        <v>0</v>
      </c>
      <c r="CG154" s="112">
        <f t="shared" si="160"/>
        <v>0</v>
      </c>
      <c r="CH154" s="112">
        <f t="shared" si="161"/>
        <v>0</v>
      </c>
      <c r="CI154" s="96"/>
      <c r="CJ154" s="112">
        <f>SUM($BV154:BV154)</f>
        <v>0</v>
      </c>
      <c r="CK154" s="112">
        <f>SUM($BV154:BW154)</f>
        <v>0</v>
      </c>
      <c r="CL154" s="112">
        <f>SUM($BV154:BX154)</f>
        <v>0</v>
      </c>
      <c r="CM154" s="112">
        <f>SUM($BV154:BY154)</f>
        <v>0</v>
      </c>
      <c r="CN154" s="112">
        <f>SUM($BV154:BZ154)</f>
        <v>0</v>
      </c>
      <c r="CO154" s="112">
        <f>SUM($BV154:CA154)</f>
        <v>0</v>
      </c>
      <c r="CP154" s="112">
        <f>SUM($BV154:CB154)</f>
        <v>0</v>
      </c>
      <c r="CQ154" s="112">
        <f>SUM($BV154:CC154)</f>
        <v>0</v>
      </c>
      <c r="CR154" s="112">
        <f>SUM($BV154:CD154)</f>
        <v>0</v>
      </c>
      <c r="CS154" s="112">
        <f>SUM($BV154:CE154)</f>
        <v>0</v>
      </c>
      <c r="CT154" s="112">
        <f>SUM($BV154:CF154)</f>
        <v>0</v>
      </c>
      <c r="CU154" s="112">
        <f>SUM($BV154:CG154)</f>
        <v>0</v>
      </c>
      <c r="CV154" s="132">
        <f t="shared" si="162"/>
        <v>0</v>
      </c>
    </row>
    <row r="155" spans="1:100" s="94" customFormat="1" ht="14.4">
      <c r="A155" s="154" t="s">
        <v>509</v>
      </c>
      <c r="B155" s="154" t="s">
        <v>267</v>
      </c>
      <c r="C155" s="154" t="s">
        <v>21</v>
      </c>
      <c r="D155" s="137" t="s">
        <v>583</v>
      </c>
      <c r="E155" s="105" t="s">
        <v>54</v>
      </c>
      <c r="F155" t="s">
        <v>290</v>
      </c>
      <c r="G155" t="s">
        <v>456</v>
      </c>
      <c r="H155" t="s">
        <v>457</v>
      </c>
      <c r="I155" t="s">
        <v>459</v>
      </c>
      <c r="J155" t="s">
        <v>772</v>
      </c>
      <c r="K155" s="154" t="s">
        <v>502</v>
      </c>
      <c r="L155" s="154" t="s">
        <v>507</v>
      </c>
      <c r="M155" s="119" t="str">
        <f t="shared" si="130"/>
        <v>ED.AN</v>
      </c>
      <c r="N155" s="118">
        <v>0.65639999999999998</v>
      </c>
      <c r="O155" s="118">
        <v>0</v>
      </c>
      <c r="P155" s="117">
        <f t="shared" si="131"/>
        <v>111588</v>
      </c>
      <c r="Q155" s="117">
        <f t="shared" si="132"/>
        <v>0</v>
      </c>
      <c r="R155" s="112">
        <v>0</v>
      </c>
      <c r="S155" s="112">
        <v>0</v>
      </c>
      <c r="T155" s="112">
        <v>0</v>
      </c>
      <c r="U155" s="112">
        <v>0</v>
      </c>
      <c r="V155" s="112">
        <v>0</v>
      </c>
      <c r="W155" s="112">
        <v>0</v>
      </c>
      <c r="X155" s="112">
        <v>85000</v>
      </c>
      <c r="Y155" s="112">
        <v>85000</v>
      </c>
      <c r="Z155" s="112">
        <v>0</v>
      </c>
      <c r="AA155" s="112">
        <v>0</v>
      </c>
      <c r="AB155" s="112">
        <v>0</v>
      </c>
      <c r="AC155" s="112">
        <v>0</v>
      </c>
      <c r="AD155" s="112">
        <f t="shared" si="133"/>
        <v>170000</v>
      </c>
      <c r="AE155" s="96"/>
      <c r="AF155" s="112">
        <f>SUM($R155:R155)</f>
        <v>0</v>
      </c>
      <c r="AG155" s="112">
        <f>SUM($R155:S155)</f>
        <v>0</v>
      </c>
      <c r="AH155" s="112">
        <f>SUM($R155:T155)</f>
        <v>0</v>
      </c>
      <c r="AI155" s="112">
        <f>SUM($R155:U155)</f>
        <v>0</v>
      </c>
      <c r="AJ155" s="112">
        <f>SUM($R155:V155)</f>
        <v>0</v>
      </c>
      <c r="AK155" s="112">
        <f>SUM($R155:W155)</f>
        <v>0</v>
      </c>
      <c r="AL155" s="112">
        <f>SUM($R155:X155)</f>
        <v>85000</v>
      </c>
      <c r="AM155" s="112">
        <f>SUM($R155:Y155)</f>
        <v>170000</v>
      </c>
      <c r="AN155" s="112">
        <f>SUM($R155:Z155)</f>
        <v>170000</v>
      </c>
      <c r="AO155" s="112">
        <f>SUM($R155:AA155)</f>
        <v>170000</v>
      </c>
      <c r="AP155" s="112">
        <f>SUM($R155:AB155)</f>
        <v>170000</v>
      </c>
      <c r="AQ155" s="112">
        <f>SUM($R155:AC155)</f>
        <v>170000</v>
      </c>
      <c r="AR155" s="132">
        <f t="shared" si="134"/>
        <v>70833.333333333328</v>
      </c>
      <c r="AT155" s="112">
        <f t="shared" si="135"/>
        <v>0</v>
      </c>
      <c r="AU155" s="112">
        <f t="shared" si="136"/>
        <v>0</v>
      </c>
      <c r="AV155" s="112">
        <f t="shared" si="137"/>
        <v>0</v>
      </c>
      <c r="AW155" s="112">
        <f t="shared" si="138"/>
        <v>0</v>
      </c>
      <c r="AX155" s="112">
        <f t="shared" si="139"/>
        <v>0</v>
      </c>
      <c r="AY155" s="112">
        <f t="shared" si="140"/>
        <v>0</v>
      </c>
      <c r="AZ155" s="112">
        <f t="shared" si="141"/>
        <v>55794</v>
      </c>
      <c r="BA155" s="112">
        <f t="shared" si="142"/>
        <v>55794</v>
      </c>
      <c r="BB155" s="112">
        <f t="shared" si="143"/>
        <v>0</v>
      </c>
      <c r="BC155" s="112">
        <f t="shared" si="144"/>
        <v>0</v>
      </c>
      <c r="BD155" s="112">
        <f t="shared" si="145"/>
        <v>0</v>
      </c>
      <c r="BE155" s="112">
        <f t="shared" si="146"/>
        <v>0</v>
      </c>
      <c r="BF155" s="112">
        <f t="shared" si="147"/>
        <v>111588</v>
      </c>
      <c r="BG155" s="96"/>
      <c r="BH155" s="112">
        <f>SUM($AT155:AT155)</f>
        <v>0</v>
      </c>
      <c r="BI155" s="112">
        <f>SUM($AT155:AU155)</f>
        <v>0</v>
      </c>
      <c r="BJ155" s="112">
        <f>SUM($AT155:AV155)</f>
        <v>0</v>
      </c>
      <c r="BK155" s="112">
        <f>SUM($AT155:AW155)</f>
        <v>0</v>
      </c>
      <c r="BL155" s="112">
        <f>SUM($AT155:AX155)</f>
        <v>0</v>
      </c>
      <c r="BM155" s="112">
        <f>SUM($AT155:AY155)</f>
        <v>0</v>
      </c>
      <c r="BN155" s="112">
        <f>SUM($AT155:AZ155)</f>
        <v>55794</v>
      </c>
      <c r="BO155" s="112">
        <f>SUM($AT155:BA155)</f>
        <v>111588</v>
      </c>
      <c r="BP155" s="112">
        <f>SUM($AT155:BB155)</f>
        <v>111588</v>
      </c>
      <c r="BQ155" s="112">
        <f>SUM($AT155:BC155)</f>
        <v>111588</v>
      </c>
      <c r="BR155" s="112">
        <f>SUM($AT155:BD155)</f>
        <v>111588</v>
      </c>
      <c r="BS155" s="112">
        <f>SUM($AT155:BE155)</f>
        <v>111588</v>
      </c>
      <c r="BT155" s="132">
        <f t="shared" si="148"/>
        <v>46495</v>
      </c>
      <c r="BV155" s="112">
        <f t="shared" si="149"/>
        <v>0</v>
      </c>
      <c r="BW155" s="112">
        <f t="shared" si="150"/>
        <v>0</v>
      </c>
      <c r="BX155" s="112">
        <f t="shared" si="151"/>
        <v>0</v>
      </c>
      <c r="BY155" s="112">
        <f t="shared" si="152"/>
        <v>0</v>
      </c>
      <c r="BZ155" s="112">
        <f t="shared" si="153"/>
        <v>0</v>
      </c>
      <c r="CA155" s="112">
        <f t="shared" si="154"/>
        <v>0</v>
      </c>
      <c r="CB155" s="112">
        <f t="shared" si="155"/>
        <v>0</v>
      </c>
      <c r="CC155" s="112">
        <f t="shared" si="156"/>
        <v>0</v>
      </c>
      <c r="CD155" s="112">
        <f t="shared" si="157"/>
        <v>0</v>
      </c>
      <c r="CE155" s="112">
        <f t="shared" si="158"/>
        <v>0</v>
      </c>
      <c r="CF155" s="112">
        <f t="shared" si="159"/>
        <v>0</v>
      </c>
      <c r="CG155" s="112">
        <f t="shared" si="160"/>
        <v>0</v>
      </c>
      <c r="CH155" s="112">
        <f t="shared" si="161"/>
        <v>0</v>
      </c>
      <c r="CI155" s="96"/>
      <c r="CJ155" s="112">
        <f>SUM($BV155:BV155)</f>
        <v>0</v>
      </c>
      <c r="CK155" s="112">
        <f>SUM($BV155:BW155)</f>
        <v>0</v>
      </c>
      <c r="CL155" s="112">
        <f>SUM($BV155:BX155)</f>
        <v>0</v>
      </c>
      <c r="CM155" s="112">
        <f>SUM($BV155:BY155)</f>
        <v>0</v>
      </c>
      <c r="CN155" s="112">
        <f>SUM($BV155:BZ155)</f>
        <v>0</v>
      </c>
      <c r="CO155" s="112">
        <f>SUM($BV155:CA155)</f>
        <v>0</v>
      </c>
      <c r="CP155" s="112">
        <f>SUM($BV155:CB155)</f>
        <v>0</v>
      </c>
      <c r="CQ155" s="112">
        <f>SUM($BV155:CC155)</f>
        <v>0</v>
      </c>
      <c r="CR155" s="112">
        <f>SUM($BV155:CD155)</f>
        <v>0</v>
      </c>
      <c r="CS155" s="112">
        <f>SUM($BV155:CE155)</f>
        <v>0</v>
      </c>
      <c r="CT155" s="112">
        <f>SUM($BV155:CF155)</f>
        <v>0</v>
      </c>
      <c r="CU155" s="112">
        <f>SUM($BV155:CG155)</f>
        <v>0</v>
      </c>
      <c r="CV155" s="132">
        <f t="shared" si="162"/>
        <v>0</v>
      </c>
    </row>
    <row r="156" spans="1:100" s="94" customFormat="1" ht="14.4">
      <c r="A156" s="154" t="s">
        <v>509</v>
      </c>
      <c r="B156" s="154" t="s">
        <v>267</v>
      </c>
      <c r="C156" s="154" t="s">
        <v>21</v>
      </c>
      <c r="D156" s="137" t="s">
        <v>583</v>
      </c>
      <c r="E156" s="105" t="s">
        <v>54</v>
      </c>
      <c r="F156" t="s">
        <v>290</v>
      </c>
      <c r="G156" t="s">
        <v>456</v>
      </c>
      <c r="H156" t="s">
        <v>457</v>
      </c>
      <c r="I156" t="s">
        <v>460</v>
      </c>
      <c r="J156" t="s">
        <v>773</v>
      </c>
      <c r="K156" s="154" t="s">
        <v>502</v>
      </c>
      <c r="L156" s="154" t="s">
        <v>507</v>
      </c>
      <c r="M156" s="119" t="str">
        <f t="shared" si="130"/>
        <v>ED.AN</v>
      </c>
      <c r="N156" s="118">
        <v>0.65639999999999998</v>
      </c>
      <c r="O156" s="118">
        <v>0</v>
      </c>
      <c r="P156" s="117">
        <f t="shared" si="131"/>
        <v>376336.4376</v>
      </c>
      <c r="Q156" s="117">
        <f t="shared" si="132"/>
        <v>0</v>
      </c>
      <c r="R156" s="112">
        <v>210</v>
      </c>
      <c r="S156" s="112">
        <v>53230</v>
      </c>
      <c r="T156" s="112">
        <v>34664</v>
      </c>
      <c r="U156" s="112">
        <v>156828</v>
      </c>
      <c r="V156" s="112">
        <v>6717</v>
      </c>
      <c r="W156" s="112">
        <v>29349</v>
      </c>
      <c r="X156" s="112">
        <v>200000</v>
      </c>
      <c r="Y156" s="112">
        <v>30112</v>
      </c>
      <c r="Z156" s="112">
        <v>30112</v>
      </c>
      <c r="AA156" s="112">
        <v>32112</v>
      </c>
      <c r="AB156" s="112">
        <v>0</v>
      </c>
      <c r="AC156" s="112">
        <v>0</v>
      </c>
      <c r="AD156" s="112">
        <f t="shared" si="133"/>
        <v>573334</v>
      </c>
      <c r="AE156" s="96"/>
      <c r="AF156" s="112">
        <f>SUM($R156:R156)</f>
        <v>210</v>
      </c>
      <c r="AG156" s="112">
        <f>SUM($R156:S156)</f>
        <v>53440</v>
      </c>
      <c r="AH156" s="112">
        <f>SUM($R156:T156)</f>
        <v>88104</v>
      </c>
      <c r="AI156" s="112">
        <f>SUM($R156:U156)</f>
        <v>244932</v>
      </c>
      <c r="AJ156" s="112">
        <f>SUM($R156:V156)</f>
        <v>251649</v>
      </c>
      <c r="AK156" s="112">
        <f>SUM($R156:W156)</f>
        <v>280998</v>
      </c>
      <c r="AL156" s="112">
        <f>SUM($R156:X156)</f>
        <v>480998</v>
      </c>
      <c r="AM156" s="112">
        <f>SUM($R156:Y156)</f>
        <v>511110</v>
      </c>
      <c r="AN156" s="112">
        <f>SUM($R156:Z156)</f>
        <v>541222</v>
      </c>
      <c r="AO156" s="112">
        <f>SUM($R156:AA156)</f>
        <v>573334</v>
      </c>
      <c r="AP156" s="112">
        <f>SUM($R156:AB156)</f>
        <v>573334</v>
      </c>
      <c r="AQ156" s="112">
        <f>SUM($R156:AC156)</f>
        <v>573334</v>
      </c>
      <c r="AR156" s="132">
        <f t="shared" si="134"/>
        <v>323833.16666666669</v>
      </c>
      <c r="AT156" s="112">
        <f t="shared" si="135"/>
        <v>137.84399999999999</v>
      </c>
      <c r="AU156" s="112">
        <f t="shared" si="136"/>
        <v>34940.171999999999</v>
      </c>
      <c r="AV156" s="112">
        <f t="shared" si="137"/>
        <v>22753.4496</v>
      </c>
      <c r="AW156" s="112">
        <f t="shared" si="138"/>
        <v>102941.8992</v>
      </c>
      <c r="AX156" s="112">
        <f t="shared" si="139"/>
        <v>4409.0388000000003</v>
      </c>
      <c r="AY156" s="112">
        <f t="shared" si="140"/>
        <v>19264.6836</v>
      </c>
      <c r="AZ156" s="112">
        <f t="shared" si="141"/>
        <v>131280</v>
      </c>
      <c r="BA156" s="112">
        <f t="shared" si="142"/>
        <v>19765.516800000001</v>
      </c>
      <c r="BB156" s="112">
        <f t="shared" si="143"/>
        <v>19765.516800000001</v>
      </c>
      <c r="BC156" s="112">
        <f t="shared" si="144"/>
        <v>21078.316800000001</v>
      </c>
      <c r="BD156" s="112">
        <f t="shared" si="145"/>
        <v>0</v>
      </c>
      <c r="BE156" s="112">
        <f t="shared" si="146"/>
        <v>0</v>
      </c>
      <c r="BF156" s="112">
        <f t="shared" si="147"/>
        <v>376336.43759999995</v>
      </c>
      <c r="BG156" s="96"/>
      <c r="BH156" s="112">
        <f>SUM($AT156:AT156)</f>
        <v>137.84399999999999</v>
      </c>
      <c r="BI156" s="112">
        <f>SUM($AT156:AU156)</f>
        <v>35078.015999999996</v>
      </c>
      <c r="BJ156" s="112">
        <f>SUM($AT156:AV156)</f>
        <v>57831.465599999996</v>
      </c>
      <c r="BK156" s="112">
        <f>SUM($AT156:AW156)</f>
        <v>160773.36479999998</v>
      </c>
      <c r="BL156" s="112">
        <f>SUM($AT156:AX156)</f>
        <v>165182.40359999999</v>
      </c>
      <c r="BM156" s="112">
        <f>SUM($AT156:AY156)</f>
        <v>184447.08719999998</v>
      </c>
      <c r="BN156" s="112">
        <f>SUM($AT156:AZ156)</f>
        <v>315727.08719999995</v>
      </c>
      <c r="BO156" s="112">
        <f>SUM($AT156:BA156)</f>
        <v>335492.60399999993</v>
      </c>
      <c r="BP156" s="112">
        <f>SUM($AT156:BB156)</f>
        <v>355258.12079999992</v>
      </c>
      <c r="BQ156" s="112">
        <f>SUM($AT156:BC156)</f>
        <v>376336.43759999995</v>
      </c>
      <c r="BR156" s="112">
        <f>SUM($AT156:BD156)</f>
        <v>376336.43759999995</v>
      </c>
      <c r="BS156" s="112">
        <f>SUM($AT156:BE156)</f>
        <v>376336.43759999995</v>
      </c>
      <c r="BT156" s="132">
        <f t="shared" si="148"/>
        <v>212564.09059999997</v>
      </c>
      <c r="BV156" s="112">
        <f t="shared" si="149"/>
        <v>0</v>
      </c>
      <c r="BW156" s="112">
        <f t="shared" si="150"/>
        <v>0</v>
      </c>
      <c r="BX156" s="112">
        <f t="shared" si="151"/>
        <v>0</v>
      </c>
      <c r="BY156" s="112">
        <f t="shared" si="152"/>
        <v>0</v>
      </c>
      <c r="BZ156" s="112">
        <f t="shared" si="153"/>
        <v>0</v>
      </c>
      <c r="CA156" s="112">
        <f t="shared" si="154"/>
        <v>0</v>
      </c>
      <c r="CB156" s="112">
        <f t="shared" si="155"/>
        <v>0</v>
      </c>
      <c r="CC156" s="112">
        <f t="shared" si="156"/>
        <v>0</v>
      </c>
      <c r="CD156" s="112">
        <f t="shared" si="157"/>
        <v>0</v>
      </c>
      <c r="CE156" s="112">
        <f t="shared" si="158"/>
        <v>0</v>
      </c>
      <c r="CF156" s="112">
        <f t="shared" si="159"/>
        <v>0</v>
      </c>
      <c r="CG156" s="112">
        <f t="shared" si="160"/>
        <v>0</v>
      </c>
      <c r="CH156" s="112">
        <f t="shared" si="161"/>
        <v>0</v>
      </c>
      <c r="CI156" s="96"/>
      <c r="CJ156" s="112">
        <f>SUM($BV156:BV156)</f>
        <v>0</v>
      </c>
      <c r="CK156" s="112">
        <f>SUM($BV156:BW156)</f>
        <v>0</v>
      </c>
      <c r="CL156" s="112">
        <f>SUM($BV156:BX156)</f>
        <v>0</v>
      </c>
      <c r="CM156" s="112">
        <f>SUM($BV156:BY156)</f>
        <v>0</v>
      </c>
      <c r="CN156" s="112">
        <f>SUM($BV156:BZ156)</f>
        <v>0</v>
      </c>
      <c r="CO156" s="112">
        <f>SUM($BV156:CA156)</f>
        <v>0</v>
      </c>
      <c r="CP156" s="112">
        <f>SUM($BV156:CB156)</f>
        <v>0</v>
      </c>
      <c r="CQ156" s="112">
        <f>SUM($BV156:CC156)</f>
        <v>0</v>
      </c>
      <c r="CR156" s="112">
        <f>SUM($BV156:CD156)</f>
        <v>0</v>
      </c>
      <c r="CS156" s="112">
        <f>SUM($BV156:CE156)</f>
        <v>0</v>
      </c>
      <c r="CT156" s="112">
        <f>SUM($BV156:CF156)</f>
        <v>0</v>
      </c>
      <c r="CU156" s="112">
        <f>SUM($BV156:CG156)</f>
        <v>0</v>
      </c>
      <c r="CV156" s="132">
        <f t="shared" si="162"/>
        <v>0</v>
      </c>
    </row>
    <row r="157" spans="1:100" s="94" customFormat="1" ht="14.4">
      <c r="A157" s="154" t="s">
        <v>509</v>
      </c>
      <c r="B157" s="154" t="s">
        <v>267</v>
      </c>
      <c r="C157" s="154" t="s">
        <v>21</v>
      </c>
      <c r="D157" s="137" t="s">
        <v>583</v>
      </c>
      <c r="E157" s="105" t="s">
        <v>54</v>
      </c>
      <c r="F157" t="s">
        <v>290</v>
      </c>
      <c r="G157" t="s">
        <v>456</v>
      </c>
      <c r="H157" t="s">
        <v>457</v>
      </c>
      <c r="I157" t="s">
        <v>458</v>
      </c>
      <c r="J157" t="s">
        <v>774</v>
      </c>
      <c r="K157" s="154" t="s">
        <v>502</v>
      </c>
      <c r="L157" s="154" t="s">
        <v>507</v>
      </c>
      <c r="M157" s="119" t="str">
        <f t="shared" si="130"/>
        <v>ED.AN</v>
      </c>
      <c r="N157" s="118">
        <v>0.65639999999999998</v>
      </c>
      <c r="O157" s="118">
        <v>0</v>
      </c>
      <c r="P157" s="117">
        <f t="shared" si="131"/>
        <v>1024203.894</v>
      </c>
      <c r="Q157" s="117">
        <f t="shared" si="132"/>
        <v>0</v>
      </c>
      <c r="R157" s="112">
        <v>0</v>
      </c>
      <c r="S157" s="112">
        <v>305414</v>
      </c>
      <c r="T157" s="112">
        <v>45597</v>
      </c>
      <c r="U157" s="112">
        <v>88137</v>
      </c>
      <c r="V157" s="112">
        <v>22244</v>
      </c>
      <c r="W157" s="112">
        <v>800080</v>
      </c>
      <c r="X157" s="112">
        <v>28893</v>
      </c>
      <c r="Y157" s="112">
        <v>7110</v>
      </c>
      <c r="Z157" s="112">
        <v>1543</v>
      </c>
      <c r="AA157" s="112">
        <v>50464</v>
      </c>
      <c r="AB157" s="112">
        <v>208853</v>
      </c>
      <c r="AC157" s="112">
        <v>2000</v>
      </c>
      <c r="AD157" s="112">
        <f t="shared" si="133"/>
        <v>1560335</v>
      </c>
      <c r="AE157" s="96"/>
      <c r="AF157" s="112">
        <f>SUM($R157:R157)</f>
        <v>0</v>
      </c>
      <c r="AG157" s="112">
        <f>SUM($R157:S157)</f>
        <v>305414</v>
      </c>
      <c r="AH157" s="112">
        <f>SUM($R157:T157)</f>
        <v>351011</v>
      </c>
      <c r="AI157" s="112">
        <f>SUM($R157:U157)</f>
        <v>439148</v>
      </c>
      <c r="AJ157" s="112">
        <f>SUM($R157:V157)</f>
        <v>461392</v>
      </c>
      <c r="AK157" s="112">
        <f>SUM($R157:W157)</f>
        <v>1261472</v>
      </c>
      <c r="AL157" s="112">
        <f>SUM($R157:X157)</f>
        <v>1290365</v>
      </c>
      <c r="AM157" s="112">
        <f>SUM($R157:Y157)</f>
        <v>1297475</v>
      </c>
      <c r="AN157" s="112">
        <f>SUM($R157:Z157)</f>
        <v>1299018</v>
      </c>
      <c r="AO157" s="112">
        <f>SUM($R157:AA157)</f>
        <v>1349482</v>
      </c>
      <c r="AP157" s="112">
        <f>SUM($R157:AB157)</f>
        <v>1558335</v>
      </c>
      <c r="AQ157" s="112">
        <f>SUM($R157:AC157)</f>
        <v>1560335</v>
      </c>
      <c r="AR157" s="132">
        <f t="shared" si="134"/>
        <v>866106.625</v>
      </c>
      <c r="AT157" s="112">
        <f t="shared" si="135"/>
        <v>0</v>
      </c>
      <c r="AU157" s="112">
        <f t="shared" si="136"/>
        <v>200473.74959999998</v>
      </c>
      <c r="AV157" s="112">
        <f t="shared" si="137"/>
        <v>29929.870800000001</v>
      </c>
      <c r="AW157" s="112">
        <f t="shared" si="138"/>
        <v>57853.126799999998</v>
      </c>
      <c r="AX157" s="112">
        <f t="shared" si="139"/>
        <v>14600.961599999999</v>
      </c>
      <c r="AY157" s="112">
        <f t="shared" si="140"/>
        <v>525172.51199999999</v>
      </c>
      <c r="AZ157" s="112">
        <f t="shared" si="141"/>
        <v>18965.3652</v>
      </c>
      <c r="BA157" s="112">
        <f t="shared" si="142"/>
        <v>4667.0039999999999</v>
      </c>
      <c r="BB157" s="112">
        <f t="shared" si="143"/>
        <v>1012.8252</v>
      </c>
      <c r="BC157" s="112">
        <f t="shared" si="144"/>
        <v>33124.569600000003</v>
      </c>
      <c r="BD157" s="112">
        <f t="shared" si="145"/>
        <v>137091.10920000001</v>
      </c>
      <c r="BE157" s="112">
        <f t="shared" si="146"/>
        <v>1312.8</v>
      </c>
      <c r="BF157" s="112">
        <f t="shared" si="147"/>
        <v>1024203.8940000001</v>
      </c>
      <c r="BG157" s="96"/>
      <c r="BH157" s="112">
        <f>SUM($AT157:AT157)</f>
        <v>0</v>
      </c>
      <c r="BI157" s="112">
        <f>SUM($AT157:AU157)</f>
        <v>200473.74959999998</v>
      </c>
      <c r="BJ157" s="112">
        <f>SUM($AT157:AV157)</f>
        <v>230403.62039999999</v>
      </c>
      <c r="BK157" s="112">
        <f>SUM($AT157:AW157)</f>
        <v>288256.74719999998</v>
      </c>
      <c r="BL157" s="112">
        <f>SUM($AT157:AX157)</f>
        <v>302857.70879999996</v>
      </c>
      <c r="BM157" s="112">
        <f>SUM($AT157:AY157)</f>
        <v>828030.22080000001</v>
      </c>
      <c r="BN157" s="112">
        <f>SUM($AT157:AZ157)</f>
        <v>846995.58600000001</v>
      </c>
      <c r="BO157" s="112">
        <f>SUM($AT157:BA157)</f>
        <v>851662.59</v>
      </c>
      <c r="BP157" s="112">
        <f>SUM($AT157:BB157)</f>
        <v>852675.41519999993</v>
      </c>
      <c r="BQ157" s="112">
        <f>SUM($AT157:BC157)</f>
        <v>885799.98479999998</v>
      </c>
      <c r="BR157" s="112">
        <f>SUM($AT157:BD157)</f>
        <v>1022891.094</v>
      </c>
      <c r="BS157" s="112">
        <f>SUM($AT157:BE157)</f>
        <v>1024203.8940000001</v>
      </c>
      <c r="BT157" s="132">
        <f t="shared" si="148"/>
        <v>568512.38864999986</v>
      </c>
      <c r="BV157" s="112">
        <f t="shared" si="149"/>
        <v>0</v>
      </c>
      <c r="BW157" s="112">
        <f t="shared" si="150"/>
        <v>0</v>
      </c>
      <c r="BX157" s="112">
        <f t="shared" si="151"/>
        <v>0</v>
      </c>
      <c r="BY157" s="112">
        <f t="shared" si="152"/>
        <v>0</v>
      </c>
      <c r="BZ157" s="112">
        <f t="shared" si="153"/>
        <v>0</v>
      </c>
      <c r="CA157" s="112">
        <f t="shared" si="154"/>
        <v>0</v>
      </c>
      <c r="CB157" s="112">
        <f t="shared" si="155"/>
        <v>0</v>
      </c>
      <c r="CC157" s="112">
        <f t="shared" si="156"/>
        <v>0</v>
      </c>
      <c r="CD157" s="112">
        <f t="shared" si="157"/>
        <v>0</v>
      </c>
      <c r="CE157" s="112">
        <f t="shared" si="158"/>
        <v>0</v>
      </c>
      <c r="CF157" s="112">
        <f t="shared" si="159"/>
        <v>0</v>
      </c>
      <c r="CG157" s="112">
        <f t="shared" si="160"/>
        <v>0</v>
      </c>
      <c r="CH157" s="112">
        <f t="shared" si="161"/>
        <v>0</v>
      </c>
      <c r="CI157" s="96"/>
      <c r="CJ157" s="112">
        <f>SUM($BV157:BV157)</f>
        <v>0</v>
      </c>
      <c r="CK157" s="112">
        <f>SUM($BV157:BW157)</f>
        <v>0</v>
      </c>
      <c r="CL157" s="112">
        <f>SUM($BV157:BX157)</f>
        <v>0</v>
      </c>
      <c r="CM157" s="112">
        <f>SUM($BV157:BY157)</f>
        <v>0</v>
      </c>
      <c r="CN157" s="112">
        <f>SUM($BV157:BZ157)</f>
        <v>0</v>
      </c>
      <c r="CO157" s="112">
        <f>SUM($BV157:CA157)</f>
        <v>0</v>
      </c>
      <c r="CP157" s="112">
        <f>SUM($BV157:CB157)</f>
        <v>0</v>
      </c>
      <c r="CQ157" s="112">
        <f>SUM($BV157:CC157)</f>
        <v>0</v>
      </c>
      <c r="CR157" s="112">
        <f>SUM($BV157:CD157)</f>
        <v>0</v>
      </c>
      <c r="CS157" s="112">
        <f>SUM($BV157:CE157)</f>
        <v>0</v>
      </c>
      <c r="CT157" s="112">
        <f>SUM($BV157:CF157)</f>
        <v>0</v>
      </c>
      <c r="CU157" s="112">
        <f>SUM($BV157:CG157)</f>
        <v>0</v>
      </c>
      <c r="CV157" s="132">
        <f t="shared" si="162"/>
        <v>0</v>
      </c>
    </row>
    <row r="158" spans="1:100" s="94" customFormat="1" ht="14.4">
      <c r="A158" s="154" t="s">
        <v>864</v>
      </c>
      <c r="B158" s="154" t="s">
        <v>267</v>
      </c>
      <c r="C158" s="154" t="s">
        <v>21</v>
      </c>
      <c r="D158" s="137" t="s">
        <v>731</v>
      </c>
      <c r="E158" s="105" t="s">
        <v>57</v>
      </c>
      <c r="F158" t="s">
        <v>291</v>
      </c>
      <c r="G158" t="s">
        <v>461</v>
      </c>
      <c r="H158" t="s">
        <v>462</v>
      </c>
      <c r="I158" t="s">
        <v>463</v>
      </c>
      <c r="J158" t="s">
        <v>775</v>
      </c>
      <c r="K158" s="154" t="s">
        <v>502</v>
      </c>
      <c r="L158" s="154" t="s">
        <v>506</v>
      </c>
      <c r="M158" s="119" t="str">
        <f t="shared" si="130"/>
        <v>ED.AN</v>
      </c>
      <c r="N158" s="118">
        <v>0.65639999999999998</v>
      </c>
      <c r="O158" s="118">
        <v>0</v>
      </c>
      <c r="P158" s="117">
        <f t="shared" si="131"/>
        <v>2680290.5915999999</v>
      </c>
      <c r="Q158" s="117">
        <f t="shared" si="132"/>
        <v>0</v>
      </c>
      <c r="R158" s="112">
        <v>0</v>
      </c>
      <c r="S158" s="112">
        <v>0</v>
      </c>
      <c r="T158" s="112">
        <v>3924681</v>
      </c>
      <c r="U158" s="112">
        <v>38396</v>
      </c>
      <c r="V158" s="112">
        <v>74898</v>
      </c>
      <c r="W158" s="112">
        <v>5529</v>
      </c>
      <c r="X158" s="112">
        <v>16549</v>
      </c>
      <c r="Y158" s="112">
        <v>11633</v>
      </c>
      <c r="Z158" s="112">
        <v>11633</v>
      </c>
      <c r="AA158" s="112">
        <v>0</v>
      </c>
      <c r="AB158" s="112">
        <v>0</v>
      </c>
      <c r="AC158" s="112">
        <v>0</v>
      </c>
      <c r="AD158" s="112">
        <f t="shared" si="133"/>
        <v>4083319</v>
      </c>
      <c r="AE158" s="96"/>
      <c r="AF158" s="112">
        <f>SUM($R158:R158)</f>
        <v>0</v>
      </c>
      <c r="AG158" s="112">
        <f>SUM($R158:S158)</f>
        <v>0</v>
      </c>
      <c r="AH158" s="112">
        <f>SUM($R158:T158)</f>
        <v>3924681</v>
      </c>
      <c r="AI158" s="112">
        <f>SUM($R158:U158)</f>
        <v>3963077</v>
      </c>
      <c r="AJ158" s="112">
        <f>SUM($R158:V158)</f>
        <v>4037975</v>
      </c>
      <c r="AK158" s="112">
        <f>SUM($R158:W158)</f>
        <v>4043504</v>
      </c>
      <c r="AL158" s="112">
        <f>SUM($R158:X158)</f>
        <v>4060053</v>
      </c>
      <c r="AM158" s="112">
        <f>SUM($R158:Y158)</f>
        <v>4071686</v>
      </c>
      <c r="AN158" s="112">
        <f>SUM($R158:Z158)</f>
        <v>4083319</v>
      </c>
      <c r="AO158" s="112">
        <f>SUM($R158:AA158)</f>
        <v>4083319</v>
      </c>
      <c r="AP158" s="112">
        <f>SUM($R158:AB158)</f>
        <v>4083319</v>
      </c>
      <c r="AQ158" s="112">
        <f>SUM($R158:AC158)</f>
        <v>4083319</v>
      </c>
      <c r="AR158" s="132">
        <f t="shared" si="134"/>
        <v>3199382.7083333335</v>
      </c>
      <c r="AT158" s="112">
        <f t="shared" si="135"/>
        <v>0</v>
      </c>
      <c r="AU158" s="112">
        <f t="shared" si="136"/>
        <v>0</v>
      </c>
      <c r="AV158" s="112">
        <f t="shared" si="137"/>
        <v>2576160.6083999998</v>
      </c>
      <c r="AW158" s="112">
        <f t="shared" si="138"/>
        <v>25203.134399999999</v>
      </c>
      <c r="AX158" s="112">
        <f t="shared" si="139"/>
        <v>49163.047200000001</v>
      </c>
      <c r="AY158" s="112">
        <f t="shared" si="140"/>
        <v>3629.2356</v>
      </c>
      <c r="AZ158" s="112">
        <f t="shared" si="141"/>
        <v>10862.7636</v>
      </c>
      <c r="BA158" s="112">
        <f t="shared" si="142"/>
        <v>7635.9012000000002</v>
      </c>
      <c r="BB158" s="112">
        <f t="shared" si="143"/>
        <v>7635.9012000000002</v>
      </c>
      <c r="BC158" s="112">
        <f t="shared" si="144"/>
        <v>0</v>
      </c>
      <c r="BD158" s="112">
        <f t="shared" si="145"/>
        <v>0</v>
      </c>
      <c r="BE158" s="112">
        <f t="shared" si="146"/>
        <v>0</v>
      </c>
      <c r="BF158" s="112">
        <f t="shared" si="147"/>
        <v>2680290.5915999999</v>
      </c>
      <c r="BG158" s="96"/>
      <c r="BH158" s="112">
        <f>SUM($AT158:AT158)</f>
        <v>0</v>
      </c>
      <c r="BI158" s="112">
        <f>SUM($AT158:AU158)</f>
        <v>0</v>
      </c>
      <c r="BJ158" s="112">
        <f>SUM($AT158:AV158)</f>
        <v>2576160.6083999998</v>
      </c>
      <c r="BK158" s="112">
        <f>SUM($AT158:AW158)</f>
        <v>2601363.7427999997</v>
      </c>
      <c r="BL158" s="112">
        <f>SUM($AT158:AX158)</f>
        <v>2650526.7899999996</v>
      </c>
      <c r="BM158" s="112">
        <f>SUM($AT158:AY158)</f>
        <v>2654156.0255999994</v>
      </c>
      <c r="BN158" s="112">
        <f>SUM($AT158:AZ158)</f>
        <v>2665018.7891999995</v>
      </c>
      <c r="BO158" s="112">
        <f>SUM($AT158:BA158)</f>
        <v>2672654.6903999997</v>
      </c>
      <c r="BP158" s="112">
        <f>SUM($AT158:BB158)</f>
        <v>2680290.5915999999</v>
      </c>
      <c r="BQ158" s="112">
        <f>SUM($AT158:BC158)</f>
        <v>2680290.5915999999</v>
      </c>
      <c r="BR158" s="112">
        <f>SUM($AT158:BD158)</f>
        <v>2680290.5915999999</v>
      </c>
      <c r="BS158" s="112">
        <f>SUM($AT158:BE158)</f>
        <v>2680290.5915999999</v>
      </c>
      <c r="BT158" s="132">
        <f t="shared" si="148"/>
        <v>2100074.80975</v>
      </c>
      <c r="BV158" s="112">
        <f t="shared" si="149"/>
        <v>0</v>
      </c>
      <c r="BW158" s="112">
        <f t="shared" si="150"/>
        <v>0</v>
      </c>
      <c r="BX158" s="112">
        <f t="shared" si="151"/>
        <v>0</v>
      </c>
      <c r="BY158" s="112">
        <f t="shared" si="152"/>
        <v>0</v>
      </c>
      <c r="BZ158" s="112">
        <f t="shared" si="153"/>
        <v>0</v>
      </c>
      <c r="CA158" s="112">
        <f t="shared" si="154"/>
        <v>0</v>
      </c>
      <c r="CB158" s="112">
        <f t="shared" si="155"/>
        <v>0</v>
      </c>
      <c r="CC158" s="112">
        <f t="shared" si="156"/>
        <v>0</v>
      </c>
      <c r="CD158" s="112">
        <f t="shared" si="157"/>
        <v>0</v>
      </c>
      <c r="CE158" s="112">
        <f t="shared" si="158"/>
        <v>0</v>
      </c>
      <c r="CF158" s="112">
        <f t="shared" si="159"/>
        <v>0</v>
      </c>
      <c r="CG158" s="112">
        <f t="shared" si="160"/>
        <v>0</v>
      </c>
      <c r="CH158" s="112">
        <f t="shared" si="161"/>
        <v>0</v>
      </c>
      <c r="CI158" s="96"/>
      <c r="CJ158" s="112">
        <f>SUM($BV158:BV158)</f>
        <v>0</v>
      </c>
      <c r="CK158" s="112">
        <f>SUM($BV158:BW158)</f>
        <v>0</v>
      </c>
      <c r="CL158" s="112">
        <f>SUM($BV158:BX158)</f>
        <v>0</v>
      </c>
      <c r="CM158" s="112">
        <f>SUM($BV158:BY158)</f>
        <v>0</v>
      </c>
      <c r="CN158" s="112">
        <f>SUM($BV158:BZ158)</f>
        <v>0</v>
      </c>
      <c r="CO158" s="112">
        <f>SUM($BV158:CA158)</f>
        <v>0</v>
      </c>
      <c r="CP158" s="112">
        <f>SUM($BV158:CB158)</f>
        <v>0</v>
      </c>
      <c r="CQ158" s="112">
        <f>SUM($BV158:CC158)</f>
        <v>0</v>
      </c>
      <c r="CR158" s="112">
        <f>SUM($BV158:CD158)</f>
        <v>0</v>
      </c>
      <c r="CS158" s="112">
        <f>SUM($BV158:CE158)</f>
        <v>0</v>
      </c>
      <c r="CT158" s="112">
        <f>SUM($BV158:CF158)</f>
        <v>0</v>
      </c>
      <c r="CU158" s="112">
        <f>SUM($BV158:CG158)</f>
        <v>0</v>
      </c>
      <c r="CV158" s="132">
        <f t="shared" si="162"/>
        <v>0</v>
      </c>
    </row>
    <row r="159" spans="1:100" s="94" customFormat="1" ht="14.4">
      <c r="A159" s="154" t="s">
        <v>864</v>
      </c>
      <c r="B159" s="154" t="s">
        <v>267</v>
      </c>
      <c r="C159" s="154" t="s">
        <v>21</v>
      </c>
      <c r="D159" s="137" t="s">
        <v>731</v>
      </c>
      <c r="E159" s="105" t="s">
        <v>54</v>
      </c>
      <c r="F159" t="s">
        <v>292</v>
      </c>
      <c r="G159" t="s">
        <v>469</v>
      </c>
      <c r="H159" t="s">
        <v>470</v>
      </c>
      <c r="I159" t="s">
        <v>471</v>
      </c>
      <c r="J159" t="s">
        <v>776</v>
      </c>
      <c r="K159" s="154" t="s">
        <v>502</v>
      </c>
      <c r="L159" s="154" t="s">
        <v>505</v>
      </c>
      <c r="M159" s="119" t="str">
        <f t="shared" si="130"/>
        <v>ED.AN</v>
      </c>
      <c r="N159" s="118">
        <v>0.65639999999999998</v>
      </c>
      <c r="O159" s="118">
        <v>0</v>
      </c>
      <c r="P159" s="117">
        <f t="shared" si="131"/>
        <v>2044032.2256</v>
      </c>
      <c r="Q159" s="117">
        <f t="shared" si="132"/>
        <v>0</v>
      </c>
      <c r="R159" s="112">
        <v>0</v>
      </c>
      <c r="S159" s="112">
        <v>0</v>
      </c>
      <c r="T159" s="112">
        <v>0</v>
      </c>
      <c r="U159" s="112">
        <v>0</v>
      </c>
      <c r="V159" s="112">
        <v>0</v>
      </c>
      <c r="W159" s="112">
        <v>3114004</v>
      </c>
      <c r="X159" s="112">
        <v>0</v>
      </c>
      <c r="Y159" s="112">
        <v>0</v>
      </c>
      <c r="Z159" s="112">
        <v>0</v>
      </c>
      <c r="AA159" s="112">
        <v>0</v>
      </c>
      <c r="AB159" s="112">
        <v>0</v>
      </c>
      <c r="AC159" s="112">
        <v>0</v>
      </c>
      <c r="AD159" s="112">
        <f t="shared" si="133"/>
        <v>3114004</v>
      </c>
      <c r="AE159" s="96"/>
      <c r="AF159" s="112">
        <f>SUM($R159:R159)</f>
        <v>0</v>
      </c>
      <c r="AG159" s="112">
        <f>SUM($R159:S159)</f>
        <v>0</v>
      </c>
      <c r="AH159" s="112">
        <f>SUM($R159:T159)</f>
        <v>0</v>
      </c>
      <c r="AI159" s="112">
        <f>SUM($R159:U159)</f>
        <v>0</v>
      </c>
      <c r="AJ159" s="112">
        <f>SUM($R159:V159)</f>
        <v>0</v>
      </c>
      <c r="AK159" s="112">
        <f>SUM($R159:W159)</f>
        <v>3114004</v>
      </c>
      <c r="AL159" s="112">
        <f>SUM($R159:X159)</f>
        <v>3114004</v>
      </c>
      <c r="AM159" s="112">
        <f>SUM($R159:Y159)</f>
        <v>3114004</v>
      </c>
      <c r="AN159" s="112">
        <f>SUM($R159:Z159)</f>
        <v>3114004</v>
      </c>
      <c r="AO159" s="112">
        <f>SUM($R159:AA159)</f>
        <v>3114004</v>
      </c>
      <c r="AP159" s="112">
        <f>SUM($R159:AB159)</f>
        <v>3114004</v>
      </c>
      <c r="AQ159" s="112">
        <f>SUM($R159:AC159)</f>
        <v>3114004</v>
      </c>
      <c r="AR159" s="132">
        <f t="shared" si="134"/>
        <v>1686752.1666666667</v>
      </c>
      <c r="AT159" s="112">
        <f t="shared" si="135"/>
        <v>0</v>
      </c>
      <c r="AU159" s="112">
        <f t="shared" si="136"/>
        <v>0</v>
      </c>
      <c r="AV159" s="112">
        <f t="shared" si="137"/>
        <v>0</v>
      </c>
      <c r="AW159" s="112">
        <f t="shared" si="138"/>
        <v>0</v>
      </c>
      <c r="AX159" s="112">
        <f t="shared" si="139"/>
        <v>0</v>
      </c>
      <c r="AY159" s="112">
        <f t="shared" si="140"/>
        <v>2044032.2256</v>
      </c>
      <c r="AZ159" s="112">
        <f t="shared" si="141"/>
        <v>0</v>
      </c>
      <c r="BA159" s="112">
        <f t="shared" si="142"/>
        <v>0</v>
      </c>
      <c r="BB159" s="112">
        <f t="shared" si="143"/>
        <v>0</v>
      </c>
      <c r="BC159" s="112">
        <f t="shared" si="144"/>
        <v>0</v>
      </c>
      <c r="BD159" s="112">
        <f t="shared" si="145"/>
        <v>0</v>
      </c>
      <c r="BE159" s="112">
        <f t="shared" si="146"/>
        <v>0</v>
      </c>
      <c r="BF159" s="112">
        <f t="shared" si="147"/>
        <v>2044032.2256</v>
      </c>
      <c r="BG159" s="96"/>
      <c r="BH159" s="112">
        <f>SUM($AT159:AT159)</f>
        <v>0</v>
      </c>
      <c r="BI159" s="112">
        <f>SUM($AT159:AU159)</f>
        <v>0</v>
      </c>
      <c r="BJ159" s="112">
        <f>SUM($AT159:AV159)</f>
        <v>0</v>
      </c>
      <c r="BK159" s="112">
        <f>SUM($AT159:AW159)</f>
        <v>0</v>
      </c>
      <c r="BL159" s="112">
        <f>SUM($AT159:AX159)</f>
        <v>0</v>
      </c>
      <c r="BM159" s="112">
        <f>SUM($AT159:AY159)</f>
        <v>2044032.2256</v>
      </c>
      <c r="BN159" s="112">
        <f>SUM($AT159:AZ159)</f>
        <v>2044032.2256</v>
      </c>
      <c r="BO159" s="112">
        <f>SUM($AT159:BA159)</f>
        <v>2044032.2256</v>
      </c>
      <c r="BP159" s="112">
        <f>SUM($AT159:BB159)</f>
        <v>2044032.2256</v>
      </c>
      <c r="BQ159" s="112">
        <f>SUM($AT159:BC159)</f>
        <v>2044032.2256</v>
      </c>
      <c r="BR159" s="112">
        <f>SUM($AT159:BD159)</f>
        <v>2044032.2256</v>
      </c>
      <c r="BS159" s="112">
        <f>SUM($AT159:BE159)</f>
        <v>2044032.2256</v>
      </c>
      <c r="BT159" s="132">
        <f t="shared" si="148"/>
        <v>1107184.1222000001</v>
      </c>
      <c r="BV159" s="112">
        <f t="shared" si="149"/>
        <v>0</v>
      </c>
      <c r="BW159" s="112">
        <f t="shared" si="150"/>
        <v>0</v>
      </c>
      <c r="BX159" s="112">
        <f t="shared" si="151"/>
        <v>0</v>
      </c>
      <c r="BY159" s="112">
        <f t="shared" si="152"/>
        <v>0</v>
      </c>
      <c r="BZ159" s="112">
        <f t="shared" si="153"/>
        <v>0</v>
      </c>
      <c r="CA159" s="112">
        <f t="shared" si="154"/>
        <v>0</v>
      </c>
      <c r="CB159" s="112">
        <f t="shared" si="155"/>
        <v>0</v>
      </c>
      <c r="CC159" s="112">
        <f t="shared" si="156"/>
        <v>0</v>
      </c>
      <c r="CD159" s="112">
        <f t="shared" si="157"/>
        <v>0</v>
      </c>
      <c r="CE159" s="112">
        <f t="shared" si="158"/>
        <v>0</v>
      </c>
      <c r="CF159" s="112">
        <f t="shared" si="159"/>
        <v>0</v>
      </c>
      <c r="CG159" s="112">
        <f t="shared" si="160"/>
        <v>0</v>
      </c>
      <c r="CH159" s="112">
        <f t="shared" si="161"/>
        <v>0</v>
      </c>
      <c r="CI159" s="96"/>
      <c r="CJ159" s="112">
        <f>SUM($BV159:BV159)</f>
        <v>0</v>
      </c>
      <c r="CK159" s="112">
        <f>SUM($BV159:BW159)</f>
        <v>0</v>
      </c>
      <c r="CL159" s="112">
        <f>SUM($BV159:BX159)</f>
        <v>0</v>
      </c>
      <c r="CM159" s="112">
        <f>SUM($BV159:BY159)</f>
        <v>0</v>
      </c>
      <c r="CN159" s="112">
        <f>SUM($BV159:BZ159)</f>
        <v>0</v>
      </c>
      <c r="CO159" s="112">
        <f>SUM($BV159:CA159)</f>
        <v>0</v>
      </c>
      <c r="CP159" s="112">
        <f>SUM($BV159:CB159)</f>
        <v>0</v>
      </c>
      <c r="CQ159" s="112">
        <f>SUM($BV159:CC159)</f>
        <v>0</v>
      </c>
      <c r="CR159" s="112">
        <f>SUM($BV159:CD159)</f>
        <v>0</v>
      </c>
      <c r="CS159" s="112">
        <f>SUM($BV159:CE159)</f>
        <v>0</v>
      </c>
      <c r="CT159" s="112">
        <f>SUM($BV159:CF159)</f>
        <v>0</v>
      </c>
      <c r="CU159" s="112">
        <f>SUM($BV159:CG159)</f>
        <v>0</v>
      </c>
      <c r="CV159" s="132">
        <f t="shared" si="162"/>
        <v>0</v>
      </c>
    </row>
    <row r="160" spans="1:100" s="94" customFormat="1" ht="14.4">
      <c r="A160" s="154" t="s">
        <v>864</v>
      </c>
      <c r="B160" s="154" t="s">
        <v>267</v>
      </c>
      <c r="C160" s="154" t="s">
        <v>21</v>
      </c>
      <c r="D160" s="137" t="s">
        <v>731</v>
      </c>
      <c r="E160" s="105" t="s">
        <v>57</v>
      </c>
      <c r="F160" t="s">
        <v>777</v>
      </c>
      <c r="G160" t="s">
        <v>778</v>
      </c>
      <c r="H160" t="s">
        <v>779</v>
      </c>
      <c r="I160" t="s">
        <v>780</v>
      </c>
      <c r="J160" t="s">
        <v>781</v>
      </c>
      <c r="K160" s="154" t="s">
        <v>502</v>
      </c>
      <c r="L160" s="154" t="s">
        <v>506</v>
      </c>
      <c r="M160" s="119" t="str">
        <f t="shared" si="130"/>
        <v>ED.AN</v>
      </c>
      <c r="N160" s="118">
        <v>0.65639999999999998</v>
      </c>
      <c r="O160" s="118">
        <v>0</v>
      </c>
      <c r="P160" s="117">
        <f t="shared" si="131"/>
        <v>918960</v>
      </c>
      <c r="Q160" s="117">
        <f t="shared" si="132"/>
        <v>0</v>
      </c>
      <c r="R160" s="112">
        <v>0</v>
      </c>
      <c r="S160" s="112">
        <v>0</v>
      </c>
      <c r="T160" s="112">
        <v>0</v>
      </c>
      <c r="U160" s="112">
        <v>0</v>
      </c>
      <c r="V160" s="112">
        <v>0</v>
      </c>
      <c r="W160" s="112">
        <v>0</v>
      </c>
      <c r="X160" s="112">
        <v>0</v>
      </c>
      <c r="Y160" s="112">
        <v>0</v>
      </c>
      <c r="Z160" s="112">
        <v>0</v>
      </c>
      <c r="AA160" s="112">
        <v>0</v>
      </c>
      <c r="AB160" s="112">
        <v>0</v>
      </c>
      <c r="AC160" s="112">
        <v>1400000</v>
      </c>
      <c r="AD160" s="112">
        <f t="shared" si="133"/>
        <v>1400000</v>
      </c>
      <c r="AE160" s="96"/>
      <c r="AF160" s="112">
        <f>SUM($R160:R160)</f>
        <v>0</v>
      </c>
      <c r="AG160" s="112">
        <f>SUM($R160:S160)</f>
        <v>0</v>
      </c>
      <c r="AH160" s="112">
        <f>SUM($R160:T160)</f>
        <v>0</v>
      </c>
      <c r="AI160" s="112">
        <f>SUM($R160:U160)</f>
        <v>0</v>
      </c>
      <c r="AJ160" s="112">
        <f>SUM($R160:V160)</f>
        <v>0</v>
      </c>
      <c r="AK160" s="112">
        <f>SUM($R160:W160)</f>
        <v>0</v>
      </c>
      <c r="AL160" s="112">
        <f>SUM($R160:X160)</f>
        <v>0</v>
      </c>
      <c r="AM160" s="112">
        <f>SUM($R160:Y160)</f>
        <v>0</v>
      </c>
      <c r="AN160" s="112">
        <f>SUM($R160:Z160)</f>
        <v>0</v>
      </c>
      <c r="AO160" s="112">
        <f>SUM($R160:AA160)</f>
        <v>0</v>
      </c>
      <c r="AP160" s="112">
        <f>SUM($R160:AB160)</f>
        <v>0</v>
      </c>
      <c r="AQ160" s="112">
        <f>SUM($R160:AC160)</f>
        <v>1400000</v>
      </c>
      <c r="AR160" s="132">
        <f t="shared" si="134"/>
        <v>58333.333333333336</v>
      </c>
      <c r="AT160" s="112">
        <f t="shared" si="135"/>
        <v>0</v>
      </c>
      <c r="AU160" s="112">
        <f t="shared" si="136"/>
        <v>0</v>
      </c>
      <c r="AV160" s="112">
        <f t="shared" si="137"/>
        <v>0</v>
      </c>
      <c r="AW160" s="112">
        <f t="shared" si="138"/>
        <v>0</v>
      </c>
      <c r="AX160" s="112">
        <f t="shared" si="139"/>
        <v>0</v>
      </c>
      <c r="AY160" s="112">
        <f t="shared" si="140"/>
        <v>0</v>
      </c>
      <c r="AZ160" s="112">
        <f t="shared" si="141"/>
        <v>0</v>
      </c>
      <c r="BA160" s="112">
        <f t="shared" si="142"/>
        <v>0</v>
      </c>
      <c r="BB160" s="112">
        <f t="shared" si="143"/>
        <v>0</v>
      </c>
      <c r="BC160" s="112">
        <f t="shared" si="144"/>
        <v>0</v>
      </c>
      <c r="BD160" s="112">
        <f t="shared" si="145"/>
        <v>0</v>
      </c>
      <c r="BE160" s="112">
        <f t="shared" si="146"/>
        <v>918960</v>
      </c>
      <c r="BF160" s="112">
        <f t="shared" si="147"/>
        <v>918960</v>
      </c>
      <c r="BG160" s="96"/>
      <c r="BH160" s="112">
        <f>SUM($AT160:AT160)</f>
        <v>0</v>
      </c>
      <c r="BI160" s="112">
        <f>SUM($AT160:AU160)</f>
        <v>0</v>
      </c>
      <c r="BJ160" s="112">
        <f>SUM($AT160:AV160)</f>
        <v>0</v>
      </c>
      <c r="BK160" s="112">
        <f>SUM($AT160:AW160)</f>
        <v>0</v>
      </c>
      <c r="BL160" s="112">
        <f>SUM($AT160:AX160)</f>
        <v>0</v>
      </c>
      <c r="BM160" s="112">
        <f>SUM($AT160:AY160)</f>
        <v>0</v>
      </c>
      <c r="BN160" s="112">
        <f>SUM($AT160:AZ160)</f>
        <v>0</v>
      </c>
      <c r="BO160" s="112">
        <f>SUM($AT160:BA160)</f>
        <v>0</v>
      </c>
      <c r="BP160" s="112">
        <f>SUM($AT160:BB160)</f>
        <v>0</v>
      </c>
      <c r="BQ160" s="112">
        <f>SUM($AT160:BC160)</f>
        <v>0</v>
      </c>
      <c r="BR160" s="112">
        <f>SUM($AT160:BD160)</f>
        <v>0</v>
      </c>
      <c r="BS160" s="112">
        <f>SUM($AT160:BE160)</f>
        <v>918960</v>
      </c>
      <c r="BT160" s="132">
        <f t="shared" si="148"/>
        <v>38290</v>
      </c>
      <c r="BV160" s="112">
        <f t="shared" si="149"/>
        <v>0</v>
      </c>
      <c r="BW160" s="112">
        <f t="shared" si="150"/>
        <v>0</v>
      </c>
      <c r="BX160" s="112">
        <f t="shared" si="151"/>
        <v>0</v>
      </c>
      <c r="BY160" s="112">
        <f t="shared" si="152"/>
        <v>0</v>
      </c>
      <c r="BZ160" s="112">
        <f t="shared" si="153"/>
        <v>0</v>
      </c>
      <c r="CA160" s="112">
        <f t="shared" si="154"/>
        <v>0</v>
      </c>
      <c r="CB160" s="112">
        <f t="shared" si="155"/>
        <v>0</v>
      </c>
      <c r="CC160" s="112">
        <f t="shared" si="156"/>
        <v>0</v>
      </c>
      <c r="CD160" s="112">
        <f t="shared" si="157"/>
        <v>0</v>
      </c>
      <c r="CE160" s="112">
        <f t="shared" si="158"/>
        <v>0</v>
      </c>
      <c r="CF160" s="112">
        <f t="shared" si="159"/>
        <v>0</v>
      </c>
      <c r="CG160" s="112">
        <f t="shared" si="160"/>
        <v>0</v>
      </c>
      <c r="CH160" s="112">
        <f t="shared" si="161"/>
        <v>0</v>
      </c>
      <c r="CI160" s="96"/>
      <c r="CJ160" s="112">
        <f>SUM($BV160:BV160)</f>
        <v>0</v>
      </c>
      <c r="CK160" s="112">
        <f>SUM($BV160:BW160)</f>
        <v>0</v>
      </c>
      <c r="CL160" s="112">
        <f>SUM($BV160:BX160)</f>
        <v>0</v>
      </c>
      <c r="CM160" s="112">
        <f>SUM($BV160:BY160)</f>
        <v>0</v>
      </c>
      <c r="CN160" s="112">
        <f>SUM($BV160:BZ160)</f>
        <v>0</v>
      </c>
      <c r="CO160" s="112">
        <f>SUM($BV160:CA160)</f>
        <v>0</v>
      </c>
      <c r="CP160" s="112">
        <f>SUM($BV160:CB160)</f>
        <v>0</v>
      </c>
      <c r="CQ160" s="112">
        <f>SUM($BV160:CC160)</f>
        <v>0</v>
      </c>
      <c r="CR160" s="112">
        <f>SUM($BV160:CD160)</f>
        <v>0</v>
      </c>
      <c r="CS160" s="112">
        <f>SUM($BV160:CE160)</f>
        <v>0</v>
      </c>
      <c r="CT160" s="112">
        <f>SUM($BV160:CF160)</f>
        <v>0</v>
      </c>
      <c r="CU160" s="112">
        <f>SUM($BV160:CG160)</f>
        <v>0</v>
      </c>
      <c r="CV160" s="132">
        <f t="shared" si="162"/>
        <v>0</v>
      </c>
    </row>
    <row r="161" spans="1:100" s="94" customFormat="1" ht="14.4">
      <c r="A161" s="154" t="s">
        <v>864</v>
      </c>
      <c r="B161" s="154" t="s">
        <v>60</v>
      </c>
      <c r="C161" s="154" t="s">
        <v>20</v>
      </c>
      <c r="D161" s="137" t="s">
        <v>782</v>
      </c>
      <c r="E161" s="105" t="s">
        <v>51</v>
      </c>
      <c r="F161" t="s">
        <v>95</v>
      </c>
      <c r="G161" t="s">
        <v>179</v>
      </c>
      <c r="H161" t="s">
        <v>180</v>
      </c>
      <c r="I161" t="s">
        <v>96</v>
      </c>
      <c r="J161" t="s">
        <v>783</v>
      </c>
      <c r="K161" s="154" t="s">
        <v>238</v>
      </c>
      <c r="L161" s="154" t="s">
        <v>43</v>
      </c>
      <c r="M161" s="119" t="str">
        <f t="shared" si="130"/>
        <v>CD.AA</v>
      </c>
      <c r="N161" s="118">
        <v>0.48309143579999997</v>
      </c>
      <c r="O161" s="118">
        <v>0.15158870260000001</v>
      </c>
      <c r="P161" s="117">
        <f t="shared" si="131"/>
        <v>2431706.4425345687</v>
      </c>
      <c r="Q161" s="117">
        <f t="shared" si="132"/>
        <v>763042.35060065368</v>
      </c>
      <c r="R161" s="112">
        <v>25849</v>
      </c>
      <c r="S161" s="112">
        <v>215716</v>
      </c>
      <c r="T161" s="112">
        <v>288715</v>
      </c>
      <c r="U161" s="112">
        <v>207343</v>
      </c>
      <c r="V161" s="112">
        <v>3167879</v>
      </c>
      <c r="W161" s="112">
        <v>369312</v>
      </c>
      <c r="X161" s="112">
        <v>320774</v>
      </c>
      <c r="Y161" s="112">
        <v>176947</v>
      </c>
      <c r="Z161" s="112">
        <v>103817</v>
      </c>
      <c r="AA161" s="112">
        <v>90040</v>
      </c>
      <c r="AB161" s="112">
        <v>43914</v>
      </c>
      <c r="AC161" s="112">
        <v>23330</v>
      </c>
      <c r="AD161" s="112">
        <f t="shared" si="133"/>
        <v>5033636</v>
      </c>
      <c r="AE161" s="96"/>
      <c r="AF161" s="112">
        <f>SUM($R161:R161)</f>
        <v>25849</v>
      </c>
      <c r="AG161" s="112">
        <f>SUM($R161:S161)</f>
        <v>241565</v>
      </c>
      <c r="AH161" s="112">
        <f>SUM($R161:T161)</f>
        <v>530280</v>
      </c>
      <c r="AI161" s="112">
        <f>SUM($R161:U161)</f>
        <v>737623</v>
      </c>
      <c r="AJ161" s="112">
        <f>SUM($R161:V161)</f>
        <v>3905502</v>
      </c>
      <c r="AK161" s="112">
        <f>SUM($R161:W161)</f>
        <v>4274814</v>
      </c>
      <c r="AL161" s="112">
        <f>SUM($R161:X161)</f>
        <v>4595588</v>
      </c>
      <c r="AM161" s="112">
        <f>SUM($R161:Y161)</f>
        <v>4772535</v>
      </c>
      <c r="AN161" s="112">
        <f>SUM($R161:Z161)</f>
        <v>4876352</v>
      </c>
      <c r="AO161" s="112">
        <f>SUM($R161:AA161)</f>
        <v>4966392</v>
      </c>
      <c r="AP161" s="112">
        <f>SUM($R161:AB161)</f>
        <v>5010306</v>
      </c>
      <c r="AQ161" s="112">
        <f>SUM($R161:AC161)</f>
        <v>5033636</v>
      </c>
      <c r="AR161" s="132">
        <f t="shared" si="134"/>
        <v>3037802</v>
      </c>
      <c r="AT161" s="112">
        <f t="shared" si="135"/>
        <v>12487.430523994199</v>
      </c>
      <c r="AU161" s="112">
        <f t="shared" si="136"/>
        <v>104210.55216503279</v>
      </c>
      <c r="AV161" s="112">
        <f t="shared" si="137"/>
        <v>139475.74388699699</v>
      </c>
      <c r="AW161" s="112">
        <f t="shared" si="138"/>
        <v>100165.6275730794</v>
      </c>
      <c r="AX161" s="112">
        <f t="shared" si="139"/>
        <v>1530375.2145506681</v>
      </c>
      <c r="AY161" s="112">
        <f t="shared" si="140"/>
        <v>178411.46433816958</v>
      </c>
      <c r="AZ161" s="112">
        <f t="shared" si="141"/>
        <v>154963.1722273092</v>
      </c>
      <c r="BA161" s="112">
        <f t="shared" si="142"/>
        <v>85481.580290502592</v>
      </c>
      <c r="BB161" s="112">
        <f t="shared" si="143"/>
        <v>50153.103590448598</v>
      </c>
      <c r="BC161" s="112">
        <f t="shared" si="144"/>
        <v>43497.552879431998</v>
      </c>
      <c r="BD161" s="112">
        <f t="shared" si="145"/>
        <v>21214.477311721199</v>
      </c>
      <c r="BE161" s="112">
        <f t="shared" si="146"/>
        <v>11270.523197213999</v>
      </c>
      <c r="BF161" s="112">
        <f t="shared" si="147"/>
        <v>2431706.4425345687</v>
      </c>
      <c r="BG161" s="96"/>
      <c r="BH161" s="112">
        <f>SUM($AT161:AT161)</f>
        <v>12487.430523994199</v>
      </c>
      <c r="BI161" s="112">
        <f>SUM($AT161:AU161)</f>
        <v>116697.98268902699</v>
      </c>
      <c r="BJ161" s="112">
        <f>SUM($AT161:AV161)</f>
        <v>256173.72657602397</v>
      </c>
      <c r="BK161" s="112">
        <f>SUM($AT161:AW161)</f>
        <v>356339.3541491034</v>
      </c>
      <c r="BL161" s="112">
        <f>SUM($AT161:AX161)</f>
        <v>1886714.5686997715</v>
      </c>
      <c r="BM161" s="112">
        <f>SUM($AT161:AY161)</f>
        <v>2065126.0330379412</v>
      </c>
      <c r="BN161" s="112">
        <f>SUM($AT161:AZ161)</f>
        <v>2220089.2052652505</v>
      </c>
      <c r="BO161" s="112">
        <f>SUM($AT161:BA161)</f>
        <v>2305570.7855557529</v>
      </c>
      <c r="BP161" s="112">
        <f>SUM($AT161:BB161)</f>
        <v>2355723.8891462013</v>
      </c>
      <c r="BQ161" s="112">
        <f>SUM($AT161:BC161)</f>
        <v>2399221.4420256335</v>
      </c>
      <c r="BR161" s="112">
        <f>SUM($AT161:BD161)</f>
        <v>2420435.9193373546</v>
      </c>
      <c r="BS161" s="112">
        <f>SUM($AT161:BE161)</f>
        <v>2431706.4425345687</v>
      </c>
      <c r="BT161" s="132">
        <f t="shared" si="148"/>
        <v>1467536.1298561115</v>
      </c>
      <c r="BV161" s="112">
        <f t="shared" si="149"/>
        <v>3918.4163735074003</v>
      </c>
      <c r="BW161" s="112">
        <f t="shared" si="150"/>
        <v>32700.108570061602</v>
      </c>
      <c r="BX161" s="112">
        <f t="shared" si="151"/>
        <v>43765.932271159007</v>
      </c>
      <c r="BY161" s="112">
        <f t="shared" si="152"/>
        <v>31430.856363191804</v>
      </c>
      <c r="BZ161" s="112">
        <f t="shared" si="153"/>
        <v>480214.66760378546</v>
      </c>
      <c r="CA161" s="112">
        <f t="shared" si="154"/>
        <v>55983.526934611204</v>
      </c>
      <c r="CB161" s="112">
        <f t="shared" si="155"/>
        <v>48625.714487812402</v>
      </c>
      <c r="CC161" s="112">
        <f t="shared" si="156"/>
        <v>26823.166158962202</v>
      </c>
      <c r="CD161" s="112">
        <f t="shared" si="157"/>
        <v>15737.484337824202</v>
      </c>
      <c r="CE161" s="112">
        <f t="shared" si="158"/>
        <v>13649.046782104002</v>
      </c>
      <c r="CF161" s="112">
        <f t="shared" si="159"/>
        <v>6656.8662859764008</v>
      </c>
      <c r="CG161" s="112">
        <f t="shared" si="160"/>
        <v>3536.5644316580001</v>
      </c>
      <c r="CH161" s="112">
        <f t="shared" si="161"/>
        <v>763042.35060065356</v>
      </c>
      <c r="CI161" s="96"/>
      <c r="CJ161" s="112">
        <f>SUM($BV161:BV161)</f>
        <v>3918.4163735074003</v>
      </c>
      <c r="CK161" s="112">
        <f>SUM($BV161:BW161)</f>
        <v>36618.524943569006</v>
      </c>
      <c r="CL161" s="112">
        <f>SUM($BV161:BX161)</f>
        <v>80384.457214728012</v>
      </c>
      <c r="CM161" s="112">
        <f>SUM($BV161:BY161)</f>
        <v>111815.31357791982</v>
      </c>
      <c r="CN161" s="112">
        <f>SUM($BV161:BZ161)</f>
        <v>592029.98118170525</v>
      </c>
      <c r="CO161" s="112">
        <f>SUM($BV161:CA161)</f>
        <v>648013.50811631652</v>
      </c>
      <c r="CP161" s="112">
        <f>SUM($BV161:CB161)</f>
        <v>696639.22260412888</v>
      </c>
      <c r="CQ161" s="112">
        <f>SUM($BV161:CC161)</f>
        <v>723462.38876309106</v>
      </c>
      <c r="CR161" s="112">
        <f>SUM($BV161:CD161)</f>
        <v>739199.87310091523</v>
      </c>
      <c r="CS161" s="112">
        <f>SUM($BV161:CE161)</f>
        <v>752848.91988301917</v>
      </c>
      <c r="CT161" s="112">
        <f>SUM($BV161:CF161)</f>
        <v>759505.78616899555</v>
      </c>
      <c r="CU161" s="112">
        <f>SUM($BV161:CG161)</f>
        <v>763042.35060065356</v>
      </c>
      <c r="CV161" s="132">
        <f t="shared" si="162"/>
        <v>460496.46393568529</v>
      </c>
    </row>
    <row r="162" spans="1:100" s="94" customFormat="1" ht="14.4">
      <c r="A162" s="154" t="s">
        <v>864</v>
      </c>
      <c r="B162" s="154" t="s">
        <v>60</v>
      </c>
      <c r="C162" s="154" t="s">
        <v>20</v>
      </c>
      <c r="D162" s="137" t="s">
        <v>782</v>
      </c>
      <c r="E162" s="105" t="s">
        <v>51</v>
      </c>
      <c r="F162" t="s">
        <v>182</v>
      </c>
      <c r="G162" t="s">
        <v>183</v>
      </c>
      <c r="H162" t="s">
        <v>184</v>
      </c>
      <c r="I162" t="s">
        <v>90</v>
      </c>
      <c r="J162" t="s">
        <v>784</v>
      </c>
      <c r="K162" s="154" t="s">
        <v>238</v>
      </c>
      <c r="L162" s="154" t="s">
        <v>43</v>
      </c>
      <c r="M162" s="119" t="str">
        <f t="shared" si="130"/>
        <v>CD.AA</v>
      </c>
      <c r="N162" s="118">
        <v>0.48309143579999997</v>
      </c>
      <c r="O162" s="118">
        <v>0.15158870260000001</v>
      </c>
      <c r="P162" s="117">
        <f t="shared" si="131"/>
        <v>1556777.6107914455</v>
      </c>
      <c r="Q162" s="117">
        <f t="shared" si="132"/>
        <v>488499.44496698322</v>
      </c>
      <c r="R162" s="112">
        <v>1680</v>
      </c>
      <c r="S162" s="112">
        <v>3660</v>
      </c>
      <c r="T162" s="112">
        <v>922345</v>
      </c>
      <c r="U162" s="112">
        <v>6047</v>
      </c>
      <c r="V162" s="112">
        <v>288513</v>
      </c>
      <c r="W162" s="112">
        <v>1632</v>
      </c>
      <c r="X162" s="112">
        <v>12069</v>
      </c>
      <c r="Y162" s="112">
        <v>276679</v>
      </c>
      <c r="Z162" s="112">
        <v>0</v>
      </c>
      <c r="AA162" s="112">
        <v>1187607</v>
      </c>
      <c r="AB162" s="112">
        <v>64513</v>
      </c>
      <c r="AC162" s="112">
        <v>457787</v>
      </c>
      <c r="AD162" s="112">
        <f t="shared" si="133"/>
        <v>3222532</v>
      </c>
      <c r="AE162" s="96"/>
      <c r="AF162" s="112">
        <f>SUM($R162:R162)</f>
        <v>1680</v>
      </c>
      <c r="AG162" s="112">
        <f>SUM($R162:S162)</f>
        <v>5340</v>
      </c>
      <c r="AH162" s="112">
        <f>SUM($R162:T162)</f>
        <v>927685</v>
      </c>
      <c r="AI162" s="112">
        <f>SUM($R162:U162)</f>
        <v>933732</v>
      </c>
      <c r="AJ162" s="112">
        <f>SUM($R162:V162)</f>
        <v>1222245</v>
      </c>
      <c r="AK162" s="112">
        <f>SUM($R162:W162)</f>
        <v>1223877</v>
      </c>
      <c r="AL162" s="112">
        <f>SUM($R162:X162)</f>
        <v>1235946</v>
      </c>
      <c r="AM162" s="112">
        <f>SUM($R162:Y162)</f>
        <v>1512625</v>
      </c>
      <c r="AN162" s="112">
        <f>SUM($R162:Z162)</f>
        <v>1512625</v>
      </c>
      <c r="AO162" s="112">
        <f>SUM($R162:AA162)</f>
        <v>2700232</v>
      </c>
      <c r="AP162" s="112">
        <f>SUM($R162:AB162)</f>
        <v>2764745</v>
      </c>
      <c r="AQ162" s="112">
        <f>SUM($R162:AC162)</f>
        <v>3222532</v>
      </c>
      <c r="AR162" s="132">
        <f t="shared" si="134"/>
        <v>1304333.1666666667</v>
      </c>
      <c r="AT162" s="112">
        <f t="shared" si="135"/>
        <v>811.59361214399996</v>
      </c>
      <c r="AU162" s="112">
        <f t="shared" si="136"/>
        <v>1768.1146550279998</v>
      </c>
      <c r="AV162" s="112">
        <f t="shared" si="137"/>
        <v>445576.97035295097</v>
      </c>
      <c r="AW162" s="112">
        <f t="shared" si="138"/>
        <v>2921.2539122825997</v>
      </c>
      <c r="AX162" s="112">
        <f t="shared" si="139"/>
        <v>139378.15941696538</v>
      </c>
      <c r="AY162" s="112">
        <f t="shared" si="140"/>
        <v>788.40522322559991</v>
      </c>
      <c r="AZ162" s="112">
        <f t="shared" si="141"/>
        <v>5830.4305386701999</v>
      </c>
      <c r="BA162" s="112">
        <f t="shared" si="142"/>
        <v>133661.2553657082</v>
      </c>
      <c r="BB162" s="112">
        <f t="shared" si="143"/>
        <v>0</v>
      </c>
      <c r="BC162" s="112">
        <f t="shared" si="144"/>
        <v>573722.77079613053</v>
      </c>
      <c r="BD162" s="112">
        <f t="shared" si="145"/>
        <v>31165.677797765398</v>
      </c>
      <c r="BE162" s="112">
        <f t="shared" si="146"/>
        <v>221152.97912057457</v>
      </c>
      <c r="BF162" s="112">
        <f t="shared" si="147"/>
        <v>1556777.6107914455</v>
      </c>
      <c r="BG162" s="96"/>
      <c r="BH162" s="112">
        <f>SUM($AT162:AT162)</f>
        <v>811.59361214399996</v>
      </c>
      <c r="BI162" s="112">
        <f>SUM($AT162:AU162)</f>
        <v>2579.708267172</v>
      </c>
      <c r="BJ162" s="112">
        <f>SUM($AT162:AV162)</f>
        <v>448156.67862012296</v>
      </c>
      <c r="BK162" s="112">
        <f>SUM($AT162:AW162)</f>
        <v>451077.93253240554</v>
      </c>
      <c r="BL162" s="112">
        <f>SUM($AT162:AX162)</f>
        <v>590456.09194937092</v>
      </c>
      <c r="BM162" s="112">
        <f>SUM($AT162:AY162)</f>
        <v>591244.49717259652</v>
      </c>
      <c r="BN162" s="112">
        <f>SUM($AT162:AZ162)</f>
        <v>597074.92771126668</v>
      </c>
      <c r="BO162" s="112">
        <f>SUM($AT162:BA162)</f>
        <v>730736.18307697494</v>
      </c>
      <c r="BP162" s="112">
        <f>SUM($AT162:BB162)</f>
        <v>730736.18307697494</v>
      </c>
      <c r="BQ162" s="112">
        <f>SUM($AT162:BC162)</f>
        <v>1304458.9538731053</v>
      </c>
      <c r="BR162" s="112">
        <f>SUM($AT162:BD162)</f>
        <v>1335624.6316708708</v>
      </c>
      <c r="BS162" s="112">
        <f>SUM($AT162:BE162)</f>
        <v>1556777.6107914455</v>
      </c>
      <c r="BT162" s="132">
        <f t="shared" si="148"/>
        <v>630112.18224656058</v>
      </c>
      <c r="BV162" s="112">
        <f t="shared" si="149"/>
        <v>254.66902036800002</v>
      </c>
      <c r="BW162" s="112">
        <f t="shared" si="150"/>
        <v>554.81465151600003</v>
      </c>
      <c r="BX162" s="112">
        <f t="shared" si="151"/>
        <v>139817.08189959702</v>
      </c>
      <c r="BY162" s="112">
        <f t="shared" si="152"/>
        <v>916.6568846222001</v>
      </c>
      <c r="BZ162" s="112">
        <f t="shared" si="153"/>
        <v>43735.311353233803</v>
      </c>
      <c r="CA162" s="112">
        <f t="shared" si="154"/>
        <v>247.39276264320003</v>
      </c>
      <c r="CB162" s="112">
        <f t="shared" si="155"/>
        <v>1829.5240516794001</v>
      </c>
      <c r="CC162" s="112">
        <f t="shared" si="156"/>
        <v>41941.410646665405</v>
      </c>
      <c r="CD162" s="112">
        <f t="shared" si="157"/>
        <v>0</v>
      </c>
      <c r="CE162" s="112">
        <f t="shared" si="158"/>
        <v>180027.8043286782</v>
      </c>
      <c r="CF162" s="112">
        <f t="shared" si="159"/>
        <v>9779.441970833801</v>
      </c>
      <c r="CG162" s="112">
        <f t="shared" si="160"/>
        <v>69395.337397146213</v>
      </c>
      <c r="CH162" s="112">
        <f t="shared" si="161"/>
        <v>488499.44496698322</v>
      </c>
      <c r="CI162" s="96"/>
      <c r="CJ162" s="112">
        <f>SUM($BV162:BV162)</f>
        <v>254.66902036800002</v>
      </c>
      <c r="CK162" s="112">
        <f>SUM($BV162:BW162)</f>
        <v>809.48367188400005</v>
      </c>
      <c r="CL162" s="112">
        <f>SUM($BV162:BX162)</f>
        <v>140626.56557148101</v>
      </c>
      <c r="CM162" s="112">
        <f>SUM($BV162:BY162)</f>
        <v>141543.22245610322</v>
      </c>
      <c r="CN162" s="112">
        <f>SUM($BV162:BZ162)</f>
        <v>185278.53380933701</v>
      </c>
      <c r="CO162" s="112">
        <f>SUM($BV162:CA162)</f>
        <v>185525.92657198021</v>
      </c>
      <c r="CP162" s="112">
        <f>SUM($BV162:CB162)</f>
        <v>187355.45062365959</v>
      </c>
      <c r="CQ162" s="112">
        <f>SUM($BV162:CC162)</f>
        <v>229296.861270325</v>
      </c>
      <c r="CR162" s="112">
        <f>SUM($BV162:CD162)</f>
        <v>229296.861270325</v>
      </c>
      <c r="CS162" s="112">
        <f>SUM($BV162:CE162)</f>
        <v>409324.6655990032</v>
      </c>
      <c r="CT162" s="112">
        <f>SUM($BV162:CF162)</f>
        <v>419104.10756983701</v>
      </c>
      <c r="CU162" s="112">
        <f>SUM($BV162:CG162)</f>
        <v>488499.44496698322</v>
      </c>
      <c r="CV162" s="132">
        <f t="shared" si="162"/>
        <v>197722.17249314956</v>
      </c>
    </row>
    <row r="163" spans="1:100" s="94" customFormat="1" ht="14.4">
      <c r="A163" s="154" t="s">
        <v>864</v>
      </c>
      <c r="B163" s="154" t="s">
        <v>60</v>
      </c>
      <c r="C163" s="154" t="s">
        <v>20</v>
      </c>
      <c r="D163" s="137" t="s">
        <v>782</v>
      </c>
      <c r="E163" s="105" t="s">
        <v>51</v>
      </c>
      <c r="F163" t="s">
        <v>185</v>
      </c>
      <c r="G163" t="s">
        <v>186</v>
      </c>
      <c r="H163" t="s">
        <v>187</v>
      </c>
      <c r="I163" t="s">
        <v>99</v>
      </c>
      <c r="J163" t="s">
        <v>785</v>
      </c>
      <c r="K163" s="154" t="s">
        <v>238</v>
      </c>
      <c r="L163" s="154" t="s">
        <v>43</v>
      </c>
      <c r="M163" s="119" t="str">
        <f t="shared" si="130"/>
        <v>CD.AA</v>
      </c>
      <c r="N163" s="118">
        <v>0.48309143579999997</v>
      </c>
      <c r="O163" s="118">
        <v>0.15158870260000001</v>
      </c>
      <c r="P163" s="117">
        <f t="shared" si="131"/>
        <v>828205.19425541873</v>
      </c>
      <c r="Q163" s="117">
        <f t="shared" si="132"/>
        <v>259881.54949560363</v>
      </c>
      <c r="R163" s="112">
        <v>123240</v>
      </c>
      <c r="S163" s="112">
        <v>66935</v>
      </c>
      <c r="T163" s="112">
        <v>77098</v>
      </c>
      <c r="U163" s="112">
        <v>48582</v>
      </c>
      <c r="V163" s="112">
        <v>84733</v>
      </c>
      <c r="W163" s="112">
        <v>56020</v>
      </c>
      <c r="X163" s="112">
        <v>937435</v>
      </c>
      <c r="Y163" s="112">
        <v>123422</v>
      </c>
      <c r="Z163" s="112">
        <v>49240</v>
      </c>
      <c r="AA163" s="112">
        <v>51585</v>
      </c>
      <c r="AB163" s="112">
        <v>44551</v>
      </c>
      <c r="AC163" s="112">
        <v>51545</v>
      </c>
      <c r="AD163" s="112">
        <f t="shared" si="133"/>
        <v>1714386</v>
      </c>
      <c r="AE163" s="96"/>
      <c r="AF163" s="112">
        <f>SUM($R163:R163)</f>
        <v>123240</v>
      </c>
      <c r="AG163" s="112">
        <f>SUM($R163:S163)</f>
        <v>190175</v>
      </c>
      <c r="AH163" s="112">
        <f>SUM($R163:T163)</f>
        <v>267273</v>
      </c>
      <c r="AI163" s="112">
        <f>SUM($R163:U163)</f>
        <v>315855</v>
      </c>
      <c r="AJ163" s="112">
        <f>SUM($R163:V163)</f>
        <v>400588</v>
      </c>
      <c r="AK163" s="112">
        <f>SUM($R163:W163)</f>
        <v>456608</v>
      </c>
      <c r="AL163" s="112">
        <f>SUM($R163:X163)</f>
        <v>1394043</v>
      </c>
      <c r="AM163" s="112">
        <f>SUM($R163:Y163)</f>
        <v>1517465</v>
      </c>
      <c r="AN163" s="112">
        <f>SUM($R163:Z163)</f>
        <v>1566705</v>
      </c>
      <c r="AO163" s="112">
        <f>SUM($R163:AA163)</f>
        <v>1618290</v>
      </c>
      <c r="AP163" s="112">
        <f>SUM($R163:AB163)</f>
        <v>1662841</v>
      </c>
      <c r="AQ163" s="112">
        <f>SUM($R163:AC163)</f>
        <v>1714386</v>
      </c>
      <c r="AR163" s="132">
        <f t="shared" si="134"/>
        <v>864189.66666666663</v>
      </c>
      <c r="AT163" s="112">
        <f t="shared" si="135"/>
        <v>59536.188547991995</v>
      </c>
      <c r="AU163" s="112">
        <f t="shared" si="136"/>
        <v>32335.725255272999</v>
      </c>
      <c r="AV163" s="112">
        <f t="shared" si="137"/>
        <v>37245.383517308401</v>
      </c>
      <c r="AW163" s="112">
        <f t="shared" si="138"/>
        <v>23469.548134035598</v>
      </c>
      <c r="AX163" s="112">
        <f t="shared" si="139"/>
        <v>40933.786629641399</v>
      </c>
      <c r="AY163" s="112">
        <f t="shared" si="140"/>
        <v>27062.782233515998</v>
      </c>
      <c r="AZ163" s="112">
        <f t="shared" si="141"/>
        <v>452866.82011917297</v>
      </c>
      <c r="BA163" s="112">
        <f t="shared" si="142"/>
        <v>59624.111189307594</v>
      </c>
      <c r="BB163" s="112">
        <f t="shared" si="143"/>
        <v>23787.422298792</v>
      </c>
      <c r="BC163" s="112">
        <f t="shared" si="144"/>
        <v>24920.271715742998</v>
      </c>
      <c r="BD163" s="112">
        <f t="shared" si="145"/>
        <v>21522.2065563258</v>
      </c>
      <c r="BE163" s="112">
        <f t="shared" si="146"/>
        <v>24900.948058310998</v>
      </c>
      <c r="BF163" s="112">
        <f t="shared" si="147"/>
        <v>828205.19425541884</v>
      </c>
      <c r="BG163" s="96"/>
      <c r="BH163" s="112">
        <f>SUM($AT163:AT163)</f>
        <v>59536.188547991995</v>
      </c>
      <c r="BI163" s="112">
        <f>SUM($AT163:AU163)</f>
        <v>91871.913803264993</v>
      </c>
      <c r="BJ163" s="112">
        <f>SUM($AT163:AV163)</f>
        <v>129117.29732057339</v>
      </c>
      <c r="BK163" s="112">
        <f>SUM($AT163:AW163)</f>
        <v>152586.84545460899</v>
      </c>
      <c r="BL163" s="112">
        <f>SUM($AT163:AX163)</f>
        <v>193520.63208425039</v>
      </c>
      <c r="BM163" s="112">
        <f>SUM($AT163:AY163)</f>
        <v>220583.41431776638</v>
      </c>
      <c r="BN163" s="112">
        <f>SUM($AT163:AZ163)</f>
        <v>673450.23443693935</v>
      </c>
      <c r="BO163" s="112">
        <f>SUM($AT163:BA163)</f>
        <v>733074.345626247</v>
      </c>
      <c r="BP163" s="112">
        <f>SUM($AT163:BB163)</f>
        <v>756861.76792503905</v>
      </c>
      <c r="BQ163" s="112">
        <f>SUM($AT163:BC163)</f>
        <v>781782.03964078205</v>
      </c>
      <c r="BR163" s="112">
        <f>SUM($AT163:BD163)</f>
        <v>803304.24619710783</v>
      </c>
      <c r="BS163" s="112">
        <f>SUM($AT163:BE163)</f>
        <v>828205.19425541884</v>
      </c>
      <c r="BT163" s="132">
        <f t="shared" si="148"/>
        <v>417482.6268735234</v>
      </c>
      <c r="BV163" s="112">
        <f t="shared" si="149"/>
        <v>18681.791708424003</v>
      </c>
      <c r="BW163" s="112">
        <f t="shared" si="150"/>
        <v>10146.589808531</v>
      </c>
      <c r="BX163" s="112">
        <f t="shared" si="151"/>
        <v>11687.185793054801</v>
      </c>
      <c r="BY163" s="112">
        <f t="shared" si="152"/>
        <v>7364.4823497132011</v>
      </c>
      <c r="BZ163" s="112">
        <f t="shared" si="153"/>
        <v>12844.565537405801</v>
      </c>
      <c r="CA163" s="112">
        <f t="shared" si="154"/>
        <v>8491.9991196520004</v>
      </c>
      <c r="CB163" s="112">
        <f t="shared" si="155"/>
        <v>142104.555421831</v>
      </c>
      <c r="CC163" s="112">
        <f t="shared" si="156"/>
        <v>18709.380852297203</v>
      </c>
      <c r="CD163" s="112">
        <f t="shared" si="157"/>
        <v>7464.227716024001</v>
      </c>
      <c r="CE163" s="112">
        <f t="shared" si="158"/>
        <v>7819.7032236210007</v>
      </c>
      <c r="CF163" s="112">
        <f t="shared" si="159"/>
        <v>6753.4282895326005</v>
      </c>
      <c r="CG163" s="112">
        <f t="shared" si="160"/>
        <v>7813.6396755170008</v>
      </c>
      <c r="CH163" s="112">
        <f t="shared" si="161"/>
        <v>259881.54949560363</v>
      </c>
      <c r="CI163" s="96"/>
      <c r="CJ163" s="112">
        <f>SUM($BV163:BV163)</f>
        <v>18681.791708424003</v>
      </c>
      <c r="CK163" s="112">
        <f>SUM($BV163:BW163)</f>
        <v>28828.381516955003</v>
      </c>
      <c r="CL163" s="112">
        <f>SUM($BV163:BX163)</f>
        <v>40515.567310009807</v>
      </c>
      <c r="CM163" s="112">
        <f>SUM($BV163:BY163)</f>
        <v>47880.049659723009</v>
      </c>
      <c r="CN163" s="112">
        <f>SUM($BV163:BZ163)</f>
        <v>60724.615197128805</v>
      </c>
      <c r="CO163" s="112">
        <f>SUM($BV163:CA163)</f>
        <v>69216.614316780804</v>
      </c>
      <c r="CP163" s="112">
        <f>SUM($BV163:CB163)</f>
        <v>211321.16973861179</v>
      </c>
      <c r="CQ163" s="112">
        <f>SUM($BV163:CC163)</f>
        <v>230030.550590909</v>
      </c>
      <c r="CR163" s="112">
        <f>SUM($BV163:CD163)</f>
        <v>237494.778306933</v>
      </c>
      <c r="CS163" s="112">
        <f>SUM($BV163:CE163)</f>
        <v>245314.48153055401</v>
      </c>
      <c r="CT163" s="112">
        <f>SUM($BV163:CF163)</f>
        <v>252067.90982008661</v>
      </c>
      <c r="CU163" s="112">
        <f>SUM($BV163:CG163)</f>
        <v>259881.54949560363</v>
      </c>
      <c r="CV163" s="132">
        <f t="shared" si="162"/>
        <v>131001.39037032647</v>
      </c>
    </row>
    <row r="164" spans="1:100" s="94" customFormat="1" ht="14.4">
      <c r="A164" s="154" t="s">
        <v>509</v>
      </c>
      <c r="B164" s="154" t="s">
        <v>60</v>
      </c>
      <c r="C164" s="154" t="s">
        <v>20</v>
      </c>
      <c r="D164" s="137" t="s">
        <v>583</v>
      </c>
      <c r="E164" s="105" t="s">
        <v>51</v>
      </c>
      <c r="F164" t="s">
        <v>88</v>
      </c>
      <c r="G164" t="s">
        <v>201</v>
      </c>
      <c r="H164" t="s">
        <v>202</v>
      </c>
      <c r="I164" t="s">
        <v>89</v>
      </c>
      <c r="J164" t="s">
        <v>786</v>
      </c>
      <c r="K164" s="154" t="s">
        <v>238</v>
      </c>
      <c r="L164" s="154" t="s">
        <v>46</v>
      </c>
      <c r="M164" s="119" t="str">
        <f t="shared" si="130"/>
        <v>CD.AA</v>
      </c>
      <c r="N164" s="118">
        <v>0.48309143579999997</v>
      </c>
      <c r="O164" s="118">
        <v>0.15158870260000001</v>
      </c>
      <c r="P164" s="117">
        <f t="shared" ref="P164:P195" si="163">AD164*N164</f>
        <v>3335528.9730528896</v>
      </c>
      <c r="Q164" s="117">
        <f t="shared" ref="Q164:Q195" si="164">AD164*O164</f>
        <v>1046651.7765368301</v>
      </c>
      <c r="R164" s="112">
        <v>58906</v>
      </c>
      <c r="S164" s="112">
        <v>35951</v>
      </c>
      <c r="T164" s="112">
        <v>29848</v>
      </c>
      <c r="U164" s="112">
        <v>10432</v>
      </c>
      <c r="V164" s="112">
        <v>263560</v>
      </c>
      <c r="W164" s="112">
        <v>16769</v>
      </c>
      <c r="X164" s="112">
        <v>385360</v>
      </c>
      <c r="Y164" s="112">
        <v>672135</v>
      </c>
      <c r="Z164" s="112">
        <v>554723</v>
      </c>
      <c r="AA164" s="112">
        <v>2752609</v>
      </c>
      <c r="AB164" s="112">
        <v>1039101</v>
      </c>
      <c r="AC164" s="112">
        <v>1085156</v>
      </c>
      <c r="AD164" s="112">
        <f t="shared" si="133"/>
        <v>6904550</v>
      </c>
      <c r="AE164" s="96"/>
      <c r="AF164" s="112">
        <f>SUM($R164:R164)</f>
        <v>58906</v>
      </c>
      <c r="AG164" s="112">
        <f>SUM($R164:S164)</f>
        <v>94857</v>
      </c>
      <c r="AH164" s="112">
        <f>SUM($R164:T164)</f>
        <v>124705</v>
      </c>
      <c r="AI164" s="112">
        <f>SUM($R164:U164)</f>
        <v>135137</v>
      </c>
      <c r="AJ164" s="112">
        <f>SUM($R164:V164)</f>
        <v>398697</v>
      </c>
      <c r="AK164" s="112">
        <f>SUM($R164:W164)</f>
        <v>415466</v>
      </c>
      <c r="AL164" s="112">
        <f>SUM($R164:X164)</f>
        <v>800826</v>
      </c>
      <c r="AM164" s="112">
        <f>SUM($R164:Y164)</f>
        <v>1472961</v>
      </c>
      <c r="AN164" s="112">
        <f>SUM($R164:Z164)</f>
        <v>2027684</v>
      </c>
      <c r="AO164" s="112">
        <f>SUM($R164:AA164)</f>
        <v>4780293</v>
      </c>
      <c r="AP164" s="112">
        <f>SUM($R164:AB164)</f>
        <v>5819394</v>
      </c>
      <c r="AQ164" s="112">
        <f>SUM($R164:AC164)</f>
        <v>6904550</v>
      </c>
      <c r="AR164" s="132">
        <f t="shared" ref="AR164:AR194" si="165">(((0+AQ164)/2)+SUM(AF164:AP164))/12</f>
        <v>1631766.75</v>
      </c>
      <c r="AT164" s="112">
        <f t="shared" ref="AT164:AT194" si="166">R164*$N164</f>
        <v>28456.984117234799</v>
      </c>
      <c r="AU164" s="112">
        <f t="shared" ref="AU164:AU194" si="167">S164*$N164</f>
        <v>17367.620208445798</v>
      </c>
      <c r="AV164" s="112">
        <f t="shared" ref="AV164:AV194" si="168">T164*$N164</f>
        <v>14419.3131757584</v>
      </c>
      <c r="AW164" s="112">
        <f t="shared" ref="AW164:AW194" si="169">U164*$N164</f>
        <v>5039.6098582655995</v>
      </c>
      <c r="AX164" s="112">
        <f t="shared" ref="AX164:AX194" si="170">V164*$N164</f>
        <v>127323.578819448</v>
      </c>
      <c r="AY164" s="112">
        <f t="shared" ref="AY164:AY194" si="171">W164*$N164</f>
        <v>8100.9602869301998</v>
      </c>
      <c r="AZ164" s="112">
        <f t="shared" ref="AZ164:AZ194" si="172">X164*$N164</f>
        <v>186164.11569988797</v>
      </c>
      <c r="BA164" s="112">
        <f t="shared" ref="BA164:BA194" si="173">Y164*$N164</f>
        <v>324702.66220143298</v>
      </c>
      <c r="BB164" s="112">
        <f t="shared" ref="BB164:BB194" si="174">Z164*$N164</f>
        <v>267981.93054128339</v>
      </c>
      <c r="BC164" s="112">
        <f t="shared" ref="BC164:BC194" si="175">AA164*$N164</f>
        <v>1329761.8340060022</v>
      </c>
      <c r="BD164" s="112">
        <f t="shared" ref="BD164:BD194" si="176">AB164*$N164</f>
        <v>501980.79403121577</v>
      </c>
      <c r="BE164" s="112">
        <f t="shared" ref="BE164:BE194" si="177">AC164*$N164</f>
        <v>524229.57010698476</v>
      </c>
      <c r="BF164" s="112">
        <f t="shared" ref="BF164:BF194" si="178">SUM(AT164:BE164)</f>
        <v>3335528.9730528896</v>
      </c>
      <c r="BG164" s="96"/>
      <c r="BH164" s="112">
        <f>SUM($AT164:AT164)</f>
        <v>28456.984117234799</v>
      </c>
      <c r="BI164" s="112">
        <f>SUM($AT164:AU164)</f>
        <v>45824.604325680601</v>
      </c>
      <c r="BJ164" s="112">
        <f>SUM($AT164:AV164)</f>
        <v>60243.917501438998</v>
      </c>
      <c r="BK164" s="112">
        <f>SUM($AT164:AW164)</f>
        <v>65283.527359704596</v>
      </c>
      <c r="BL164" s="112">
        <f>SUM($AT164:AX164)</f>
        <v>192607.10617915259</v>
      </c>
      <c r="BM164" s="112">
        <f>SUM($AT164:AY164)</f>
        <v>200708.06646608279</v>
      </c>
      <c r="BN164" s="112">
        <f>SUM($AT164:AZ164)</f>
        <v>386872.18216597079</v>
      </c>
      <c r="BO164" s="112">
        <f>SUM($AT164:BA164)</f>
        <v>711574.84436740377</v>
      </c>
      <c r="BP164" s="112">
        <f>SUM($AT164:BB164)</f>
        <v>979556.77490868722</v>
      </c>
      <c r="BQ164" s="112">
        <f>SUM($AT164:BC164)</f>
        <v>2309318.6089146892</v>
      </c>
      <c r="BR164" s="112">
        <f>SUM($AT164:BD164)</f>
        <v>2811299.402945905</v>
      </c>
      <c r="BS164" s="112">
        <f>SUM($AT164:BE164)</f>
        <v>3335528.9730528896</v>
      </c>
      <c r="BT164" s="132">
        <f t="shared" ref="BT164:BT194" si="179">(((0+BS164)/2)+SUM(BH164:BR164))/12</f>
        <v>788292.54214819951</v>
      </c>
      <c r="BV164" s="112">
        <f t="shared" ref="BV164:BV194" si="180">$O164*R164</f>
        <v>8929.4841153556008</v>
      </c>
      <c r="BW164" s="112">
        <f t="shared" ref="BW164:BW194" si="181">$O164*S164</f>
        <v>5449.7654471726009</v>
      </c>
      <c r="BX164" s="112">
        <f t="shared" ref="BX164:BX194" si="182">$O164*T164</f>
        <v>4524.6195952048001</v>
      </c>
      <c r="BY164" s="112">
        <f t="shared" ref="BY164:BY194" si="183">$O164*U164</f>
        <v>1581.3733455232002</v>
      </c>
      <c r="BZ164" s="112">
        <f t="shared" ref="BZ164:BZ194" si="184">$O164*V164</f>
        <v>39952.718457256007</v>
      </c>
      <c r="CA164" s="112">
        <f t="shared" ref="CA164:CA194" si="185">$O164*W164</f>
        <v>2541.9909538994002</v>
      </c>
      <c r="CB164" s="112">
        <f t="shared" ref="CB164:CB194" si="186">$O164*X164</f>
        <v>58416.222433936004</v>
      </c>
      <c r="CC164" s="112">
        <f t="shared" ref="CC164:CC194" si="187">$O164*Y164</f>
        <v>101888.07262205101</v>
      </c>
      <c r="CD164" s="112">
        <f t="shared" ref="CD164:CD194" si="188">$O164*Z164</f>
        <v>84089.739872379811</v>
      </c>
      <c r="CE164" s="112">
        <f t="shared" ref="CE164:CE194" si="189">$O164*AA164</f>
        <v>417264.42707508343</v>
      </c>
      <c r="CF164" s="112">
        <f t="shared" ref="CF164:CF194" si="190">$O164*AB164</f>
        <v>157515.97246036262</v>
      </c>
      <c r="CG164" s="112">
        <f t="shared" ref="CG164:CG194" si="191">$O164*AC164</f>
        <v>164497.39015860562</v>
      </c>
      <c r="CH164" s="112">
        <f t="shared" ref="CH164:CH194" si="192">SUM(BV164:CG164)</f>
        <v>1046651.7765368301</v>
      </c>
      <c r="CI164" s="96"/>
      <c r="CJ164" s="112">
        <f>SUM($BV164:BV164)</f>
        <v>8929.4841153556008</v>
      </c>
      <c r="CK164" s="112">
        <f>SUM($BV164:BW164)</f>
        <v>14379.249562528203</v>
      </c>
      <c r="CL164" s="112">
        <f>SUM($BV164:BX164)</f>
        <v>18903.869157733003</v>
      </c>
      <c r="CM164" s="112">
        <f>SUM($BV164:BY164)</f>
        <v>20485.242503256202</v>
      </c>
      <c r="CN164" s="112">
        <f>SUM($BV164:BZ164)</f>
        <v>60437.96096051221</v>
      </c>
      <c r="CO164" s="112">
        <f>SUM($BV164:CA164)</f>
        <v>62979.951914411613</v>
      </c>
      <c r="CP164" s="112">
        <f>SUM($BV164:CB164)</f>
        <v>121396.17434834762</v>
      </c>
      <c r="CQ164" s="112">
        <f>SUM($BV164:CC164)</f>
        <v>223284.24697039864</v>
      </c>
      <c r="CR164" s="112">
        <f>SUM($BV164:CD164)</f>
        <v>307373.98684277845</v>
      </c>
      <c r="CS164" s="112">
        <f>SUM($BV164:CE164)</f>
        <v>724638.41391786188</v>
      </c>
      <c r="CT164" s="112">
        <f>SUM($BV164:CF164)</f>
        <v>882154.38637822447</v>
      </c>
      <c r="CU164" s="112">
        <f>SUM($BV164:CG164)</f>
        <v>1046651.7765368301</v>
      </c>
      <c r="CV164" s="132">
        <f t="shared" si="162"/>
        <v>247357.40457831859</v>
      </c>
    </row>
    <row r="165" spans="1:100" s="94" customFormat="1" ht="14.4">
      <c r="A165" s="154" t="s">
        <v>864</v>
      </c>
      <c r="B165" s="154" t="s">
        <v>60</v>
      </c>
      <c r="C165" s="154" t="s">
        <v>20</v>
      </c>
      <c r="D165" s="137" t="s">
        <v>782</v>
      </c>
      <c r="E165" s="105" t="s">
        <v>51</v>
      </c>
      <c r="F165" t="s">
        <v>86</v>
      </c>
      <c r="G165" t="s">
        <v>188</v>
      </c>
      <c r="H165" t="s">
        <v>189</v>
      </c>
      <c r="I165" t="s">
        <v>87</v>
      </c>
      <c r="J165" t="s">
        <v>787</v>
      </c>
      <c r="K165" s="154" t="s">
        <v>238</v>
      </c>
      <c r="L165" s="154" t="s">
        <v>43</v>
      </c>
      <c r="M165" s="119" t="str">
        <f t="shared" si="130"/>
        <v>CD.AA</v>
      </c>
      <c r="N165" s="118">
        <v>0.48309143579999997</v>
      </c>
      <c r="O165" s="118">
        <v>0.15158870260000001</v>
      </c>
      <c r="P165" s="117">
        <f t="shared" si="163"/>
        <v>1495682.4861801269</v>
      </c>
      <c r="Q165" s="117">
        <f t="shared" si="164"/>
        <v>469328.47651526902</v>
      </c>
      <c r="R165" s="112">
        <v>-7436</v>
      </c>
      <c r="S165" s="112">
        <v>88649</v>
      </c>
      <c r="T165" s="112">
        <v>36440</v>
      </c>
      <c r="U165" s="112">
        <v>9432</v>
      </c>
      <c r="V165" s="112">
        <v>13358</v>
      </c>
      <c r="W165" s="112">
        <v>1025345</v>
      </c>
      <c r="X165" s="112">
        <v>515288</v>
      </c>
      <c r="Y165" s="112">
        <v>785036</v>
      </c>
      <c r="Z165" s="112">
        <v>319937</v>
      </c>
      <c r="AA165" s="112">
        <v>46243</v>
      </c>
      <c r="AB165" s="112">
        <v>10349</v>
      </c>
      <c r="AC165" s="112">
        <v>253424</v>
      </c>
      <c r="AD165" s="112">
        <f t="shared" si="133"/>
        <v>3096065</v>
      </c>
      <c r="AE165" s="96"/>
      <c r="AF165" s="112">
        <f>SUM($R165:R165)</f>
        <v>-7436</v>
      </c>
      <c r="AG165" s="112">
        <f>SUM($R165:S165)</f>
        <v>81213</v>
      </c>
      <c r="AH165" s="112">
        <f>SUM($R165:T165)</f>
        <v>117653</v>
      </c>
      <c r="AI165" s="112">
        <f>SUM($R165:U165)</f>
        <v>127085</v>
      </c>
      <c r="AJ165" s="112">
        <f>SUM($R165:V165)</f>
        <v>140443</v>
      </c>
      <c r="AK165" s="112">
        <f>SUM($R165:W165)</f>
        <v>1165788</v>
      </c>
      <c r="AL165" s="112">
        <f>SUM($R165:X165)</f>
        <v>1681076</v>
      </c>
      <c r="AM165" s="112">
        <f>SUM($R165:Y165)</f>
        <v>2466112</v>
      </c>
      <c r="AN165" s="112">
        <f>SUM($R165:Z165)</f>
        <v>2786049</v>
      </c>
      <c r="AO165" s="112">
        <f>SUM($R165:AA165)</f>
        <v>2832292</v>
      </c>
      <c r="AP165" s="112">
        <f>SUM($R165:AB165)</f>
        <v>2842641</v>
      </c>
      <c r="AQ165" s="112">
        <f>SUM($R165:AC165)</f>
        <v>3096065</v>
      </c>
      <c r="AR165" s="132">
        <f t="shared" si="165"/>
        <v>1315079.0416666667</v>
      </c>
      <c r="AT165" s="112">
        <f t="shared" si="166"/>
        <v>-3592.2679166087996</v>
      </c>
      <c r="AU165" s="112">
        <f t="shared" si="167"/>
        <v>42825.5726922342</v>
      </c>
      <c r="AV165" s="112">
        <f t="shared" si="168"/>
        <v>17603.851920551999</v>
      </c>
      <c r="AW165" s="112">
        <f t="shared" si="169"/>
        <v>4556.5184224655995</v>
      </c>
      <c r="AX165" s="112">
        <f t="shared" si="170"/>
        <v>6453.1353994163992</v>
      </c>
      <c r="AY165" s="112">
        <f t="shared" si="171"/>
        <v>495335.38824035099</v>
      </c>
      <c r="AZ165" s="112">
        <f t="shared" si="172"/>
        <v>248931.21977051039</v>
      </c>
      <c r="BA165" s="112">
        <f t="shared" si="173"/>
        <v>379244.16839468875</v>
      </c>
      <c r="BB165" s="112">
        <f t="shared" si="174"/>
        <v>154558.82469554458</v>
      </c>
      <c r="BC165" s="112">
        <f t="shared" si="175"/>
        <v>22339.597265699398</v>
      </c>
      <c r="BD165" s="112">
        <f t="shared" si="176"/>
        <v>4999.5132690942</v>
      </c>
      <c r="BE165" s="112">
        <f t="shared" si="177"/>
        <v>122426.96402617919</v>
      </c>
      <c r="BF165" s="112">
        <f t="shared" si="178"/>
        <v>1495682.4861801269</v>
      </c>
      <c r="BG165" s="96"/>
      <c r="BH165" s="112">
        <f>SUM($AT165:AT165)</f>
        <v>-3592.2679166087996</v>
      </c>
      <c r="BI165" s="112">
        <f>SUM($AT165:AU165)</f>
        <v>39233.304775625402</v>
      </c>
      <c r="BJ165" s="112">
        <f>SUM($AT165:AV165)</f>
        <v>56837.156696177401</v>
      </c>
      <c r="BK165" s="112">
        <f>SUM($AT165:AW165)</f>
        <v>61393.675118642997</v>
      </c>
      <c r="BL165" s="112">
        <f>SUM($AT165:AX165)</f>
        <v>67846.810518059399</v>
      </c>
      <c r="BM165" s="112">
        <f>SUM($AT165:AY165)</f>
        <v>563182.19875841041</v>
      </c>
      <c r="BN165" s="112">
        <f>SUM($AT165:AZ165)</f>
        <v>812113.41852892074</v>
      </c>
      <c r="BO165" s="112">
        <f>SUM($AT165:BA165)</f>
        <v>1191357.5869236095</v>
      </c>
      <c r="BP165" s="112">
        <f>SUM($AT165:BB165)</f>
        <v>1345916.411619154</v>
      </c>
      <c r="BQ165" s="112">
        <f>SUM($AT165:BC165)</f>
        <v>1368256.0088848535</v>
      </c>
      <c r="BR165" s="112">
        <f>SUM($AT165:BD165)</f>
        <v>1373255.5221539477</v>
      </c>
      <c r="BS165" s="112">
        <f>SUM($AT165:BE165)</f>
        <v>1495682.4861801269</v>
      </c>
      <c r="BT165" s="132">
        <f t="shared" si="179"/>
        <v>635303.42242923798</v>
      </c>
      <c r="BV165" s="112">
        <f t="shared" si="180"/>
        <v>-1127.2135925336001</v>
      </c>
      <c r="BW165" s="112">
        <f t="shared" si="181"/>
        <v>13438.186896787402</v>
      </c>
      <c r="BX165" s="112">
        <f t="shared" si="182"/>
        <v>5523.8923227440009</v>
      </c>
      <c r="BY165" s="112">
        <f t="shared" si="183"/>
        <v>1429.7846429232002</v>
      </c>
      <c r="BZ165" s="112">
        <f t="shared" si="184"/>
        <v>2024.9218893308002</v>
      </c>
      <c r="CA165" s="112">
        <f t="shared" si="185"/>
        <v>155430.71826739702</v>
      </c>
      <c r="CB165" s="112">
        <f t="shared" si="186"/>
        <v>78111.839385348809</v>
      </c>
      <c r="CC165" s="112">
        <f t="shared" si="187"/>
        <v>119002.5887342936</v>
      </c>
      <c r="CD165" s="112">
        <f t="shared" si="188"/>
        <v>48498.834743736203</v>
      </c>
      <c r="CE165" s="112">
        <f t="shared" si="189"/>
        <v>7009.9163743318004</v>
      </c>
      <c r="CF165" s="112">
        <f t="shared" si="190"/>
        <v>1568.7914832074002</v>
      </c>
      <c r="CG165" s="112">
        <f t="shared" si="191"/>
        <v>38416.215367702403</v>
      </c>
      <c r="CH165" s="112">
        <f t="shared" si="192"/>
        <v>469328.47651526902</v>
      </c>
      <c r="CI165" s="96"/>
      <c r="CJ165" s="112">
        <f>SUM($BV165:BV165)</f>
        <v>-1127.2135925336001</v>
      </c>
      <c r="CK165" s="112">
        <f>SUM($BV165:BW165)</f>
        <v>12310.973304253801</v>
      </c>
      <c r="CL165" s="112">
        <f>SUM($BV165:BX165)</f>
        <v>17834.865626997802</v>
      </c>
      <c r="CM165" s="112">
        <f>SUM($BV165:BY165)</f>
        <v>19264.650269921003</v>
      </c>
      <c r="CN165" s="112">
        <f>SUM($BV165:BZ165)</f>
        <v>21289.572159251802</v>
      </c>
      <c r="CO165" s="112">
        <f>SUM($BV165:CA165)</f>
        <v>176720.29042664883</v>
      </c>
      <c r="CP165" s="112">
        <f>SUM($BV165:CB165)</f>
        <v>254832.12981199764</v>
      </c>
      <c r="CQ165" s="112">
        <f>SUM($BV165:CC165)</f>
        <v>373834.71854629123</v>
      </c>
      <c r="CR165" s="112">
        <f>SUM($BV165:CD165)</f>
        <v>422333.55329002743</v>
      </c>
      <c r="CS165" s="112">
        <f>SUM($BV165:CE165)</f>
        <v>429343.46966435923</v>
      </c>
      <c r="CT165" s="112">
        <f>SUM($BV165:CF165)</f>
        <v>430912.26114756661</v>
      </c>
      <c r="CU165" s="112">
        <f>SUM($BV165:CG165)</f>
        <v>469328.47651526902</v>
      </c>
      <c r="CV165" s="132">
        <f t="shared" si="162"/>
        <v>199351.12574270135</v>
      </c>
    </row>
    <row r="166" spans="1:100" s="94" customFormat="1" ht="14.4">
      <c r="A166" s="154" t="s">
        <v>509</v>
      </c>
      <c r="B166" s="154" t="s">
        <v>60</v>
      </c>
      <c r="C166" s="154" t="s">
        <v>20</v>
      </c>
      <c r="D166" s="137" t="s">
        <v>583</v>
      </c>
      <c r="E166" s="105" t="s">
        <v>51</v>
      </c>
      <c r="F166" t="s">
        <v>84</v>
      </c>
      <c r="G166" t="s">
        <v>203</v>
      </c>
      <c r="H166" t="s">
        <v>204</v>
      </c>
      <c r="I166" t="s">
        <v>85</v>
      </c>
      <c r="J166" t="s">
        <v>788</v>
      </c>
      <c r="K166" s="154" t="s">
        <v>238</v>
      </c>
      <c r="L166" s="154" t="s">
        <v>46</v>
      </c>
      <c r="M166" s="119" t="str">
        <f t="shared" si="130"/>
        <v>CD.AA</v>
      </c>
      <c r="N166" s="118">
        <v>0.48309143579999997</v>
      </c>
      <c r="O166" s="118">
        <v>0.15158870260000001</v>
      </c>
      <c r="P166" s="117">
        <f t="shared" si="163"/>
        <v>466047.96994497598</v>
      </c>
      <c r="Q166" s="117">
        <f t="shared" si="164"/>
        <v>146240.65317227202</v>
      </c>
      <c r="R166" s="112">
        <v>545</v>
      </c>
      <c r="S166" s="112">
        <v>10526</v>
      </c>
      <c r="T166" s="112">
        <v>85037</v>
      </c>
      <c r="U166" s="112">
        <v>7457</v>
      </c>
      <c r="V166" s="112">
        <v>9422</v>
      </c>
      <c r="W166" s="112">
        <v>61665</v>
      </c>
      <c r="X166" s="112">
        <v>133760</v>
      </c>
      <c r="Y166" s="112">
        <v>27832</v>
      </c>
      <c r="Z166" s="112">
        <v>335183</v>
      </c>
      <c r="AA166" s="112">
        <v>162515</v>
      </c>
      <c r="AB166" s="112">
        <v>100597</v>
      </c>
      <c r="AC166" s="112">
        <v>30181</v>
      </c>
      <c r="AD166" s="112">
        <f t="shared" si="133"/>
        <v>964720</v>
      </c>
      <c r="AE166" s="96"/>
      <c r="AF166" s="112">
        <f>SUM($R166:R166)</f>
        <v>545</v>
      </c>
      <c r="AG166" s="112">
        <f>SUM($R166:S166)</f>
        <v>11071</v>
      </c>
      <c r="AH166" s="112">
        <f>SUM($R166:T166)</f>
        <v>96108</v>
      </c>
      <c r="AI166" s="112">
        <f>SUM($R166:U166)</f>
        <v>103565</v>
      </c>
      <c r="AJ166" s="112">
        <f>SUM($R166:V166)</f>
        <v>112987</v>
      </c>
      <c r="AK166" s="112">
        <f>SUM($R166:W166)</f>
        <v>174652</v>
      </c>
      <c r="AL166" s="112">
        <f>SUM($R166:X166)</f>
        <v>308412</v>
      </c>
      <c r="AM166" s="112">
        <f>SUM($R166:Y166)</f>
        <v>336244</v>
      </c>
      <c r="AN166" s="112">
        <f>SUM($R166:Z166)</f>
        <v>671427</v>
      </c>
      <c r="AO166" s="112">
        <f>SUM($R166:AA166)</f>
        <v>833942</v>
      </c>
      <c r="AP166" s="112">
        <f>SUM($R166:AB166)</f>
        <v>934539</v>
      </c>
      <c r="AQ166" s="112">
        <f>SUM($R166:AC166)</f>
        <v>964720</v>
      </c>
      <c r="AR166" s="132">
        <f t="shared" si="165"/>
        <v>338821</v>
      </c>
      <c r="AT166" s="112">
        <f t="shared" si="166"/>
        <v>263.28483251099999</v>
      </c>
      <c r="AU166" s="112">
        <f t="shared" si="167"/>
        <v>5085.0204532307998</v>
      </c>
      <c r="AV166" s="112">
        <f t="shared" si="168"/>
        <v>41080.6464261246</v>
      </c>
      <c r="AW166" s="112">
        <f t="shared" si="169"/>
        <v>3602.4128367605999</v>
      </c>
      <c r="AX166" s="112">
        <f t="shared" si="170"/>
        <v>4551.6875081075996</v>
      </c>
      <c r="AY166" s="112">
        <f t="shared" si="171"/>
        <v>29789.833388607</v>
      </c>
      <c r="AZ166" s="112">
        <f t="shared" si="172"/>
        <v>64618.310452607999</v>
      </c>
      <c r="BA166" s="112">
        <f t="shared" si="173"/>
        <v>13445.400841185599</v>
      </c>
      <c r="BB166" s="112">
        <f t="shared" si="174"/>
        <v>161924.03672575139</v>
      </c>
      <c r="BC166" s="112">
        <f t="shared" si="175"/>
        <v>78509.604689036991</v>
      </c>
      <c r="BD166" s="112">
        <f t="shared" si="176"/>
        <v>48597.549167172598</v>
      </c>
      <c r="BE166" s="112">
        <f t="shared" si="177"/>
        <v>14580.182623879798</v>
      </c>
      <c r="BF166" s="112">
        <f t="shared" si="178"/>
        <v>466047.96994497592</v>
      </c>
      <c r="BG166" s="96"/>
      <c r="BH166" s="112">
        <f>SUM($AT166:AT166)</f>
        <v>263.28483251099999</v>
      </c>
      <c r="BI166" s="112">
        <f>SUM($AT166:AU166)</f>
        <v>5348.3052857417997</v>
      </c>
      <c r="BJ166" s="112">
        <f>SUM($AT166:AV166)</f>
        <v>46428.951711866401</v>
      </c>
      <c r="BK166" s="112">
        <f>SUM($AT166:AW166)</f>
        <v>50031.364548627003</v>
      </c>
      <c r="BL166" s="112">
        <f>SUM($AT166:AX166)</f>
        <v>54583.052056734603</v>
      </c>
      <c r="BM166" s="112">
        <f>SUM($AT166:AY166)</f>
        <v>84372.885445341599</v>
      </c>
      <c r="BN166" s="112">
        <f>SUM($AT166:AZ166)</f>
        <v>148991.1958979496</v>
      </c>
      <c r="BO166" s="112">
        <f>SUM($AT166:BA166)</f>
        <v>162436.59673913519</v>
      </c>
      <c r="BP166" s="112">
        <f>SUM($AT166:BB166)</f>
        <v>324360.63346488657</v>
      </c>
      <c r="BQ166" s="112">
        <f>SUM($AT166:BC166)</f>
        <v>402870.23815392354</v>
      </c>
      <c r="BR166" s="112">
        <f>SUM($AT166:BD166)</f>
        <v>451467.78732109611</v>
      </c>
      <c r="BS166" s="112">
        <f>SUM($AT166:BE166)</f>
        <v>466047.96994497592</v>
      </c>
      <c r="BT166" s="132">
        <f t="shared" si="179"/>
        <v>163681.52336919177</v>
      </c>
      <c r="BV166" s="112">
        <f t="shared" si="180"/>
        <v>82.615842917000009</v>
      </c>
      <c r="BW166" s="112">
        <f t="shared" si="181"/>
        <v>1595.6226835676002</v>
      </c>
      <c r="BX166" s="112">
        <f t="shared" si="182"/>
        <v>12890.6485029962</v>
      </c>
      <c r="BY166" s="112">
        <f t="shared" si="183"/>
        <v>1130.3969552882002</v>
      </c>
      <c r="BZ166" s="112">
        <f t="shared" si="184"/>
        <v>1428.2687558972002</v>
      </c>
      <c r="CA166" s="112">
        <f t="shared" si="185"/>
        <v>9347.7173458290017</v>
      </c>
      <c r="CB166" s="112">
        <f t="shared" si="186"/>
        <v>20276.504859776003</v>
      </c>
      <c r="CC166" s="112">
        <f t="shared" si="187"/>
        <v>4219.0167707631999</v>
      </c>
      <c r="CD166" s="112">
        <f t="shared" si="188"/>
        <v>50809.956103575802</v>
      </c>
      <c r="CE166" s="112">
        <f t="shared" si="189"/>
        <v>24635.438003039002</v>
      </c>
      <c r="CF166" s="112">
        <f t="shared" si="190"/>
        <v>15249.368715452201</v>
      </c>
      <c r="CG166" s="112">
        <f t="shared" si="191"/>
        <v>4575.0986331706008</v>
      </c>
      <c r="CH166" s="112">
        <f t="shared" si="192"/>
        <v>146240.653172272</v>
      </c>
      <c r="CI166" s="96"/>
      <c r="CJ166" s="112">
        <f>SUM($BV166:BV166)</f>
        <v>82.615842917000009</v>
      </c>
      <c r="CK166" s="112">
        <f>SUM($BV166:BW166)</f>
        <v>1678.2385264846002</v>
      </c>
      <c r="CL166" s="112">
        <f>SUM($BV166:BX166)</f>
        <v>14568.8870294808</v>
      </c>
      <c r="CM166" s="112">
        <f>SUM($BV166:BY166)</f>
        <v>15699.283984769001</v>
      </c>
      <c r="CN166" s="112">
        <f>SUM($BV166:BZ166)</f>
        <v>17127.5527406662</v>
      </c>
      <c r="CO166" s="112">
        <f>SUM($BV166:CA166)</f>
        <v>26475.270086495202</v>
      </c>
      <c r="CP166" s="112">
        <f>SUM($BV166:CB166)</f>
        <v>46751.774946271209</v>
      </c>
      <c r="CQ166" s="112">
        <f>SUM($BV166:CC166)</f>
        <v>50970.791717034408</v>
      </c>
      <c r="CR166" s="112">
        <f>SUM($BV166:CD166)</f>
        <v>101780.74782061021</v>
      </c>
      <c r="CS166" s="112">
        <f>SUM($BV166:CE166)</f>
        <v>126416.18582364921</v>
      </c>
      <c r="CT166" s="112">
        <f>SUM($BV166:CF166)</f>
        <v>141665.5545391014</v>
      </c>
      <c r="CU166" s="112">
        <f>SUM($BV166:CG166)</f>
        <v>146240.653172272</v>
      </c>
      <c r="CV166" s="132">
        <f t="shared" si="162"/>
        <v>51361.435803634609</v>
      </c>
    </row>
    <row r="167" spans="1:100" s="94" customFormat="1" ht="14.4">
      <c r="A167" s="154" t="s">
        <v>864</v>
      </c>
      <c r="B167" s="154" t="s">
        <v>60</v>
      </c>
      <c r="C167" s="154" t="s">
        <v>20</v>
      </c>
      <c r="D167" s="137" t="s">
        <v>782</v>
      </c>
      <c r="E167" s="105" t="s">
        <v>51</v>
      </c>
      <c r="F167" t="s">
        <v>190</v>
      </c>
      <c r="G167" t="s">
        <v>191</v>
      </c>
      <c r="H167" t="s">
        <v>192</v>
      </c>
      <c r="I167" t="s">
        <v>83</v>
      </c>
      <c r="J167" t="s">
        <v>789</v>
      </c>
      <c r="K167" s="154" t="s">
        <v>238</v>
      </c>
      <c r="L167" s="154" t="s">
        <v>43</v>
      </c>
      <c r="M167" s="119" t="str">
        <f t="shared" si="130"/>
        <v>CD.AA</v>
      </c>
      <c r="N167" s="118">
        <v>0.48309143579999997</v>
      </c>
      <c r="O167" s="118">
        <v>0.15158870260000001</v>
      </c>
      <c r="P167" s="117">
        <f t="shared" si="163"/>
        <v>1078966.8474761753</v>
      </c>
      <c r="Q167" s="117">
        <f t="shared" si="164"/>
        <v>338567.75847510382</v>
      </c>
      <c r="R167" s="112">
        <v>4482</v>
      </c>
      <c r="S167" s="112">
        <v>23179</v>
      </c>
      <c r="T167" s="112">
        <v>26722</v>
      </c>
      <c r="U167" s="112">
        <v>593142</v>
      </c>
      <c r="V167" s="112">
        <v>37318</v>
      </c>
      <c r="W167" s="112">
        <v>41392</v>
      </c>
      <c r="X167" s="112">
        <v>20700</v>
      </c>
      <c r="Y167" s="112">
        <v>75328</v>
      </c>
      <c r="Z167" s="112">
        <v>765746</v>
      </c>
      <c r="AA167" s="112">
        <v>335164</v>
      </c>
      <c r="AB167" s="112">
        <v>92236</v>
      </c>
      <c r="AC167" s="112">
        <v>218054</v>
      </c>
      <c r="AD167" s="112">
        <f t="shared" si="133"/>
        <v>2233463</v>
      </c>
      <c r="AE167" s="96"/>
      <c r="AF167" s="112">
        <f>SUM($R167:R167)</f>
        <v>4482</v>
      </c>
      <c r="AG167" s="112">
        <f>SUM($R167:S167)</f>
        <v>27661</v>
      </c>
      <c r="AH167" s="112">
        <f>SUM($R167:T167)</f>
        <v>54383</v>
      </c>
      <c r="AI167" s="112">
        <f>SUM($R167:U167)</f>
        <v>647525</v>
      </c>
      <c r="AJ167" s="112">
        <f>SUM($R167:V167)</f>
        <v>684843</v>
      </c>
      <c r="AK167" s="112">
        <f>SUM($R167:W167)</f>
        <v>726235</v>
      </c>
      <c r="AL167" s="112">
        <f>SUM($R167:X167)</f>
        <v>746935</v>
      </c>
      <c r="AM167" s="112">
        <f>SUM($R167:Y167)</f>
        <v>822263</v>
      </c>
      <c r="AN167" s="112">
        <f>SUM($R167:Z167)</f>
        <v>1588009</v>
      </c>
      <c r="AO167" s="112">
        <f>SUM($R167:AA167)</f>
        <v>1923173</v>
      </c>
      <c r="AP167" s="112">
        <f>SUM($R167:AB167)</f>
        <v>2015409</v>
      </c>
      <c r="AQ167" s="112">
        <f>SUM($R167:AC167)</f>
        <v>2233463</v>
      </c>
      <c r="AR167" s="132">
        <f t="shared" si="165"/>
        <v>863137.45833333337</v>
      </c>
      <c r="AT167" s="112">
        <f t="shared" si="166"/>
        <v>2165.2158152555999</v>
      </c>
      <c r="AU167" s="112">
        <f t="shared" si="167"/>
        <v>11197.5763904082</v>
      </c>
      <c r="AV167" s="112">
        <f t="shared" si="168"/>
        <v>12909.1693474476</v>
      </c>
      <c r="AW167" s="112">
        <f t="shared" si="169"/>
        <v>286541.8204132836</v>
      </c>
      <c r="AX167" s="112">
        <f t="shared" si="170"/>
        <v>18028.006201184398</v>
      </c>
      <c r="AY167" s="112">
        <f t="shared" si="171"/>
        <v>19996.120710633597</v>
      </c>
      <c r="AZ167" s="112">
        <f t="shared" si="172"/>
        <v>9999.9927210599999</v>
      </c>
      <c r="BA167" s="112">
        <f t="shared" si="173"/>
        <v>36390.311675942401</v>
      </c>
      <c r="BB167" s="112">
        <f t="shared" si="174"/>
        <v>369925.3345981068</v>
      </c>
      <c r="BC167" s="112">
        <f t="shared" si="175"/>
        <v>161914.85798847119</v>
      </c>
      <c r="BD167" s="112">
        <f t="shared" si="176"/>
        <v>44558.4216724488</v>
      </c>
      <c r="BE167" s="112">
        <f t="shared" si="177"/>
        <v>105340.01994193319</v>
      </c>
      <c r="BF167" s="112">
        <f t="shared" si="178"/>
        <v>1078966.8474761753</v>
      </c>
      <c r="BG167" s="96"/>
      <c r="BH167" s="112">
        <f>SUM($AT167:AT167)</f>
        <v>2165.2158152555999</v>
      </c>
      <c r="BI167" s="112">
        <f>SUM($AT167:AU167)</f>
        <v>13362.7922056638</v>
      </c>
      <c r="BJ167" s="112">
        <f>SUM($AT167:AV167)</f>
        <v>26271.9615531114</v>
      </c>
      <c r="BK167" s="112">
        <f>SUM($AT167:AW167)</f>
        <v>312813.78196639498</v>
      </c>
      <c r="BL167" s="112">
        <f>SUM($AT167:AX167)</f>
        <v>330841.78816757939</v>
      </c>
      <c r="BM167" s="112">
        <f>SUM($AT167:AY167)</f>
        <v>350837.90887821297</v>
      </c>
      <c r="BN167" s="112">
        <f>SUM($AT167:AZ167)</f>
        <v>360837.90159927297</v>
      </c>
      <c r="BO167" s="112">
        <f>SUM($AT167:BA167)</f>
        <v>397228.21327521536</v>
      </c>
      <c r="BP167" s="112">
        <f>SUM($AT167:BB167)</f>
        <v>767153.54787332215</v>
      </c>
      <c r="BQ167" s="112">
        <f>SUM($AT167:BC167)</f>
        <v>929068.40586179332</v>
      </c>
      <c r="BR167" s="112">
        <f>SUM($AT167:BD167)</f>
        <v>973626.82753424207</v>
      </c>
      <c r="BS167" s="112">
        <f>SUM($AT167:BE167)</f>
        <v>1078966.8474761753</v>
      </c>
      <c r="BT167" s="132">
        <f t="shared" si="179"/>
        <v>416974.31403901265</v>
      </c>
      <c r="BV167" s="112">
        <f t="shared" si="180"/>
        <v>679.42056505320011</v>
      </c>
      <c r="BW167" s="112">
        <f t="shared" si="181"/>
        <v>3513.6745375654004</v>
      </c>
      <c r="BX167" s="112">
        <f t="shared" si="182"/>
        <v>4050.7533108772004</v>
      </c>
      <c r="BY167" s="112">
        <f t="shared" si="183"/>
        <v>89913.626237569202</v>
      </c>
      <c r="BZ167" s="112">
        <f t="shared" si="184"/>
        <v>5656.9872036268007</v>
      </c>
      <c r="CA167" s="112">
        <f t="shared" si="185"/>
        <v>6274.5595780192007</v>
      </c>
      <c r="CB167" s="112">
        <f t="shared" si="186"/>
        <v>3137.8861438200001</v>
      </c>
      <c r="CC167" s="112">
        <f t="shared" si="187"/>
        <v>11418.8737894528</v>
      </c>
      <c r="CD167" s="112">
        <f t="shared" si="188"/>
        <v>116078.4426611396</v>
      </c>
      <c r="CE167" s="112">
        <f t="shared" si="189"/>
        <v>50807.075918226401</v>
      </c>
      <c r="CF167" s="112">
        <f t="shared" si="190"/>
        <v>13981.935573013601</v>
      </c>
      <c r="CG167" s="112">
        <f t="shared" si="191"/>
        <v>33054.522956740402</v>
      </c>
      <c r="CH167" s="112">
        <f t="shared" si="192"/>
        <v>338567.75847510382</v>
      </c>
      <c r="CI167" s="96"/>
      <c r="CJ167" s="112">
        <f>SUM($BV167:BV167)</f>
        <v>679.42056505320011</v>
      </c>
      <c r="CK167" s="112">
        <f>SUM($BV167:BW167)</f>
        <v>4193.0951026186003</v>
      </c>
      <c r="CL167" s="112">
        <f>SUM($BV167:BX167)</f>
        <v>8243.8484134958017</v>
      </c>
      <c r="CM167" s="112">
        <f>SUM($BV167:BY167)</f>
        <v>98157.474651065</v>
      </c>
      <c r="CN167" s="112">
        <f>SUM($BV167:BZ167)</f>
        <v>103814.46185469181</v>
      </c>
      <c r="CO167" s="112">
        <f>SUM($BV167:CA167)</f>
        <v>110089.021432711</v>
      </c>
      <c r="CP167" s="112">
        <f>SUM($BV167:CB167)</f>
        <v>113226.907576531</v>
      </c>
      <c r="CQ167" s="112">
        <f>SUM($BV167:CC167)</f>
        <v>124645.7813659838</v>
      </c>
      <c r="CR167" s="112">
        <f>SUM($BV167:CD167)</f>
        <v>240724.22402712342</v>
      </c>
      <c r="CS167" s="112">
        <f>SUM($BV167:CE167)</f>
        <v>291531.29994534981</v>
      </c>
      <c r="CT167" s="112">
        <f>SUM($BV167:CF167)</f>
        <v>305513.23551836342</v>
      </c>
      <c r="CU167" s="112">
        <f>SUM($BV167:CG167)</f>
        <v>338567.75847510382</v>
      </c>
      <c r="CV167" s="132">
        <f t="shared" si="162"/>
        <v>130841.88747421157</v>
      </c>
    </row>
    <row r="168" spans="1:100" s="94" customFormat="1" ht="14.4">
      <c r="A168" s="154" t="s">
        <v>509</v>
      </c>
      <c r="B168" s="154" t="s">
        <v>60</v>
      </c>
      <c r="C168" s="154" t="s">
        <v>20</v>
      </c>
      <c r="D168" s="137" t="s">
        <v>583</v>
      </c>
      <c r="E168" s="105" t="s">
        <v>51</v>
      </c>
      <c r="F168" t="s">
        <v>81</v>
      </c>
      <c r="G168" t="s">
        <v>205</v>
      </c>
      <c r="H168" t="s">
        <v>206</v>
      </c>
      <c r="I168" t="s">
        <v>82</v>
      </c>
      <c r="J168" t="s">
        <v>790</v>
      </c>
      <c r="K168" s="154" t="s">
        <v>238</v>
      </c>
      <c r="L168" s="154" t="s">
        <v>46</v>
      </c>
      <c r="M168" s="119" t="str">
        <f t="shared" si="130"/>
        <v>CD.AA</v>
      </c>
      <c r="N168" s="118">
        <v>0.48309143579999997</v>
      </c>
      <c r="O168" s="118">
        <v>0.15158870260000001</v>
      </c>
      <c r="P168" s="117">
        <f t="shared" si="163"/>
        <v>509161.94822438277</v>
      </c>
      <c r="Q168" s="117">
        <f t="shared" si="164"/>
        <v>159769.33852451161</v>
      </c>
      <c r="R168" s="112">
        <v>0</v>
      </c>
      <c r="S168" s="112">
        <v>0</v>
      </c>
      <c r="T168" s="112">
        <v>0</v>
      </c>
      <c r="U168" s="112">
        <v>0</v>
      </c>
      <c r="V168" s="112">
        <v>43023</v>
      </c>
      <c r="W168" s="112">
        <v>80</v>
      </c>
      <c r="X168" s="112">
        <v>0</v>
      </c>
      <c r="Y168" s="112">
        <v>0</v>
      </c>
      <c r="Z168" s="112">
        <v>0</v>
      </c>
      <c r="AA168" s="112">
        <v>0</v>
      </c>
      <c r="AB168" s="112">
        <v>507055</v>
      </c>
      <c r="AC168" s="112">
        <v>503808</v>
      </c>
      <c r="AD168" s="112">
        <f t="shared" si="133"/>
        <v>1053966</v>
      </c>
      <c r="AE168" s="96"/>
      <c r="AF168" s="112">
        <f>SUM($R168:R168)</f>
        <v>0</v>
      </c>
      <c r="AG168" s="112">
        <f>SUM($R168:S168)</f>
        <v>0</v>
      </c>
      <c r="AH168" s="112">
        <f>SUM($R168:T168)</f>
        <v>0</v>
      </c>
      <c r="AI168" s="112">
        <f>SUM($R168:U168)</f>
        <v>0</v>
      </c>
      <c r="AJ168" s="112">
        <f>SUM($R168:V168)</f>
        <v>43023</v>
      </c>
      <c r="AK168" s="112">
        <f>SUM($R168:W168)</f>
        <v>43103</v>
      </c>
      <c r="AL168" s="112">
        <f>SUM($R168:X168)</f>
        <v>43103</v>
      </c>
      <c r="AM168" s="112">
        <f>SUM($R168:Y168)</f>
        <v>43103</v>
      </c>
      <c r="AN168" s="112">
        <f>SUM($R168:Z168)</f>
        <v>43103</v>
      </c>
      <c r="AO168" s="112">
        <f>SUM($R168:AA168)</f>
        <v>43103</v>
      </c>
      <c r="AP168" s="112">
        <f>SUM($R168:AB168)</f>
        <v>550158</v>
      </c>
      <c r="AQ168" s="112">
        <f>SUM($R168:AC168)</f>
        <v>1053966</v>
      </c>
      <c r="AR168" s="132">
        <f t="shared" si="165"/>
        <v>111306.58333333333</v>
      </c>
      <c r="AT168" s="112">
        <f t="shared" si="166"/>
        <v>0</v>
      </c>
      <c r="AU168" s="112">
        <f t="shared" si="167"/>
        <v>0</v>
      </c>
      <c r="AV168" s="112">
        <f t="shared" si="168"/>
        <v>0</v>
      </c>
      <c r="AW168" s="112">
        <f t="shared" si="169"/>
        <v>0</v>
      </c>
      <c r="AX168" s="112">
        <f t="shared" si="170"/>
        <v>20784.042842423398</v>
      </c>
      <c r="AY168" s="112">
        <f t="shared" si="171"/>
        <v>38.647314863999995</v>
      </c>
      <c r="AZ168" s="112">
        <f t="shared" si="172"/>
        <v>0</v>
      </c>
      <c r="BA168" s="112">
        <f t="shared" si="173"/>
        <v>0</v>
      </c>
      <c r="BB168" s="112">
        <f t="shared" si="174"/>
        <v>0</v>
      </c>
      <c r="BC168" s="112">
        <f t="shared" si="175"/>
        <v>0</v>
      </c>
      <c r="BD168" s="112">
        <f t="shared" si="176"/>
        <v>244953.92797956898</v>
      </c>
      <c r="BE168" s="112">
        <f t="shared" si="177"/>
        <v>243385.33008752638</v>
      </c>
      <c r="BF168" s="112">
        <f t="shared" si="178"/>
        <v>509161.94822438271</v>
      </c>
      <c r="BG168" s="96"/>
      <c r="BH168" s="112">
        <f>SUM($AT168:AT168)</f>
        <v>0</v>
      </c>
      <c r="BI168" s="112">
        <f>SUM($AT168:AU168)</f>
        <v>0</v>
      </c>
      <c r="BJ168" s="112">
        <f>SUM($AT168:AV168)</f>
        <v>0</v>
      </c>
      <c r="BK168" s="112">
        <f>SUM($AT168:AW168)</f>
        <v>0</v>
      </c>
      <c r="BL168" s="112">
        <f>SUM($AT168:AX168)</f>
        <v>20784.042842423398</v>
      </c>
      <c r="BM168" s="112">
        <f>SUM($AT168:AY168)</f>
        <v>20822.690157287398</v>
      </c>
      <c r="BN168" s="112">
        <f>SUM($AT168:AZ168)</f>
        <v>20822.690157287398</v>
      </c>
      <c r="BO168" s="112">
        <f>SUM($AT168:BA168)</f>
        <v>20822.690157287398</v>
      </c>
      <c r="BP168" s="112">
        <f>SUM($AT168:BB168)</f>
        <v>20822.690157287398</v>
      </c>
      <c r="BQ168" s="112">
        <f>SUM($AT168:BC168)</f>
        <v>20822.690157287398</v>
      </c>
      <c r="BR168" s="112">
        <f>SUM($AT168:BD168)</f>
        <v>265776.61813685636</v>
      </c>
      <c r="BS168" s="112">
        <f>SUM($AT168:BE168)</f>
        <v>509161.94822438271</v>
      </c>
      <c r="BT168" s="132">
        <f t="shared" si="179"/>
        <v>53771.257156492349</v>
      </c>
      <c r="BV168" s="112">
        <f t="shared" si="180"/>
        <v>0</v>
      </c>
      <c r="BW168" s="112">
        <f t="shared" si="181"/>
        <v>0</v>
      </c>
      <c r="BX168" s="112">
        <f t="shared" si="182"/>
        <v>0</v>
      </c>
      <c r="BY168" s="112">
        <f t="shared" si="183"/>
        <v>0</v>
      </c>
      <c r="BZ168" s="112">
        <f t="shared" si="184"/>
        <v>6521.8007519598004</v>
      </c>
      <c r="CA168" s="112">
        <f t="shared" si="185"/>
        <v>12.127096208000001</v>
      </c>
      <c r="CB168" s="112">
        <f t="shared" si="186"/>
        <v>0</v>
      </c>
      <c r="CC168" s="112">
        <f t="shared" si="187"/>
        <v>0</v>
      </c>
      <c r="CD168" s="112">
        <f t="shared" si="188"/>
        <v>0</v>
      </c>
      <c r="CE168" s="112">
        <f t="shared" si="189"/>
        <v>0</v>
      </c>
      <c r="CF168" s="112">
        <f t="shared" si="190"/>
        <v>76863.809596843013</v>
      </c>
      <c r="CG168" s="112">
        <f t="shared" si="191"/>
        <v>76371.601079500804</v>
      </c>
      <c r="CH168" s="112">
        <f t="shared" si="192"/>
        <v>159769.33852451161</v>
      </c>
      <c r="CI168" s="96"/>
      <c r="CJ168" s="112">
        <f>SUM($BV168:BV168)</f>
        <v>0</v>
      </c>
      <c r="CK168" s="112">
        <f>SUM($BV168:BW168)</f>
        <v>0</v>
      </c>
      <c r="CL168" s="112">
        <f>SUM($BV168:BX168)</f>
        <v>0</v>
      </c>
      <c r="CM168" s="112">
        <f>SUM($BV168:BY168)</f>
        <v>0</v>
      </c>
      <c r="CN168" s="112">
        <f>SUM($BV168:BZ168)</f>
        <v>6521.8007519598004</v>
      </c>
      <c r="CO168" s="112">
        <f>SUM($BV168:CA168)</f>
        <v>6533.9278481678002</v>
      </c>
      <c r="CP168" s="112">
        <f>SUM($BV168:CB168)</f>
        <v>6533.9278481678002</v>
      </c>
      <c r="CQ168" s="112">
        <f>SUM($BV168:CC168)</f>
        <v>6533.9278481678002</v>
      </c>
      <c r="CR168" s="112">
        <f>SUM($BV168:CD168)</f>
        <v>6533.9278481678002</v>
      </c>
      <c r="CS168" s="112">
        <f>SUM($BV168:CE168)</f>
        <v>6533.9278481678002</v>
      </c>
      <c r="CT168" s="112">
        <f>SUM($BV168:CF168)</f>
        <v>83397.737445010818</v>
      </c>
      <c r="CU168" s="112">
        <f>SUM($BV168:CG168)</f>
        <v>159769.33852451161</v>
      </c>
      <c r="CV168" s="132">
        <f t="shared" si="162"/>
        <v>16872.820558338786</v>
      </c>
    </row>
    <row r="169" spans="1:100" s="94" customFormat="1" ht="14.4">
      <c r="A169" s="154" t="s">
        <v>864</v>
      </c>
      <c r="B169" s="154" t="s">
        <v>60</v>
      </c>
      <c r="C169" s="154" t="s">
        <v>20</v>
      </c>
      <c r="D169" s="137" t="s">
        <v>782</v>
      </c>
      <c r="E169" s="105" t="s">
        <v>51</v>
      </c>
      <c r="F169" t="s">
        <v>79</v>
      </c>
      <c r="G169" t="s">
        <v>193</v>
      </c>
      <c r="H169" t="s">
        <v>194</v>
      </c>
      <c r="I169" t="s">
        <v>80</v>
      </c>
      <c r="J169" t="s">
        <v>791</v>
      </c>
      <c r="K169" s="154" t="s">
        <v>238</v>
      </c>
      <c r="L169" s="154" t="s">
        <v>43</v>
      </c>
      <c r="M169" s="119" t="str">
        <f t="shared" si="130"/>
        <v>CD.AA</v>
      </c>
      <c r="N169" s="118">
        <v>0.48309143579999997</v>
      </c>
      <c r="O169" s="118">
        <v>0.15158870260000001</v>
      </c>
      <c r="P169" s="117">
        <f t="shared" si="163"/>
        <v>655922.71096324374</v>
      </c>
      <c r="Q169" s="117">
        <f t="shared" si="164"/>
        <v>205821.22843087863</v>
      </c>
      <c r="R169" s="112">
        <v>24196</v>
      </c>
      <c r="S169" s="112">
        <v>9517</v>
      </c>
      <c r="T169" s="112">
        <v>6476</v>
      </c>
      <c r="U169" s="112">
        <v>6239</v>
      </c>
      <c r="V169" s="112">
        <v>9500</v>
      </c>
      <c r="W169" s="112">
        <v>5944</v>
      </c>
      <c r="X169" s="112">
        <v>185933</v>
      </c>
      <c r="Y169" s="112">
        <v>0</v>
      </c>
      <c r="Z169" s="112">
        <v>0</v>
      </c>
      <c r="AA169" s="112">
        <v>1014624</v>
      </c>
      <c r="AB169" s="112">
        <v>9204</v>
      </c>
      <c r="AC169" s="112">
        <v>86128</v>
      </c>
      <c r="AD169" s="112">
        <f t="shared" si="133"/>
        <v>1357761</v>
      </c>
      <c r="AE169" s="96"/>
      <c r="AF169" s="112">
        <f>SUM($R169:R169)</f>
        <v>24196</v>
      </c>
      <c r="AG169" s="112">
        <f>SUM($R169:S169)</f>
        <v>33713</v>
      </c>
      <c r="AH169" s="112">
        <f>SUM($R169:T169)</f>
        <v>40189</v>
      </c>
      <c r="AI169" s="112">
        <f>SUM($R169:U169)</f>
        <v>46428</v>
      </c>
      <c r="AJ169" s="112">
        <f>SUM($R169:V169)</f>
        <v>55928</v>
      </c>
      <c r="AK169" s="112">
        <f>SUM($R169:W169)</f>
        <v>61872</v>
      </c>
      <c r="AL169" s="112">
        <f>SUM($R169:X169)</f>
        <v>247805</v>
      </c>
      <c r="AM169" s="112">
        <f>SUM($R169:Y169)</f>
        <v>247805</v>
      </c>
      <c r="AN169" s="112">
        <f>SUM($R169:Z169)</f>
        <v>247805</v>
      </c>
      <c r="AO169" s="112">
        <f>SUM($R169:AA169)</f>
        <v>1262429</v>
      </c>
      <c r="AP169" s="112">
        <f>SUM($R169:AB169)</f>
        <v>1271633</v>
      </c>
      <c r="AQ169" s="112">
        <f>SUM($R169:AC169)</f>
        <v>1357761</v>
      </c>
      <c r="AR169" s="132">
        <f t="shared" si="165"/>
        <v>351556.95833333331</v>
      </c>
      <c r="AT169" s="112">
        <f t="shared" si="166"/>
        <v>11688.8803806168</v>
      </c>
      <c r="AU169" s="112">
        <f t="shared" si="167"/>
        <v>4597.5811945085998</v>
      </c>
      <c r="AV169" s="112">
        <f t="shared" si="168"/>
        <v>3128.5001382408</v>
      </c>
      <c r="AW169" s="112">
        <f t="shared" si="169"/>
        <v>3014.0074679561999</v>
      </c>
      <c r="AX169" s="112">
        <f t="shared" si="170"/>
        <v>4589.3686400999995</v>
      </c>
      <c r="AY169" s="112">
        <f t="shared" si="171"/>
        <v>2871.4954943951998</v>
      </c>
      <c r="AZ169" s="112">
        <f t="shared" si="172"/>
        <v>89822.639932601393</v>
      </c>
      <c r="BA169" s="112">
        <f t="shared" si="173"/>
        <v>0</v>
      </c>
      <c r="BB169" s="112">
        <f t="shared" si="174"/>
        <v>0</v>
      </c>
      <c r="BC169" s="112">
        <f t="shared" si="175"/>
        <v>490156.16495713918</v>
      </c>
      <c r="BD169" s="112">
        <f t="shared" si="176"/>
        <v>4446.3735751032</v>
      </c>
      <c r="BE169" s="112">
        <f t="shared" si="177"/>
        <v>41607.699182582401</v>
      </c>
      <c r="BF169" s="112">
        <f t="shared" si="178"/>
        <v>655922.71096324385</v>
      </c>
      <c r="BG169" s="96"/>
      <c r="BH169" s="112">
        <f>SUM($AT169:AT169)</f>
        <v>11688.8803806168</v>
      </c>
      <c r="BI169" s="112">
        <f>SUM($AT169:AU169)</f>
        <v>16286.461575125399</v>
      </c>
      <c r="BJ169" s="112">
        <f>SUM($AT169:AV169)</f>
        <v>19414.9617133662</v>
      </c>
      <c r="BK169" s="112">
        <f>SUM($AT169:AW169)</f>
        <v>22428.969181322398</v>
      </c>
      <c r="BL169" s="112">
        <f>SUM($AT169:AX169)</f>
        <v>27018.337821422399</v>
      </c>
      <c r="BM169" s="112">
        <f>SUM($AT169:AY169)</f>
        <v>29889.833315817599</v>
      </c>
      <c r="BN169" s="112">
        <f>SUM($AT169:AZ169)</f>
        <v>119712.47324841899</v>
      </c>
      <c r="BO169" s="112">
        <f>SUM($AT169:BA169)</f>
        <v>119712.47324841899</v>
      </c>
      <c r="BP169" s="112">
        <f>SUM($AT169:BB169)</f>
        <v>119712.47324841899</v>
      </c>
      <c r="BQ169" s="112">
        <f>SUM($AT169:BC169)</f>
        <v>609868.63820555818</v>
      </c>
      <c r="BR169" s="112">
        <f>SUM($AT169:BD169)</f>
        <v>614315.01178066141</v>
      </c>
      <c r="BS169" s="112">
        <f>SUM($AT169:BE169)</f>
        <v>655922.71096324385</v>
      </c>
      <c r="BT169" s="132">
        <f t="shared" si="179"/>
        <v>169834.15576673078</v>
      </c>
      <c r="BV169" s="112">
        <f t="shared" si="180"/>
        <v>3667.8402481096005</v>
      </c>
      <c r="BW169" s="112">
        <f t="shared" si="181"/>
        <v>1442.6696826442001</v>
      </c>
      <c r="BX169" s="112">
        <f t="shared" si="182"/>
        <v>981.68843803760012</v>
      </c>
      <c r="BY169" s="112">
        <f t="shared" si="183"/>
        <v>945.76191552140006</v>
      </c>
      <c r="BZ169" s="112">
        <f t="shared" si="184"/>
        <v>1440.0926747000001</v>
      </c>
      <c r="CA169" s="112">
        <f t="shared" si="185"/>
        <v>901.04324825440005</v>
      </c>
      <c r="CB169" s="112">
        <f t="shared" si="186"/>
        <v>28185.342240525802</v>
      </c>
      <c r="CC169" s="112">
        <f t="shared" si="187"/>
        <v>0</v>
      </c>
      <c r="CD169" s="112">
        <f t="shared" si="188"/>
        <v>0</v>
      </c>
      <c r="CE169" s="112">
        <f t="shared" si="189"/>
        <v>153805.53578682241</v>
      </c>
      <c r="CF169" s="112">
        <f t="shared" si="190"/>
        <v>1395.2224187304</v>
      </c>
      <c r="CG169" s="112">
        <f t="shared" si="191"/>
        <v>13056.0317775328</v>
      </c>
      <c r="CH169" s="112">
        <f t="shared" si="192"/>
        <v>205821.2284308786</v>
      </c>
      <c r="CI169" s="96"/>
      <c r="CJ169" s="112">
        <f>SUM($BV169:BV169)</f>
        <v>3667.8402481096005</v>
      </c>
      <c r="CK169" s="112">
        <f>SUM($BV169:BW169)</f>
        <v>5110.5099307538003</v>
      </c>
      <c r="CL169" s="112">
        <f>SUM($BV169:BX169)</f>
        <v>6092.1983687914008</v>
      </c>
      <c r="CM169" s="112">
        <f>SUM($BV169:BY169)</f>
        <v>7037.9602843128005</v>
      </c>
      <c r="CN169" s="112">
        <f>SUM($BV169:BZ169)</f>
        <v>8478.0529590128008</v>
      </c>
      <c r="CO169" s="112">
        <f>SUM($BV169:CA169)</f>
        <v>9379.096207267201</v>
      </c>
      <c r="CP169" s="112">
        <f>SUM($BV169:CB169)</f>
        <v>37564.438447793</v>
      </c>
      <c r="CQ169" s="112">
        <f>SUM($BV169:CC169)</f>
        <v>37564.438447793</v>
      </c>
      <c r="CR169" s="112">
        <f>SUM($BV169:CD169)</f>
        <v>37564.438447793</v>
      </c>
      <c r="CS169" s="112">
        <f>SUM($BV169:CE169)</f>
        <v>191369.97423461539</v>
      </c>
      <c r="CT169" s="112">
        <f>SUM($BV169:CF169)</f>
        <v>192765.1966533458</v>
      </c>
      <c r="CU169" s="112">
        <f>SUM($BV169:CG169)</f>
        <v>205821.2284308786</v>
      </c>
      <c r="CV169" s="132">
        <f t="shared" si="162"/>
        <v>53292.063203752266</v>
      </c>
    </row>
    <row r="170" spans="1:100" s="94" customFormat="1" ht="14.4">
      <c r="A170" s="154" t="s">
        <v>864</v>
      </c>
      <c r="B170" s="154" t="s">
        <v>60</v>
      </c>
      <c r="C170" s="154" t="s">
        <v>20</v>
      </c>
      <c r="D170" s="137" t="s">
        <v>731</v>
      </c>
      <c r="E170" s="105" t="s">
        <v>51</v>
      </c>
      <c r="F170" t="s">
        <v>207</v>
      </c>
      <c r="G170" t="s">
        <v>208</v>
      </c>
      <c r="H170" t="s">
        <v>209</v>
      </c>
      <c r="I170" t="s">
        <v>77</v>
      </c>
      <c r="J170" t="s">
        <v>792</v>
      </c>
      <c r="K170" s="154" t="s">
        <v>238</v>
      </c>
      <c r="L170" s="154" t="s">
        <v>46</v>
      </c>
      <c r="M170" s="119" t="str">
        <f t="shared" si="130"/>
        <v>CD.AA</v>
      </c>
      <c r="N170" s="118">
        <v>0.48309143579999997</v>
      </c>
      <c r="O170" s="118">
        <v>0.15158870260000001</v>
      </c>
      <c r="P170" s="117">
        <f t="shared" si="163"/>
        <v>1189543.5785821804</v>
      </c>
      <c r="Q170" s="117">
        <f t="shared" si="164"/>
        <v>373265.50296802825</v>
      </c>
      <c r="R170" s="112">
        <v>1327887</v>
      </c>
      <c r="S170" s="112">
        <v>39109</v>
      </c>
      <c r="T170" s="112">
        <v>39800</v>
      </c>
      <c r="U170" s="112">
        <v>3267</v>
      </c>
      <c r="V170" s="112">
        <v>19773</v>
      </c>
      <c r="W170" s="112">
        <v>37801</v>
      </c>
      <c r="X170" s="112">
        <v>223287</v>
      </c>
      <c r="Y170" s="112">
        <v>148566</v>
      </c>
      <c r="Z170" s="112">
        <v>218198</v>
      </c>
      <c r="AA170" s="112">
        <v>175681</v>
      </c>
      <c r="AB170" s="112">
        <v>180216</v>
      </c>
      <c r="AC170" s="112">
        <v>48772</v>
      </c>
      <c r="AD170" s="112">
        <f t="shared" si="133"/>
        <v>2462357</v>
      </c>
      <c r="AE170" s="96"/>
      <c r="AF170" s="112">
        <f>SUM($R170:R170)</f>
        <v>1327887</v>
      </c>
      <c r="AG170" s="112">
        <f>SUM($R170:S170)</f>
        <v>1366996</v>
      </c>
      <c r="AH170" s="112">
        <f>SUM($R170:T170)</f>
        <v>1406796</v>
      </c>
      <c r="AI170" s="112">
        <f>SUM($R170:U170)</f>
        <v>1410063</v>
      </c>
      <c r="AJ170" s="112">
        <f>SUM($R170:V170)</f>
        <v>1429836</v>
      </c>
      <c r="AK170" s="112">
        <f>SUM($R170:W170)</f>
        <v>1467637</v>
      </c>
      <c r="AL170" s="112">
        <f>SUM($R170:X170)</f>
        <v>1690924</v>
      </c>
      <c r="AM170" s="112">
        <f>SUM($R170:Y170)</f>
        <v>1839490</v>
      </c>
      <c r="AN170" s="112">
        <f>SUM($R170:Z170)</f>
        <v>2057688</v>
      </c>
      <c r="AO170" s="112">
        <f>SUM($R170:AA170)</f>
        <v>2233369</v>
      </c>
      <c r="AP170" s="112">
        <f>SUM($R170:AB170)</f>
        <v>2413585</v>
      </c>
      <c r="AQ170" s="112">
        <f>SUM($R170:AC170)</f>
        <v>2462357</v>
      </c>
      <c r="AR170" s="132">
        <f t="shared" si="165"/>
        <v>1656287.4583333333</v>
      </c>
      <c r="AT170" s="112">
        <f t="shared" si="166"/>
        <v>641490.83741015452</v>
      </c>
      <c r="AU170" s="112">
        <f t="shared" si="167"/>
        <v>18893.222962702199</v>
      </c>
      <c r="AV170" s="112">
        <f t="shared" si="168"/>
        <v>19227.039144840001</v>
      </c>
      <c r="AW170" s="112">
        <f t="shared" si="169"/>
        <v>1578.2597207586</v>
      </c>
      <c r="AX170" s="112">
        <f t="shared" si="170"/>
        <v>9552.1669600733985</v>
      </c>
      <c r="AY170" s="112">
        <f t="shared" si="171"/>
        <v>18261.339364675798</v>
      </c>
      <c r="AZ170" s="112">
        <f t="shared" si="172"/>
        <v>107868.0374254746</v>
      </c>
      <c r="BA170" s="112">
        <f t="shared" si="173"/>
        <v>71770.962251062796</v>
      </c>
      <c r="BB170" s="112">
        <f t="shared" si="174"/>
        <v>105409.58510868839</v>
      </c>
      <c r="BC170" s="112">
        <f t="shared" si="175"/>
        <v>84869.986532779789</v>
      </c>
      <c r="BD170" s="112">
        <f t="shared" si="176"/>
        <v>87060.806194132791</v>
      </c>
      <c r="BE170" s="112">
        <f t="shared" si="177"/>
        <v>23561.335506837597</v>
      </c>
      <c r="BF170" s="112">
        <f t="shared" si="178"/>
        <v>1189543.5785821807</v>
      </c>
      <c r="BG170" s="96"/>
      <c r="BH170" s="112">
        <f>SUM($AT170:AT170)</f>
        <v>641490.83741015452</v>
      </c>
      <c r="BI170" s="112">
        <f>SUM($AT170:AU170)</f>
        <v>660384.06037285668</v>
      </c>
      <c r="BJ170" s="112">
        <f>SUM($AT170:AV170)</f>
        <v>679611.09951769665</v>
      </c>
      <c r="BK170" s="112">
        <f>SUM($AT170:AW170)</f>
        <v>681189.3592384553</v>
      </c>
      <c r="BL170" s="112">
        <f>SUM($AT170:AX170)</f>
        <v>690741.52619852871</v>
      </c>
      <c r="BM170" s="112">
        <f>SUM($AT170:AY170)</f>
        <v>709002.86556320451</v>
      </c>
      <c r="BN170" s="112">
        <f>SUM($AT170:AZ170)</f>
        <v>816870.90298867912</v>
      </c>
      <c r="BO170" s="112">
        <f>SUM($AT170:BA170)</f>
        <v>888641.86523974198</v>
      </c>
      <c r="BP170" s="112">
        <f>SUM($AT170:BB170)</f>
        <v>994051.45034843031</v>
      </c>
      <c r="BQ170" s="112">
        <f>SUM($AT170:BC170)</f>
        <v>1078921.4368812102</v>
      </c>
      <c r="BR170" s="112">
        <f>SUM($AT170:BD170)</f>
        <v>1165982.2430753431</v>
      </c>
      <c r="BS170" s="112">
        <f>SUM($AT170:BE170)</f>
        <v>1189543.5785821807</v>
      </c>
      <c r="BT170" s="132">
        <f t="shared" si="179"/>
        <v>800138.28634378256</v>
      </c>
      <c r="BV170" s="112">
        <f t="shared" si="180"/>
        <v>201292.66752940623</v>
      </c>
      <c r="BW170" s="112">
        <f t="shared" si="181"/>
        <v>5928.4825699834009</v>
      </c>
      <c r="BX170" s="112">
        <f t="shared" si="182"/>
        <v>6033.230363480001</v>
      </c>
      <c r="BY170" s="112">
        <f t="shared" si="183"/>
        <v>495.24029139420003</v>
      </c>
      <c r="BZ170" s="112">
        <f t="shared" si="184"/>
        <v>2997.3634165098001</v>
      </c>
      <c r="CA170" s="112">
        <f t="shared" si="185"/>
        <v>5730.2045469826007</v>
      </c>
      <c r="CB170" s="112">
        <f t="shared" si="186"/>
        <v>33847.786637446203</v>
      </c>
      <c r="CC170" s="112">
        <f t="shared" si="187"/>
        <v>22520.927190471601</v>
      </c>
      <c r="CD170" s="112">
        <f t="shared" si="188"/>
        <v>33076.351729914801</v>
      </c>
      <c r="CE170" s="112">
        <f t="shared" si="189"/>
        <v>26631.254861470603</v>
      </c>
      <c r="CF170" s="112">
        <f t="shared" si="190"/>
        <v>27318.709627761604</v>
      </c>
      <c r="CG170" s="112">
        <f t="shared" si="191"/>
        <v>7393.2842032072003</v>
      </c>
      <c r="CH170" s="112">
        <f t="shared" si="192"/>
        <v>373265.50296802819</v>
      </c>
      <c r="CI170" s="96"/>
      <c r="CJ170" s="112">
        <f>SUM($BV170:BV170)</f>
        <v>201292.66752940623</v>
      </c>
      <c r="CK170" s="112">
        <f>SUM($BV170:BW170)</f>
        <v>207221.15009938963</v>
      </c>
      <c r="CL170" s="112">
        <f>SUM($BV170:BX170)</f>
        <v>213254.38046286962</v>
      </c>
      <c r="CM170" s="112">
        <f>SUM($BV170:BY170)</f>
        <v>213749.62075426383</v>
      </c>
      <c r="CN170" s="112">
        <f>SUM($BV170:BZ170)</f>
        <v>216746.98417077362</v>
      </c>
      <c r="CO170" s="112">
        <f>SUM($BV170:CA170)</f>
        <v>222477.18871775622</v>
      </c>
      <c r="CP170" s="112">
        <f>SUM($BV170:CB170)</f>
        <v>256324.97535520242</v>
      </c>
      <c r="CQ170" s="112">
        <f>SUM($BV170:CC170)</f>
        <v>278845.90254567401</v>
      </c>
      <c r="CR170" s="112">
        <f>SUM($BV170:CD170)</f>
        <v>311922.25427558878</v>
      </c>
      <c r="CS170" s="112">
        <f>SUM($BV170:CE170)</f>
        <v>338553.50913705939</v>
      </c>
      <c r="CT170" s="112">
        <f>SUM($BV170:CF170)</f>
        <v>365872.21876482101</v>
      </c>
      <c r="CU170" s="112">
        <f>SUM($BV170:CG170)</f>
        <v>373265.50296802819</v>
      </c>
      <c r="CV170" s="132">
        <f t="shared" si="162"/>
        <v>251074.4669414016</v>
      </c>
    </row>
    <row r="171" spans="1:100" s="94" customFormat="1" ht="14.4">
      <c r="A171" s="154" t="s">
        <v>864</v>
      </c>
      <c r="B171" s="154" t="s">
        <v>267</v>
      </c>
      <c r="C171" s="154" t="s">
        <v>21</v>
      </c>
      <c r="D171" s="137" t="s">
        <v>782</v>
      </c>
      <c r="E171" s="105" t="s">
        <v>55</v>
      </c>
      <c r="F171" t="s">
        <v>75</v>
      </c>
      <c r="G171" t="s">
        <v>198</v>
      </c>
      <c r="H171" t="s">
        <v>199</v>
      </c>
      <c r="I171" t="s">
        <v>793</v>
      </c>
      <c r="J171" t="s">
        <v>794</v>
      </c>
      <c r="K171" s="154" t="s">
        <v>239</v>
      </c>
      <c r="L171" s="154" t="s">
        <v>43</v>
      </c>
      <c r="M171" s="119" t="str">
        <f t="shared" si="130"/>
        <v>ED.AN</v>
      </c>
      <c r="N171" s="118">
        <v>0.69189000000000001</v>
      </c>
      <c r="O171" s="118">
        <v>0</v>
      </c>
      <c r="P171" s="117">
        <f t="shared" si="163"/>
        <v>29751.27</v>
      </c>
      <c r="Q171" s="117">
        <f t="shared" si="164"/>
        <v>0</v>
      </c>
      <c r="R171" s="112">
        <v>0</v>
      </c>
      <c r="S171" s="112">
        <v>0</v>
      </c>
      <c r="T171" s="112">
        <v>0</v>
      </c>
      <c r="U171" s="112">
        <v>0</v>
      </c>
      <c r="V171" s="112">
        <v>0</v>
      </c>
      <c r="W171" s="112">
        <v>0</v>
      </c>
      <c r="X171" s="112">
        <v>0</v>
      </c>
      <c r="Y171" s="112">
        <v>0</v>
      </c>
      <c r="Z171" s="112">
        <v>0</v>
      </c>
      <c r="AA171" s="112">
        <v>43000</v>
      </c>
      <c r="AB171" s="112">
        <v>0</v>
      </c>
      <c r="AC171" s="112">
        <v>0</v>
      </c>
      <c r="AD171" s="112">
        <f t="shared" si="133"/>
        <v>43000</v>
      </c>
      <c r="AE171" s="96"/>
      <c r="AF171" s="112">
        <f>SUM($R171:R171)</f>
        <v>0</v>
      </c>
      <c r="AG171" s="112">
        <f>SUM($R171:S171)</f>
        <v>0</v>
      </c>
      <c r="AH171" s="112">
        <f>SUM($R171:T171)</f>
        <v>0</v>
      </c>
      <c r="AI171" s="112">
        <f>SUM($R171:U171)</f>
        <v>0</v>
      </c>
      <c r="AJ171" s="112">
        <f>SUM($R171:V171)</f>
        <v>0</v>
      </c>
      <c r="AK171" s="112">
        <f>SUM($R171:W171)</f>
        <v>0</v>
      </c>
      <c r="AL171" s="112">
        <f>SUM($R171:X171)</f>
        <v>0</v>
      </c>
      <c r="AM171" s="112">
        <f>SUM($R171:Y171)</f>
        <v>0</v>
      </c>
      <c r="AN171" s="112">
        <f>SUM($R171:Z171)</f>
        <v>0</v>
      </c>
      <c r="AO171" s="112">
        <f>SUM($R171:AA171)</f>
        <v>43000</v>
      </c>
      <c r="AP171" s="112">
        <f>SUM($R171:AB171)</f>
        <v>43000</v>
      </c>
      <c r="AQ171" s="112">
        <f>SUM($R171:AC171)</f>
        <v>43000</v>
      </c>
      <c r="AR171" s="132">
        <f t="shared" si="165"/>
        <v>8958.3333333333339</v>
      </c>
      <c r="AT171" s="112">
        <f t="shared" si="166"/>
        <v>0</v>
      </c>
      <c r="AU171" s="112">
        <f t="shared" si="167"/>
        <v>0</v>
      </c>
      <c r="AV171" s="112">
        <f t="shared" si="168"/>
        <v>0</v>
      </c>
      <c r="AW171" s="112">
        <f t="shared" si="169"/>
        <v>0</v>
      </c>
      <c r="AX171" s="112">
        <f t="shared" si="170"/>
        <v>0</v>
      </c>
      <c r="AY171" s="112">
        <f t="shared" si="171"/>
        <v>0</v>
      </c>
      <c r="AZ171" s="112">
        <f t="shared" si="172"/>
        <v>0</v>
      </c>
      <c r="BA171" s="112">
        <f t="shared" si="173"/>
        <v>0</v>
      </c>
      <c r="BB171" s="112">
        <f t="shared" si="174"/>
        <v>0</v>
      </c>
      <c r="BC171" s="112">
        <f t="shared" si="175"/>
        <v>29751.27</v>
      </c>
      <c r="BD171" s="112">
        <f t="shared" si="176"/>
        <v>0</v>
      </c>
      <c r="BE171" s="112">
        <f t="shared" si="177"/>
        <v>0</v>
      </c>
      <c r="BF171" s="112">
        <f t="shared" si="178"/>
        <v>29751.27</v>
      </c>
      <c r="BG171" s="96"/>
      <c r="BH171" s="112">
        <f>SUM($AT171:AT171)</f>
        <v>0</v>
      </c>
      <c r="BI171" s="112">
        <f>SUM($AT171:AU171)</f>
        <v>0</v>
      </c>
      <c r="BJ171" s="112">
        <f>SUM($AT171:AV171)</f>
        <v>0</v>
      </c>
      <c r="BK171" s="112">
        <f>SUM($AT171:AW171)</f>
        <v>0</v>
      </c>
      <c r="BL171" s="112">
        <f>SUM($AT171:AX171)</f>
        <v>0</v>
      </c>
      <c r="BM171" s="112">
        <f>SUM($AT171:AY171)</f>
        <v>0</v>
      </c>
      <c r="BN171" s="112">
        <f>SUM($AT171:AZ171)</f>
        <v>0</v>
      </c>
      <c r="BO171" s="112">
        <f>SUM($AT171:BA171)</f>
        <v>0</v>
      </c>
      <c r="BP171" s="112">
        <f>SUM($AT171:BB171)</f>
        <v>0</v>
      </c>
      <c r="BQ171" s="112">
        <f>SUM($AT171:BC171)</f>
        <v>29751.27</v>
      </c>
      <c r="BR171" s="112">
        <f>SUM($AT171:BD171)</f>
        <v>29751.27</v>
      </c>
      <c r="BS171" s="112">
        <f>SUM($AT171:BE171)</f>
        <v>29751.27</v>
      </c>
      <c r="BT171" s="132">
        <f t="shared" si="179"/>
        <v>6198.1812500000005</v>
      </c>
      <c r="BV171" s="112">
        <f t="shared" si="180"/>
        <v>0</v>
      </c>
      <c r="BW171" s="112">
        <f t="shared" si="181"/>
        <v>0</v>
      </c>
      <c r="BX171" s="112">
        <f t="shared" si="182"/>
        <v>0</v>
      </c>
      <c r="BY171" s="112">
        <f t="shared" si="183"/>
        <v>0</v>
      </c>
      <c r="BZ171" s="112">
        <f t="shared" si="184"/>
        <v>0</v>
      </c>
      <c r="CA171" s="112">
        <f t="shared" si="185"/>
        <v>0</v>
      </c>
      <c r="CB171" s="112">
        <f t="shared" si="186"/>
        <v>0</v>
      </c>
      <c r="CC171" s="112">
        <f t="shared" si="187"/>
        <v>0</v>
      </c>
      <c r="CD171" s="112">
        <f t="shared" si="188"/>
        <v>0</v>
      </c>
      <c r="CE171" s="112">
        <f t="shared" si="189"/>
        <v>0</v>
      </c>
      <c r="CF171" s="112">
        <f t="shared" si="190"/>
        <v>0</v>
      </c>
      <c r="CG171" s="112">
        <f t="shared" si="191"/>
        <v>0</v>
      </c>
      <c r="CH171" s="112">
        <f t="shared" si="192"/>
        <v>0</v>
      </c>
      <c r="CI171" s="96"/>
      <c r="CJ171" s="112">
        <f>SUM($BV171:BV171)</f>
        <v>0</v>
      </c>
      <c r="CK171" s="112">
        <f>SUM($BV171:BW171)</f>
        <v>0</v>
      </c>
      <c r="CL171" s="112">
        <f>SUM($BV171:BX171)</f>
        <v>0</v>
      </c>
      <c r="CM171" s="112">
        <f>SUM($BV171:BY171)</f>
        <v>0</v>
      </c>
      <c r="CN171" s="112">
        <f>SUM($BV171:BZ171)</f>
        <v>0</v>
      </c>
      <c r="CO171" s="112">
        <f>SUM($BV171:CA171)</f>
        <v>0</v>
      </c>
      <c r="CP171" s="112">
        <f>SUM($BV171:CB171)</f>
        <v>0</v>
      </c>
      <c r="CQ171" s="112">
        <f>SUM($BV171:CC171)</f>
        <v>0</v>
      </c>
      <c r="CR171" s="112">
        <f>SUM($BV171:CD171)</f>
        <v>0</v>
      </c>
      <c r="CS171" s="112">
        <f>SUM($BV171:CE171)</f>
        <v>0</v>
      </c>
      <c r="CT171" s="112">
        <f>SUM($BV171:CF171)</f>
        <v>0</v>
      </c>
      <c r="CU171" s="112">
        <f>SUM($BV171:CG171)</f>
        <v>0</v>
      </c>
      <c r="CV171" s="132">
        <f t="shared" si="162"/>
        <v>0</v>
      </c>
    </row>
    <row r="172" spans="1:100" s="94" customFormat="1" ht="14.4">
      <c r="A172" s="154" t="s">
        <v>864</v>
      </c>
      <c r="B172" s="154" t="s">
        <v>60</v>
      </c>
      <c r="C172" s="154" t="s">
        <v>20</v>
      </c>
      <c r="D172" s="137" t="s">
        <v>782</v>
      </c>
      <c r="E172" s="105" t="s">
        <v>55</v>
      </c>
      <c r="F172" t="s">
        <v>75</v>
      </c>
      <c r="G172" t="s">
        <v>198</v>
      </c>
      <c r="H172" t="s">
        <v>199</v>
      </c>
      <c r="I172" t="s">
        <v>76</v>
      </c>
      <c r="J172" t="s">
        <v>795</v>
      </c>
      <c r="K172" s="154" t="s">
        <v>239</v>
      </c>
      <c r="L172" s="154" t="s">
        <v>43</v>
      </c>
      <c r="M172" s="119" t="str">
        <f t="shared" si="130"/>
        <v>CD.AA</v>
      </c>
      <c r="N172" s="118">
        <v>0.48309143579999997</v>
      </c>
      <c r="O172" s="118">
        <v>0.15158870260000001</v>
      </c>
      <c r="P172" s="117">
        <f t="shared" si="163"/>
        <v>1337000.4760800293</v>
      </c>
      <c r="Q172" s="117">
        <f t="shared" si="164"/>
        <v>419535.83219484182</v>
      </c>
      <c r="R172" s="112">
        <v>-1517</v>
      </c>
      <c r="S172" s="112">
        <v>495494</v>
      </c>
      <c r="T172" s="112">
        <v>253858</v>
      </c>
      <c r="U172" s="112">
        <v>4561</v>
      </c>
      <c r="V172" s="112">
        <v>10633</v>
      </c>
      <c r="W172" s="112">
        <v>2181</v>
      </c>
      <c r="X172" s="112">
        <v>1057394</v>
      </c>
      <c r="Y172" s="112">
        <v>168090</v>
      </c>
      <c r="Z172" s="112">
        <v>75921</v>
      </c>
      <c r="AA172" s="112">
        <v>605854</v>
      </c>
      <c r="AB172" s="112">
        <v>63714</v>
      </c>
      <c r="AC172" s="112">
        <v>31410</v>
      </c>
      <c r="AD172" s="112">
        <f t="shared" si="133"/>
        <v>2767593</v>
      </c>
      <c r="AE172" s="96"/>
      <c r="AF172" s="112">
        <f>SUM($R172:R172)</f>
        <v>-1517</v>
      </c>
      <c r="AG172" s="112">
        <f>SUM($R172:S172)</f>
        <v>493977</v>
      </c>
      <c r="AH172" s="112">
        <f>SUM($R172:T172)</f>
        <v>747835</v>
      </c>
      <c r="AI172" s="112">
        <f>SUM($R172:U172)</f>
        <v>752396</v>
      </c>
      <c r="AJ172" s="112">
        <f>SUM($R172:V172)</f>
        <v>763029</v>
      </c>
      <c r="AK172" s="112">
        <f>SUM($R172:W172)</f>
        <v>765210</v>
      </c>
      <c r="AL172" s="112">
        <f>SUM($R172:X172)</f>
        <v>1822604</v>
      </c>
      <c r="AM172" s="112">
        <f>SUM($R172:Y172)</f>
        <v>1990694</v>
      </c>
      <c r="AN172" s="112">
        <f>SUM($R172:Z172)</f>
        <v>2066615</v>
      </c>
      <c r="AO172" s="112">
        <f>SUM($R172:AA172)</f>
        <v>2672469</v>
      </c>
      <c r="AP172" s="112">
        <f>SUM($R172:AB172)</f>
        <v>2736183</v>
      </c>
      <c r="AQ172" s="112">
        <f>SUM($R172:AC172)</f>
        <v>2767593</v>
      </c>
      <c r="AR172" s="132">
        <f t="shared" si="165"/>
        <v>1349440.9583333333</v>
      </c>
      <c r="AT172" s="112">
        <f t="shared" si="166"/>
        <v>-732.8497081086</v>
      </c>
      <c r="AU172" s="112">
        <f t="shared" si="167"/>
        <v>239368.90789028519</v>
      </c>
      <c r="AV172" s="112">
        <f t="shared" si="168"/>
        <v>122636.62570931639</v>
      </c>
      <c r="AW172" s="112">
        <f t="shared" si="169"/>
        <v>2203.3800386837997</v>
      </c>
      <c r="AX172" s="112">
        <f t="shared" si="170"/>
        <v>5136.7112368613998</v>
      </c>
      <c r="AY172" s="112">
        <f t="shared" si="171"/>
        <v>1053.6224214797999</v>
      </c>
      <c r="AZ172" s="112">
        <f t="shared" si="172"/>
        <v>510817.98566630518</v>
      </c>
      <c r="BA172" s="112">
        <f t="shared" si="173"/>
        <v>81202.839443621997</v>
      </c>
      <c r="BB172" s="112">
        <f t="shared" si="174"/>
        <v>36676.784897371799</v>
      </c>
      <c r="BC172" s="112">
        <f t="shared" si="175"/>
        <v>292682.87874517316</v>
      </c>
      <c r="BD172" s="112">
        <f t="shared" si="176"/>
        <v>30779.687740561199</v>
      </c>
      <c r="BE172" s="112">
        <f t="shared" si="177"/>
        <v>15173.901998477999</v>
      </c>
      <c r="BF172" s="112">
        <f t="shared" si="178"/>
        <v>1337000.4760800293</v>
      </c>
      <c r="BG172" s="96"/>
      <c r="BH172" s="112">
        <f>SUM($AT172:AT172)</f>
        <v>-732.8497081086</v>
      </c>
      <c r="BI172" s="112">
        <f>SUM($AT172:AU172)</f>
        <v>238636.05818217658</v>
      </c>
      <c r="BJ172" s="112">
        <f>SUM($AT172:AV172)</f>
        <v>361272.68389149295</v>
      </c>
      <c r="BK172" s="112">
        <f>SUM($AT172:AW172)</f>
        <v>363476.06393017678</v>
      </c>
      <c r="BL172" s="112">
        <f>SUM($AT172:AX172)</f>
        <v>368612.7751670382</v>
      </c>
      <c r="BM172" s="112">
        <f>SUM($AT172:AY172)</f>
        <v>369666.39758851798</v>
      </c>
      <c r="BN172" s="112">
        <f>SUM($AT172:AZ172)</f>
        <v>880484.38325482316</v>
      </c>
      <c r="BO172" s="112">
        <f>SUM($AT172:BA172)</f>
        <v>961687.2226984452</v>
      </c>
      <c r="BP172" s="112">
        <f>SUM($AT172:BB172)</f>
        <v>998364.00759581698</v>
      </c>
      <c r="BQ172" s="112">
        <f>SUM($AT172:BC172)</f>
        <v>1291046.8863409902</v>
      </c>
      <c r="BR172" s="112">
        <f>SUM($AT172:BD172)</f>
        <v>1321826.5740815513</v>
      </c>
      <c r="BS172" s="112">
        <f>SUM($AT172:BE172)</f>
        <v>1337000.4760800293</v>
      </c>
      <c r="BT172" s="132">
        <f t="shared" si="179"/>
        <v>651903.37008857785</v>
      </c>
      <c r="BV172" s="112">
        <f t="shared" si="180"/>
        <v>-229.96006184420003</v>
      </c>
      <c r="BW172" s="112">
        <f t="shared" si="181"/>
        <v>75111.292606084404</v>
      </c>
      <c r="BX172" s="112">
        <f t="shared" si="182"/>
        <v>38482.004864630806</v>
      </c>
      <c r="BY172" s="112">
        <f t="shared" si="183"/>
        <v>691.39607255860005</v>
      </c>
      <c r="BZ172" s="112">
        <f t="shared" si="184"/>
        <v>1611.8426747458002</v>
      </c>
      <c r="CA172" s="112">
        <f t="shared" si="185"/>
        <v>330.61496037060004</v>
      </c>
      <c r="CB172" s="112">
        <f t="shared" si="186"/>
        <v>160288.98459702442</v>
      </c>
      <c r="CC172" s="112">
        <f t="shared" si="187"/>
        <v>25480.545020034002</v>
      </c>
      <c r="CD172" s="112">
        <f t="shared" si="188"/>
        <v>11508.765890094601</v>
      </c>
      <c r="CE172" s="112">
        <f t="shared" si="189"/>
        <v>91840.621825020411</v>
      </c>
      <c r="CF172" s="112">
        <f t="shared" si="190"/>
        <v>9658.3225974564011</v>
      </c>
      <c r="CG172" s="112">
        <f t="shared" si="191"/>
        <v>4761.4011486660002</v>
      </c>
      <c r="CH172" s="112">
        <f t="shared" si="192"/>
        <v>419535.83219484187</v>
      </c>
      <c r="CI172" s="96"/>
      <c r="CJ172" s="112">
        <f>SUM($BV172:BV172)</f>
        <v>-229.96006184420003</v>
      </c>
      <c r="CK172" s="112">
        <f>SUM($BV172:BW172)</f>
        <v>74881.332544240198</v>
      </c>
      <c r="CL172" s="112">
        <f>SUM($BV172:BX172)</f>
        <v>113363.33740887101</v>
      </c>
      <c r="CM172" s="112">
        <f>SUM($BV172:BY172)</f>
        <v>114054.7334814296</v>
      </c>
      <c r="CN172" s="112">
        <f>SUM($BV172:BZ172)</f>
        <v>115666.5761561754</v>
      </c>
      <c r="CO172" s="112">
        <f>SUM($BV172:CA172)</f>
        <v>115997.191116546</v>
      </c>
      <c r="CP172" s="112">
        <f>SUM($BV172:CB172)</f>
        <v>276286.17571357044</v>
      </c>
      <c r="CQ172" s="112">
        <f>SUM($BV172:CC172)</f>
        <v>301766.72073360445</v>
      </c>
      <c r="CR172" s="112">
        <f>SUM($BV172:CD172)</f>
        <v>313275.48662369908</v>
      </c>
      <c r="CS172" s="112">
        <f>SUM($BV172:CE172)</f>
        <v>405116.10844871949</v>
      </c>
      <c r="CT172" s="112">
        <f>SUM($BV172:CF172)</f>
        <v>414774.43104617589</v>
      </c>
      <c r="CU172" s="112">
        <f>SUM($BV172:CG172)</f>
        <v>419535.83219484187</v>
      </c>
      <c r="CV172" s="132">
        <f t="shared" si="162"/>
        <v>204560.00410905064</v>
      </c>
    </row>
    <row r="173" spans="1:100" s="94" customFormat="1" ht="14.4">
      <c r="A173" s="154" t="s">
        <v>509</v>
      </c>
      <c r="B173" s="154" t="s">
        <v>60</v>
      </c>
      <c r="C173" s="154" t="s">
        <v>20</v>
      </c>
      <c r="D173" s="137" t="s">
        <v>583</v>
      </c>
      <c r="E173" s="105" t="s">
        <v>54</v>
      </c>
      <c r="F173" t="s">
        <v>210</v>
      </c>
      <c r="G173" t="s">
        <v>211</v>
      </c>
      <c r="H173" t="s">
        <v>212</v>
      </c>
      <c r="I173" t="s">
        <v>73</v>
      </c>
      <c r="J173" t="s">
        <v>796</v>
      </c>
      <c r="K173" s="154" t="s">
        <v>238</v>
      </c>
      <c r="L173" s="154" t="s">
        <v>46</v>
      </c>
      <c r="M173" s="119" t="str">
        <f t="shared" si="130"/>
        <v>CD.AA</v>
      </c>
      <c r="N173" s="118">
        <v>0.48309143579999997</v>
      </c>
      <c r="O173" s="118">
        <v>0.15158870260000001</v>
      </c>
      <c r="P173" s="117">
        <f t="shared" si="163"/>
        <v>491276.45399675937</v>
      </c>
      <c r="Q173" s="117">
        <f t="shared" si="164"/>
        <v>154157.06998815181</v>
      </c>
      <c r="R173" s="112">
        <v>75505</v>
      </c>
      <c r="S173" s="112">
        <v>92107</v>
      </c>
      <c r="T173" s="112">
        <v>37676</v>
      </c>
      <c r="U173" s="112">
        <v>257634</v>
      </c>
      <c r="V173" s="112">
        <v>304313</v>
      </c>
      <c r="W173" s="112">
        <v>48732</v>
      </c>
      <c r="X173" s="112">
        <v>40081</v>
      </c>
      <c r="Y173" s="112">
        <v>38832</v>
      </c>
      <c r="Z173" s="112">
        <v>20238</v>
      </c>
      <c r="AA173" s="112">
        <v>32843</v>
      </c>
      <c r="AB173" s="112">
        <v>38282</v>
      </c>
      <c r="AC173" s="112">
        <v>30700</v>
      </c>
      <c r="AD173" s="112">
        <f t="shared" si="133"/>
        <v>1016943</v>
      </c>
      <c r="AE173" s="96"/>
      <c r="AF173" s="112">
        <f>SUM($R173:R173)</f>
        <v>75505</v>
      </c>
      <c r="AG173" s="112">
        <f>SUM($R173:S173)</f>
        <v>167612</v>
      </c>
      <c r="AH173" s="112">
        <f>SUM($R173:T173)</f>
        <v>205288</v>
      </c>
      <c r="AI173" s="112">
        <f>SUM($R173:U173)</f>
        <v>462922</v>
      </c>
      <c r="AJ173" s="112">
        <f>SUM($R173:V173)</f>
        <v>767235</v>
      </c>
      <c r="AK173" s="112">
        <f>SUM($R173:W173)</f>
        <v>815967</v>
      </c>
      <c r="AL173" s="112">
        <f>SUM($R173:X173)</f>
        <v>856048</v>
      </c>
      <c r="AM173" s="112">
        <f>SUM($R173:Y173)</f>
        <v>894880</v>
      </c>
      <c r="AN173" s="112">
        <f>SUM($R173:Z173)</f>
        <v>915118</v>
      </c>
      <c r="AO173" s="112">
        <f>SUM($R173:AA173)</f>
        <v>947961</v>
      </c>
      <c r="AP173" s="112">
        <f>SUM($R173:AB173)</f>
        <v>986243</v>
      </c>
      <c r="AQ173" s="112">
        <f>SUM($R173:AC173)</f>
        <v>1016943</v>
      </c>
      <c r="AR173" s="132">
        <f t="shared" si="165"/>
        <v>633604.20833333337</v>
      </c>
      <c r="AT173" s="112">
        <f t="shared" si="166"/>
        <v>36475.818860078994</v>
      </c>
      <c r="AU173" s="112">
        <f t="shared" si="167"/>
        <v>44496.102877230594</v>
      </c>
      <c r="AV173" s="112">
        <f t="shared" si="168"/>
        <v>18200.952935200799</v>
      </c>
      <c r="AW173" s="112">
        <f t="shared" si="169"/>
        <v>124460.7789708972</v>
      </c>
      <c r="AX173" s="112">
        <f t="shared" si="170"/>
        <v>147011.0041026054</v>
      </c>
      <c r="AY173" s="112">
        <f t="shared" si="171"/>
        <v>23542.011849405597</v>
      </c>
      <c r="AZ173" s="112">
        <f t="shared" si="172"/>
        <v>19362.787838299799</v>
      </c>
      <c r="BA173" s="112">
        <f t="shared" si="173"/>
        <v>18759.4066349856</v>
      </c>
      <c r="BB173" s="112">
        <f t="shared" si="174"/>
        <v>9776.8044777203995</v>
      </c>
      <c r="BC173" s="112">
        <f t="shared" si="175"/>
        <v>15866.172025979398</v>
      </c>
      <c r="BD173" s="112">
        <f t="shared" si="176"/>
        <v>18493.706345295599</v>
      </c>
      <c r="BE173" s="112">
        <f t="shared" si="177"/>
        <v>14830.90707906</v>
      </c>
      <c r="BF173" s="112">
        <f t="shared" si="178"/>
        <v>491276.45399675932</v>
      </c>
      <c r="BG173" s="96"/>
      <c r="BH173" s="112">
        <f>SUM($AT173:AT173)</f>
        <v>36475.818860078994</v>
      </c>
      <c r="BI173" s="112">
        <f>SUM($AT173:AU173)</f>
        <v>80971.921737309589</v>
      </c>
      <c r="BJ173" s="112">
        <f>SUM($AT173:AV173)</f>
        <v>99172.874672510385</v>
      </c>
      <c r="BK173" s="112">
        <f>SUM($AT173:AW173)</f>
        <v>223633.65364340757</v>
      </c>
      <c r="BL173" s="112">
        <f>SUM($AT173:AX173)</f>
        <v>370644.65774601296</v>
      </c>
      <c r="BM173" s="112">
        <f>SUM($AT173:AY173)</f>
        <v>394186.66959541856</v>
      </c>
      <c r="BN173" s="112">
        <f>SUM($AT173:AZ173)</f>
        <v>413549.45743371837</v>
      </c>
      <c r="BO173" s="112">
        <f>SUM($AT173:BA173)</f>
        <v>432308.86406870396</v>
      </c>
      <c r="BP173" s="112">
        <f>SUM($AT173:BB173)</f>
        <v>442085.66854642436</v>
      </c>
      <c r="BQ173" s="112">
        <f>SUM($AT173:BC173)</f>
        <v>457951.84057240374</v>
      </c>
      <c r="BR173" s="112">
        <f>SUM($AT173:BD173)</f>
        <v>476445.54691769934</v>
      </c>
      <c r="BS173" s="112">
        <f>SUM($AT173:BE173)</f>
        <v>491276.45399675932</v>
      </c>
      <c r="BT173" s="132">
        <f t="shared" si="179"/>
        <v>306088.76673267229</v>
      </c>
      <c r="BV173" s="112">
        <f t="shared" si="180"/>
        <v>11445.704989813001</v>
      </c>
      <c r="BW173" s="112">
        <f t="shared" si="181"/>
        <v>13962.380630378202</v>
      </c>
      <c r="BX173" s="112">
        <f t="shared" si="182"/>
        <v>5711.255959157601</v>
      </c>
      <c r="BY173" s="112">
        <f t="shared" si="183"/>
        <v>39054.403805648406</v>
      </c>
      <c r="BZ173" s="112">
        <f t="shared" si="184"/>
        <v>46130.412854313807</v>
      </c>
      <c r="CA173" s="112">
        <f t="shared" si="185"/>
        <v>7387.2206551032004</v>
      </c>
      <c r="CB173" s="112">
        <f t="shared" si="186"/>
        <v>6075.826788910601</v>
      </c>
      <c r="CC173" s="112">
        <f t="shared" si="187"/>
        <v>5886.4924993632003</v>
      </c>
      <c r="CD173" s="112">
        <f t="shared" si="188"/>
        <v>3067.8521632188003</v>
      </c>
      <c r="CE173" s="112">
        <f t="shared" si="189"/>
        <v>4978.6277594918001</v>
      </c>
      <c r="CF173" s="112">
        <f t="shared" si="190"/>
        <v>5803.1187129332002</v>
      </c>
      <c r="CG173" s="112">
        <f t="shared" si="191"/>
        <v>4653.7731698200005</v>
      </c>
      <c r="CH173" s="112">
        <f t="shared" si="192"/>
        <v>154157.06998815181</v>
      </c>
      <c r="CI173" s="96"/>
      <c r="CJ173" s="112">
        <f>SUM($BV173:BV173)</f>
        <v>11445.704989813001</v>
      </c>
      <c r="CK173" s="112">
        <f>SUM($BV173:BW173)</f>
        <v>25408.085620191203</v>
      </c>
      <c r="CL173" s="112">
        <f>SUM($BV173:BX173)</f>
        <v>31119.341579348802</v>
      </c>
      <c r="CM173" s="112">
        <f>SUM($BV173:BY173)</f>
        <v>70173.745384997208</v>
      </c>
      <c r="CN173" s="112">
        <f>SUM($BV173:BZ173)</f>
        <v>116304.15823931101</v>
      </c>
      <c r="CO173" s="112">
        <f>SUM($BV173:CA173)</f>
        <v>123691.37889441421</v>
      </c>
      <c r="CP173" s="112">
        <f>SUM($BV173:CB173)</f>
        <v>129767.20568332482</v>
      </c>
      <c r="CQ173" s="112">
        <f>SUM($BV173:CC173)</f>
        <v>135653.69818268801</v>
      </c>
      <c r="CR173" s="112">
        <f>SUM($BV173:CD173)</f>
        <v>138721.55034590681</v>
      </c>
      <c r="CS173" s="112">
        <f>SUM($BV173:CE173)</f>
        <v>143700.17810539861</v>
      </c>
      <c r="CT173" s="112">
        <f>SUM($BV173:CF173)</f>
        <v>149503.29681833182</v>
      </c>
      <c r="CU173" s="112">
        <f>SUM($BV173:CG173)</f>
        <v>154157.06998815181</v>
      </c>
      <c r="CV173" s="132">
        <f t="shared" si="162"/>
        <v>96047.239903150126</v>
      </c>
    </row>
    <row r="174" spans="1:100" s="94" customFormat="1" ht="14.4">
      <c r="A174" s="154" t="s">
        <v>864</v>
      </c>
      <c r="B174" s="154" t="s">
        <v>60</v>
      </c>
      <c r="C174" s="154" t="s">
        <v>20</v>
      </c>
      <c r="D174" s="137" t="s">
        <v>782</v>
      </c>
      <c r="E174" s="105" t="s">
        <v>51</v>
      </c>
      <c r="F174" t="s">
        <v>225</v>
      </c>
      <c r="G174" t="s">
        <v>226</v>
      </c>
      <c r="H174" t="s">
        <v>227</v>
      </c>
      <c r="I174" t="s">
        <v>228</v>
      </c>
      <c r="J174" t="s">
        <v>797</v>
      </c>
      <c r="K174" s="154" t="s">
        <v>238</v>
      </c>
      <c r="L174" s="154" t="s">
        <v>42</v>
      </c>
      <c r="M174" s="119" t="str">
        <f t="shared" si="130"/>
        <v>CD.AA</v>
      </c>
      <c r="N174" s="118">
        <v>0.48309143579999997</v>
      </c>
      <c r="O174" s="118">
        <v>0.15158870260000001</v>
      </c>
      <c r="P174" s="117">
        <f t="shared" si="163"/>
        <v>693497.07974833192</v>
      </c>
      <c r="Q174" s="117">
        <f t="shared" si="164"/>
        <v>217611.64613040403</v>
      </c>
      <c r="R174" s="112">
        <v>21661</v>
      </c>
      <c r="S174" s="112">
        <v>1713</v>
      </c>
      <c r="T174" s="112">
        <v>523</v>
      </c>
      <c r="U174" s="112">
        <v>0</v>
      </c>
      <c r="V174" s="112">
        <v>0</v>
      </c>
      <c r="W174" s="112">
        <v>574913</v>
      </c>
      <c r="X174" s="112">
        <v>0</v>
      </c>
      <c r="Y174" s="112">
        <v>0</v>
      </c>
      <c r="Z174" s="112">
        <v>58033</v>
      </c>
      <c r="AA174" s="112">
        <v>125</v>
      </c>
      <c r="AB174" s="112">
        <v>0</v>
      </c>
      <c r="AC174" s="112">
        <v>778572</v>
      </c>
      <c r="AD174" s="112">
        <f t="shared" si="133"/>
        <v>1435540</v>
      </c>
      <c r="AE174" s="96"/>
      <c r="AF174" s="112">
        <f>SUM($R174:R174)</f>
        <v>21661</v>
      </c>
      <c r="AG174" s="112">
        <f>SUM($R174:S174)</f>
        <v>23374</v>
      </c>
      <c r="AH174" s="112">
        <f>SUM($R174:T174)</f>
        <v>23897</v>
      </c>
      <c r="AI174" s="112">
        <f>SUM($R174:U174)</f>
        <v>23897</v>
      </c>
      <c r="AJ174" s="112">
        <f>SUM($R174:V174)</f>
        <v>23897</v>
      </c>
      <c r="AK174" s="112">
        <f>SUM($R174:W174)</f>
        <v>598810</v>
      </c>
      <c r="AL174" s="112">
        <f>SUM($R174:X174)</f>
        <v>598810</v>
      </c>
      <c r="AM174" s="112">
        <f>SUM($R174:Y174)</f>
        <v>598810</v>
      </c>
      <c r="AN174" s="112">
        <f>SUM($R174:Z174)</f>
        <v>656843</v>
      </c>
      <c r="AO174" s="112">
        <f>SUM($R174:AA174)</f>
        <v>656968</v>
      </c>
      <c r="AP174" s="112">
        <f>SUM($R174:AB174)</f>
        <v>656968</v>
      </c>
      <c r="AQ174" s="112">
        <f>SUM($R174:AC174)</f>
        <v>1435540</v>
      </c>
      <c r="AR174" s="132">
        <f t="shared" si="165"/>
        <v>383475.41666666669</v>
      </c>
      <c r="AT174" s="112">
        <f t="shared" si="166"/>
        <v>10464.2435908638</v>
      </c>
      <c r="AU174" s="112">
        <f t="shared" si="167"/>
        <v>827.53562952539994</v>
      </c>
      <c r="AV174" s="112">
        <f t="shared" si="168"/>
        <v>252.65682092339998</v>
      </c>
      <c r="AW174" s="112">
        <f t="shared" si="169"/>
        <v>0</v>
      </c>
      <c r="AX174" s="112">
        <f t="shared" si="170"/>
        <v>0</v>
      </c>
      <c r="AY174" s="112">
        <f t="shared" si="171"/>
        <v>277735.54663008539</v>
      </c>
      <c r="AZ174" s="112">
        <f t="shared" si="172"/>
        <v>0</v>
      </c>
      <c r="BA174" s="112">
        <f t="shared" si="173"/>
        <v>0</v>
      </c>
      <c r="BB174" s="112">
        <f t="shared" si="174"/>
        <v>28035.245293781398</v>
      </c>
      <c r="BC174" s="112">
        <f t="shared" si="175"/>
        <v>60.386429474999993</v>
      </c>
      <c r="BD174" s="112">
        <f t="shared" si="176"/>
        <v>0</v>
      </c>
      <c r="BE174" s="112">
        <f t="shared" si="177"/>
        <v>376121.46535367757</v>
      </c>
      <c r="BF174" s="112">
        <f t="shared" si="178"/>
        <v>693497.07974833192</v>
      </c>
      <c r="BG174" s="96"/>
      <c r="BH174" s="112">
        <f>SUM($AT174:AT174)</f>
        <v>10464.2435908638</v>
      </c>
      <c r="BI174" s="112">
        <f>SUM($AT174:AU174)</f>
        <v>11291.7792203892</v>
      </c>
      <c r="BJ174" s="112">
        <f>SUM($AT174:AV174)</f>
        <v>11544.4360413126</v>
      </c>
      <c r="BK174" s="112">
        <f>SUM($AT174:AW174)</f>
        <v>11544.4360413126</v>
      </c>
      <c r="BL174" s="112">
        <f>SUM($AT174:AX174)</f>
        <v>11544.4360413126</v>
      </c>
      <c r="BM174" s="112">
        <f>SUM($AT174:AY174)</f>
        <v>289279.98267139797</v>
      </c>
      <c r="BN174" s="112">
        <f>SUM($AT174:AZ174)</f>
        <v>289279.98267139797</v>
      </c>
      <c r="BO174" s="112">
        <f>SUM($AT174:BA174)</f>
        <v>289279.98267139797</v>
      </c>
      <c r="BP174" s="112">
        <f>SUM($AT174:BB174)</f>
        <v>317315.22796517937</v>
      </c>
      <c r="BQ174" s="112">
        <f>SUM($AT174:BC174)</f>
        <v>317375.61439465435</v>
      </c>
      <c r="BR174" s="112">
        <f>SUM($AT174:BD174)</f>
        <v>317375.61439465435</v>
      </c>
      <c r="BS174" s="112">
        <f>SUM($AT174:BE174)</f>
        <v>693497.07974833192</v>
      </c>
      <c r="BT174" s="132">
        <f t="shared" si="179"/>
        <v>185253.68963150319</v>
      </c>
      <c r="BV174" s="112">
        <f t="shared" si="180"/>
        <v>3283.5628870186001</v>
      </c>
      <c r="BW174" s="112">
        <f t="shared" si="181"/>
        <v>259.67144755380002</v>
      </c>
      <c r="BX174" s="112">
        <f t="shared" si="182"/>
        <v>79.280891459800003</v>
      </c>
      <c r="BY174" s="112">
        <f t="shared" si="183"/>
        <v>0</v>
      </c>
      <c r="BZ174" s="112">
        <f t="shared" si="184"/>
        <v>0</v>
      </c>
      <c r="CA174" s="112">
        <f t="shared" si="185"/>
        <v>87150.31577787381</v>
      </c>
      <c r="CB174" s="112">
        <f t="shared" si="186"/>
        <v>0</v>
      </c>
      <c r="CC174" s="112">
        <f t="shared" si="187"/>
        <v>0</v>
      </c>
      <c r="CD174" s="112">
        <f t="shared" si="188"/>
        <v>8797.1471779858002</v>
      </c>
      <c r="CE174" s="112">
        <f t="shared" si="189"/>
        <v>18.948587825000001</v>
      </c>
      <c r="CF174" s="112">
        <f t="shared" si="190"/>
        <v>0</v>
      </c>
      <c r="CG174" s="112">
        <f t="shared" si="191"/>
        <v>118022.71936068722</v>
      </c>
      <c r="CH174" s="112">
        <f t="shared" si="192"/>
        <v>217611.64613040403</v>
      </c>
      <c r="CI174" s="96"/>
      <c r="CJ174" s="112">
        <f>SUM($BV174:BV174)</f>
        <v>3283.5628870186001</v>
      </c>
      <c r="CK174" s="112">
        <f>SUM($BV174:BW174)</f>
        <v>3543.2343345724003</v>
      </c>
      <c r="CL174" s="112">
        <f>SUM($BV174:BX174)</f>
        <v>3622.5152260322002</v>
      </c>
      <c r="CM174" s="112">
        <f>SUM($BV174:BY174)</f>
        <v>3622.5152260322002</v>
      </c>
      <c r="CN174" s="112">
        <f>SUM($BV174:BZ174)</f>
        <v>3622.5152260322002</v>
      </c>
      <c r="CO174" s="112">
        <f>SUM($BV174:CA174)</f>
        <v>90772.831003906016</v>
      </c>
      <c r="CP174" s="112">
        <f>SUM($BV174:CB174)</f>
        <v>90772.831003906016</v>
      </c>
      <c r="CQ174" s="112">
        <f>SUM($BV174:CC174)</f>
        <v>90772.831003906016</v>
      </c>
      <c r="CR174" s="112">
        <f>SUM($BV174:CD174)</f>
        <v>99569.978181891813</v>
      </c>
      <c r="CS174" s="112">
        <f>SUM($BV174:CE174)</f>
        <v>99588.926769716811</v>
      </c>
      <c r="CT174" s="112">
        <f>SUM($BV174:CF174)</f>
        <v>99588.926769716811</v>
      </c>
      <c r="CU174" s="112">
        <f>SUM($BV174:CG174)</f>
        <v>217611.64613040403</v>
      </c>
      <c r="CV174" s="132">
        <f t="shared" si="162"/>
        <v>58130.54089149442</v>
      </c>
    </row>
    <row r="175" spans="1:100" s="94" customFormat="1" ht="14.4">
      <c r="A175" s="154" t="s">
        <v>864</v>
      </c>
      <c r="B175" s="154" t="s">
        <v>60</v>
      </c>
      <c r="C175" s="154" t="s">
        <v>20</v>
      </c>
      <c r="D175" s="137" t="s">
        <v>798</v>
      </c>
      <c r="E175" s="105" t="s">
        <v>55</v>
      </c>
      <c r="F175" t="s">
        <v>799</v>
      </c>
      <c r="G175" t="s">
        <v>800</v>
      </c>
      <c r="H175" t="s">
        <v>801</v>
      </c>
      <c r="I175" t="s">
        <v>802</v>
      </c>
      <c r="J175" t="s">
        <v>803</v>
      </c>
      <c r="K175" s="154" t="s">
        <v>238</v>
      </c>
      <c r="L175" s="154" t="s">
        <v>42</v>
      </c>
      <c r="M175" s="119" t="str">
        <f t="shared" si="130"/>
        <v>CD.AA</v>
      </c>
      <c r="N175" s="118">
        <v>0.48309143579999997</v>
      </c>
      <c r="O175" s="118">
        <v>0.15158870260000001</v>
      </c>
      <c r="P175" s="117">
        <f t="shared" si="163"/>
        <v>868638.01506613556</v>
      </c>
      <c r="Q175" s="117">
        <f t="shared" si="164"/>
        <v>272568.91754841321</v>
      </c>
      <c r="R175" s="112">
        <v>0</v>
      </c>
      <c r="S175" s="112">
        <v>0</v>
      </c>
      <c r="T175" s="112">
        <v>0</v>
      </c>
      <c r="U175" s="112">
        <v>0</v>
      </c>
      <c r="V175" s="112">
        <v>0</v>
      </c>
      <c r="W175" s="112">
        <v>277103</v>
      </c>
      <c r="X175" s="112">
        <v>1288</v>
      </c>
      <c r="Y175" s="112">
        <v>0</v>
      </c>
      <c r="Z175" s="112">
        <v>0</v>
      </c>
      <c r="AA175" s="112">
        <v>0</v>
      </c>
      <c r="AB175" s="112">
        <v>0</v>
      </c>
      <c r="AC175" s="112">
        <v>1519691</v>
      </c>
      <c r="AD175" s="112">
        <f t="shared" si="133"/>
        <v>1798082</v>
      </c>
      <c r="AE175" s="96"/>
      <c r="AF175" s="112">
        <f>SUM($R175:R175)</f>
        <v>0</v>
      </c>
      <c r="AG175" s="112">
        <f>SUM($R175:S175)</f>
        <v>0</v>
      </c>
      <c r="AH175" s="112">
        <f>SUM($R175:T175)</f>
        <v>0</v>
      </c>
      <c r="AI175" s="112">
        <f>SUM($R175:U175)</f>
        <v>0</v>
      </c>
      <c r="AJ175" s="112">
        <f>SUM($R175:V175)</f>
        <v>0</v>
      </c>
      <c r="AK175" s="112">
        <f>SUM($R175:W175)</f>
        <v>277103</v>
      </c>
      <c r="AL175" s="112">
        <f>SUM($R175:X175)</f>
        <v>278391</v>
      </c>
      <c r="AM175" s="112">
        <f>SUM($R175:Y175)</f>
        <v>278391</v>
      </c>
      <c r="AN175" s="112">
        <f>SUM($R175:Z175)</f>
        <v>278391</v>
      </c>
      <c r="AO175" s="112">
        <f>SUM($R175:AA175)</f>
        <v>278391</v>
      </c>
      <c r="AP175" s="112">
        <f>SUM($R175:AB175)</f>
        <v>278391</v>
      </c>
      <c r="AQ175" s="112">
        <f>SUM($R175:AC175)</f>
        <v>1798082</v>
      </c>
      <c r="AR175" s="132">
        <f t="shared" si="165"/>
        <v>214008.25</v>
      </c>
      <c r="AT175" s="112">
        <f t="shared" si="166"/>
        <v>0</v>
      </c>
      <c r="AU175" s="112">
        <f t="shared" si="167"/>
        <v>0</v>
      </c>
      <c r="AV175" s="112">
        <f t="shared" si="168"/>
        <v>0</v>
      </c>
      <c r="AW175" s="112">
        <f t="shared" si="169"/>
        <v>0</v>
      </c>
      <c r="AX175" s="112">
        <f t="shared" si="170"/>
        <v>0</v>
      </c>
      <c r="AY175" s="112">
        <f t="shared" si="171"/>
        <v>133866.08613448738</v>
      </c>
      <c r="AZ175" s="112">
        <f t="shared" si="172"/>
        <v>622.22176931039996</v>
      </c>
      <c r="BA175" s="112">
        <f t="shared" si="173"/>
        <v>0</v>
      </c>
      <c r="BB175" s="112">
        <f t="shared" si="174"/>
        <v>0</v>
      </c>
      <c r="BC175" s="112">
        <f t="shared" si="175"/>
        <v>0</v>
      </c>
      <c r="BD175" s="112">
        <f t="shared" si="176"/>
        <v>0</v>
      </c>
      <c r="BE175" s="112">
        <f t="shared" si="177"/>
        <v>734149.70716233773</v>
      </c>
      <c r="BF175" s="112">
        <f t="shared" si="178"/>
        <v>868638.01506613544</v>
      </c>
      <c r="BG175" s="96"/>
      <c r="BH175" s="112">
        <f>SUM($AT175:AT175)</f>
        <v>0</v>
      </c>
      <c r="BI175" s="112">
        <f>SUM($AT175:AU175)</f>
        <v>0</v>
      </c>
      <c r="BJ175" s="112">
        <f>SUM($AT175:AV175)</f>
        <v>0</v>
      </c>
      <c r="BK175" s="112">
        <f>SUM($AT175:AW175)</f>
        <v>0</v>
      </c>
      <c r="BL175" s="112">
        <f>SUM($AT175:AX175)</f>
        <v>0</v>
      </c>
      <c r="BM175" s="112">
        <f>SUM($AT175:AY175)</f>
        <v>133866.08613448738</v>
      </c>
      <c r="BN175" s="112">
        <f>SUM($AT175:AZ175)</f>
        <v>134488.30790379777</v>
      </c>
      <c r="BO175" s="112">
        <f>SUM($AT175:BA175)</f>
        <v>134488.30790379777</v>
      </c>
      <c r="BP175" s="112">
        <f>SUM($AT175:BB175)</f>
        <v>134488.30790379777</v>
      </c>
      <c r="BQ175" s="112">
        <f>SUM($AT175:BC175)</f>
        <v>134488.30790379777</v>
      </c>
      <c r="BR175" s="112">
        <f>SUM($AT175:BD175)</f>
        <v>134488.30790379777</v>
      </c>
      <c r="BS175" s="112">
        <f>SUM($AT175:BE175)</f>
        <v>868638.01506613544</v>
      </c>
      <c r="BT175" s="132">
        <f t="shared" si="179"/>
        <v>103385.55276554532</v>
      </c>
      <c r="BV175" s="112">
        <f t="shared" si="180"/>
        <v>0</v>
      </c>
      <c r="BW175" s="112">
        <f t="shared" si="181"/>
        <v>0</v>
      </c>
      <c r="BX175" s="112">
        <f t="shared" si="182"/>
        <v>0</v>
      </c>
      <c r="BY175" s="112">
        <f t="shared" si="183"/>
        <v>0</v>
      </c>
      <c r="BZ175" s="112">
        <f t="shared" si="184"/>
        <v>0</v>
      </c>
      <c r="CA175" s="112">
        <f t="shared" si="185"/>
        <v>42005.684256567802</v>
      </c>
      <c r="CB175" s="112">
        <f t="shared" si="186"/>
        <v>195.24624894880003</v>
      </c>
      <c r="CC175" s="112">
        <f t="shared" si="187"/>
        <v>0</v>
      </c>
      <c r="CD175" s="112">
        <f t="shared" si="188"/>
        <v>0</v>
      </c>
      <c r="CE175" s="112">
        <f t="shared" si="189"/>
        <v>0</v>
      </c>
      <c r="CF175" s="112">
        <f t="shared" si="190"/>
        <v>0</v>
      </c>
      <c r="CG175" s="112">
        <f t="shared" si="191"/>
        <v>230367.98704289662</v>
      </c>
      <c r="CH175" s="112">
        <f t="shared" si="192"/>
        <v>272568.91754841321</v>
      </c>
      <c r="CI175" s="96"/>
      <c r="CJ175" s="112">
        <f>SUM($BV175:BV175)</f>
        <v>0</v>
      </c>
      <c r="CK175" s="112">
        <f>SUM($BV175:BW175)</f>
        <v>0</v>
      </c>
      <c r="CL175" s="112">
        <f>SUM($BV175:BX175)</f>
        <v>0</v>
      </c>
      <c r="CM175" s="112">
        <f>SUM($BV175:BY175)</f>
        <v>0</v>
      </c>
      <c r="CN175" s="112">
        <f>SUM($BV175:BZ175)</f>
        <v>0</v>
      </c>
      <c r="CO175" s="112">
        <f>SUM($BV175:CA175)</f>
        <v>42005.684256567802</v>
      </c>
      <c r="CP175" s="112">
        <f>SUM($BV175:CB175)</f>
        <v>42200.930505516604</v>
      </c>
      <c r="CQ175" s="112">
        <f>SUM($BV175:CC175)</f>
        <v>42200.930505516604</v>
      </c>
      <c r="CR175" s="112">
        <f>SUM($BV175:CD175)</f>
        <v>42200.930505516604</v>
      </c>
      <c r="CS175" s="112">
        <f>SUM($BV175:CE175)</f>
        <v>42200.930505516604</v>
      </c>
      <c r="CT175" s="112">
        <f>SUM($BV175:CF175)</f>
        <v>42200.930505516604</v>
      </c>
      <c r="CU175" s="112">
        <f>SUM($BV175:CG175)</f>
        <v>272568.91754841321</v>
      </c>
      <c r="CV175" s="132">
        <f t="shared" si="162"/>
        <v>32441.232963196449</v>
      </c>
    </row>
    <row r="176" spans="1:100" s="94" customFormat="1" ht="14.4">
      <c r="A176" s="154" t="s">
        <v>864</v>
      </c>
      <c r="B176" s="154" t="s">
        <v>60</v>
      </c>
      <c r="C176" s="154" t="s">
        <v>20</v>
      </c>
      <c r="D176" s="137" t="s">
        <v>782</v>
      </c>
      <c r="E176" s="105" t="s">
        <v>57</v>
      </c>
      <c r="F176" t="s">
        <v>218</v>
      </c>
      <c r="G176" t="s">
        <v>219</v>
      </c>
      <c r="H176" t="s">
        <v>220</v>
      </c>
      <c r="I176" t="s">
        <v>221</v>
      </c>
      <c r="J176" t="s">
        <v>804</v>
      </c>
      <c r="K176" s="154" t="s">
        <v>238</v>
      </c>
      <c r="L176" s="154" t="s">
        <v>42</v>
      </c>
      <c r="M176" s="119" t="str">
        <f t="shared" si="130"/>
        <v>CD.AA</v>
      </c>
      <c r="N176" s="118">
        <v>0.48309143579999997</v>
      </c>
      <c r="O176" s="118">
        <v>0.15158870260000001</v>
      </c>
      <c r="P176" s="117">
        <f t="shared" si="163"/>
        <v>1351250.7072532577</v>
      </c>
      <c r="Q176" s="117">
        <f t="shared" si="164"/>
        <v>424007.39574413665</v>
      </c>
      <c r="R176" s="112">
        <v>211818</v>
      </c>
      <c r="S176" s="112">
        <v>9825</v>
      </c>
      <c r="T176" s="112">
        <v>1844</v>
      </c>
      <c r="U176" s="112">
        <v>-45</v>
      </c>
      <c r="V176" s="112">
        <v>311488</v>
      </c>
      <c r="W176" s="112">
        <v>7527</v>
      </c>
      <c r="X176" s="112">
        <v>0</v>
      </c>
      <c r="Y176" s="112">
        <v>280128</v>
      </c>
      <c r="Z176" s="112">
        <v>78</v>
      </c>
      <c r="AA176" s="112">
        <v>0</v>
      </c>
      <c r="AB176" s="112">
        <v>0</v>
      </c>
      <c r="AC176" s="112">
        <v>1974428</v>
      </c>
      <c r="AD176" s="112">
        <f t="shared" si="133"/>
        <v>2797091</v>
      </c>
      <c r="AE176" s="96"/>
      <c r="AF176" s="112">
        <f>SUM($R176:R176)</f>
        <v>211818</v>
      </c>
      <c r="AG176" s="112">
        <f>SUM($R176:S176)</f>
        <v>221643</v>
      </c>
      <c r="AH176" s="112">
        <f>SUM($R176:T176)</f>
        <v>223487</v>
      </c>
      <c r="AI176" s="112">
        <f>SUM($R176:U176)</f>
        <v>223442</v>
      </c>
      <c r="AJ176" s="112">
        <f>SUM($R176:V176)</f>
        <v>534930</v>
      </c>
      <c r="AK176" s="112">
        <f>SUM($R176:W176)</f>
        <v>542457</v>
      </c>
      <c r="AL176" s="112">
        <f>SUM($R176:X176)</f>
        <v>542457</v>
      </c>
      <c r="AM176" s="112">
        <f>SUM($R176:Y176)</f>
        <v>822585</v>
      </c>
      <c r="AN176" s="112">
        <f>SUM($R176:Z176)</f>
        <v>822663</v>
      </c>
      <c r="AO176" s="112">
        <f>SUM($R176:AA176)</f>
        <v>822663</v>
      </c>
      <c r="AP176" s="112">
        <f>SUM($R176:AB176)</f>
        <v>822663</v>
      </c>
      <c r="AQ176" s="112">
        <f>SUM($R176:AC176)</f>
        <v>2797091</v>
      </c>
      <c r="AR176" s="132">
        <f t="shared" si="165"/>
        <v>599112.79166666663</v>
      </c>
      <c r="AT176" s="112">
        <f t="shared" si="166"/>
        <v>102327.46174828439</v>
      </c>
      <c r="AU176" s="112">
        <f t="shared" si="167"/>
        <v>4746.373356735</v>
      </c>
      <c r="AV176" s="112">
        <f t="shared" si="168"/>
        <v>890.82060761519995</v>
      </c>
      <c r="AW176" s="112">
        <f t="shared" si="169"/>
        <v>-21.739114610999998</v>
      </c>
      <c r="AX176" s="112">
        <f t="shared" si="170"/>
        <v>150477.18515447038</v>
      </c>
      <c r="AY176" s="112">
        <f t="shared" si="171"/>
        <v>3636.2292372665997</v>
      </c>
      <c r="AZ176" s="112">
        <f t="shared" si="172"/>
        <v>0</v>
      </c>
      <c r="BA176" s="112">
        <f t="shared" si="173"/>
        <v>135327.43772778238</v>
      </c>
      <c r="BB176" s="112">
        <f t="shared" si="174"/>
        <v>37.681131992399997</v>
      </c>
      <c r="BC176" s="112">
        <f t="shared" si="175"/>
        <v>0</v>
      </c>
      <c r="BD176" s="112">
        <f t="shared" si="176"/>
        <v>0</v>
      </c>
      <c r="BE176" s="112">
        <f t="shared" si="177"/>
        <v>953829.25740372238</v>
      </c>
      <c r="BF176" s="112">
        <f t="shared" si="178"/>
        <v>1351250.7072532577</v>
      </c>
      <c r="BG176" s="96"/>
      <c r="BH176" s="112">
        <f>SUM($AT176:AT176)</f>
        <v>102327.46174828439</v>
      </c>
      <c r="BI176" s="112">
        <f>SUM($AT176:AU176)</f>
        <v>107073.83510501939</v>
      </c>
      <c r="BJ176" s="112">
        <f>SUM($AT176:AV176)</f>
        <v>107964.65571263459</v>
      </c>
      <c r="BK176" s="112">
        <f>SUM($AT176:AW176)</f>
        <v>107942.91659802358</v>
      </c>
      <c r="BL176" s="112">
        <f>SUM($AT176:AX176)</f>
        <v>258420.10175249397</v>
      </c>
      <c r="BM176" s="112">
        <f>SUM($AT176:AY176)</f>
        <v>262056.33098976058</v>
      </c>
      <c r="BN176" s="112">
        <f>SUM($AT176:AZ176)</f>
        <v>262056.33098976058</v>
      </c>
      <c r="BO176" s="112">
        <f>SUM($AT176:BA176)</f>
        <v>397383.76871754299</v>
      </c>
      <c r="BP176" s="112">
        <f>SUM($AT176:BB176)</f>
        <v>397421.44984953536</v>
      </c>
      <c r="BQ176" s="112">
        <f>SUM($AT176:BC176)</f>
        <v>397421.44984953536</v>
      </c>
      <c r="BR176" s="112">
        <f>SUM($AT176:BD176)</f>
        <v>397421.44984953536</v>
      </c>
      <c r="BS176" s="112">
        <f>SUM($AT176:BE176)</f>
        <v>1351250.7072532577</v>
      </c>
      <c r="BT176" s="132">
        <f t="shared" si="179"/>
        <v>289426.25873239624</v>
      </c>
      <c r="BV176" s="112">
        <f t="shared" si="180"/>
        <v>32109.215807326804</v>
      </c>
      <c r="BW176" s="112">
        <f t="shared" si="181"/>
        <v>1489.3590030450002</v>
      </c>
      <c r="BX176" s="112">
        <f t="shared" si="182"/>
        <v>279.52956759440002</v>
      </c>
      <c r="BY176" s="112">
        <f t="shared" si="183"/>
        <v>-6.8214916170000004</v>
      </c>
      <c r="BZ176" s="112">
        <f t="shared" si="184"/>
        <v>47218.061795468806</v>
      </c>
      <c r="CA176" s="112">
        <f t="shared" si="185"/>
        <v>1141.0081644702002</v>
      </c>
      <c r="CB176" s="112">
        <f t="shared" si="186"/>
        <v>0</v>
      </c>
      <c r="CC176" s="112">
        <f t="shared" si="187"/>
        <v>42464.240081932803</v>
      </c>
      <c r="CD176" s="112">
        <f t="shared" si="188"/>
        <v>11.823918802800002</v>
      </c>
      <c r="CE176" s="112">
        <f t="shared" si="189"/>
        <v>0</v>
      </c>
      <c r="CF176" s="112">
        <f t="shared" si="190"/>
        <v>0</v>
      </c>
      <c r="CG176" s="112">
        <f t="shared" si="191"/>
        <v>299300.97889711283</v>
      </c>
      <c r="CH176" s="112">
        <f t="shared" si="192"/>
        <v>424007.39574413665</v>
      </c>
      <c r="CI176" s="96"/>
      <c r="CJ176" s="112">
        <f>SUM($BV176:BV176)</f>
        <v>32109.215807326804</v>
      </c>
      <c r="CK176" s="112">
        <f>SUM($BV176:BW176)</f>
        <v>33598.574810371807</v>
      </c>
      <c r="CL176" s="112">
        <f>SUM($BV176:BX176)</f>
        <v>33878.104377966207</v>
      </c>
      <c r="CM176" s="112">
        <f>SUM($BV176:BY176)</f>
        <v>33871.282886349203</v>
      </c>
      <c r="CN176" s="112">
        <f>SUM($BV176:BZ176)</f>
        <v>81089.344681818009</v>
      </c>
      <c r="CO176" s="112">
        <f>SUM($BV176:CA176)</f>
        <v>82230.35284628821</v>
      </c>
      <c r="CP176" s="112">
        <f>SUM($BV176:CB176)</f>
        <v>82230.35284628821</v>
      </c>
      <c r="CQ176" s="112">
        <f>SUM($BV176:CC176)</f>
        <v>124694.59292822101</v>
      </c>
      <c r="CR176" s="112">
        <f>SUM($BV176:CD176)</f>
        <v>124706.41684702381</v>
      </c>
      <c r="CS176" s="112">
        <f>SUM($BV176:CE176)</f>
        <v>124706.41684702381</v>
      </c>
      <c r="CT176" s="112">
        <f>SUM($BV176:CF176)</f>
        <v>124706.41684702381</v>
      </c>
      <c r="CU176" s="112">
        <f>SUM($BV176:CG176)</f>
        <v>424007.39574413665</v>
      </c>
      <c r="CV176" s="132">
        <f t="shared" si="162"/>
        <v>90818.73079981409</v>
      </c>
    </row>
    <row r="177" spans="1:100" s="94" customFormat="1" ht="14.4">
      <c r="A177" s="154" t="s">
        <v>864</v>
      </c>
      <c r="B177" s="154" t="s">
        <v>60</v>
      </c>
      <c r="C177" s="154" t="s">
        <v>20</v>
      </c>
      <c r="D177" s="137" t="s">
        <v>798</v>
      </c>
      <c r="E177" s="105" t="s">
        <v>55</v>
      </c>
      <c r="F177" t="s">
        <v>222</v>
      </c>
      <c r="G177" t="s">
        <v>223</v>
      </c>
      <c r="H177" t="s">
        <v>224</v>
      </c>
      <c r="I177" t="s">
        <v>72</v>
      </c>
      <c r="J177" t="s">
        <v>805</v>
      </c>
      <c r="K177" s="154" t="s">
        <v>238</v>
      </c>
      <c r="L177" s="154" t="s">
        <v>42</v>
      </c>
      <c r="M177" s="119" t="str">
        <f t="shared" si="130"/>
        <v>CD.AA</v>
      </c>
      <c r="N177" s="118">
        <v>0.48309143579999997</v>
      </c>
      <c r="O177" s="118">
        <v>0.15158870260000001</v>
      </c>
      <c r="P177" s="117">
        <f t="shared" si="163"/>
        <v>7465488.768810113</v>
      </c>
      <c r="Q177" s="117">
        <f t="shared" si="164"/>
        <v>2342587.0816043899</v>
      </c>
      <c r="R177" s="112">
        <v>1683817</v>
      </c>
      <c r="S177" s="112">
        <v>35017</v>
      </c>
      <c r="T177" s="112">
        <v>9251</v>
      </c>
      <c r="U177" s="112">
        <v>8998</v>
      </c>
      <c r="V177" s="112">
        <v>3510705</v>
      </c>
      <c r="W177" s="112">
        <v>711601</v>
      </c>
      <c r="X177" s="112">
        <v>7700000</v>
      </c>
      <c r="Y177" s="112">
        <v>500000</v>
      </c>
      <c r="Z177" s="112">
        <v>115195</v>
      </c>
      <c r="AA177" s="112">
        <v>58410</v>
      </c>
      <c r="AB177" s="112">
        <v>850579</v>
      </c>
      <c r="AC177" s="112">
        <v>270000</v>
      </c>
      <c r="AD177" s="112">
        <f t="shared" si="133"/>
        <v>15453573</v>
      </c>
      <c r="AE177" s="96"/>
      <c r="AF177" s="112">
        <f>SUM($R177:R177)</f>
        <v>1683817</v>
      </c>
      <c r="AG177" s="112">
        <f>SUM($R177:S177)</f>
        <v>1718834</v>
      </c>
      <c r="AH177" s="112">
        <f>SUM($R177:T177)</f>
        <v>1728085</v>
      </c>
      <c r="AI177" s="112">
        <f>SUM($R177:U177)</f>
        <v>1737083</v>
      </c>
      <c r="AJ177" s="112">
        <f>SUM($R177:V177)</f>
        <v>5247788</v>
      </c>
      <c r="AK177" s="112">
        <f>SUM($R177:W177)</f>
        <v>5959389</v>
      </c>
      <c r="AL177" s="112">
        <f>SUM($R177:X177)</f>
        <v>13659389</v>
      </c>
      <c r="AM177" s="112">
        <f>SUM($R177:Y177)</f>
        <v>14159389</v>
      </c>
      <c r="AN177" s="112">
        <f>SUM($R177:Z177)</f>
        <v>14274584</v>
      </c>
      <c r="AO177" s="112">
        <f>SUM($R177:AA177)</f>
        <v>14332994</v>
      </c>
      <c r="AP177" s="112">
        <f>SUM($R177:AB177)</f>
        <v>15183573</v>
      </c>
      <c r="AQ177" s="112">
        <f>SUM($R177:AC177)</f>
        <v>15453573</v>
      </c>
      <c r="AR177" s="132">
        <f t="shared" si="165"/>
        <v>8117642.625</v>
      </c>
      <c r="AT177" s="112">
        <f t="shared" si="166"/>
        <v>813437.5721544486</v>
      </c>
      <c r="AU177" s="112">
        <f t="shared" si="167"/>
        <v>16916.4128074086</v>
      </c>
      <c r="AV177" s="112">
        <f t="shared" si="168"/>
        <v>4469.0788725858001</v>
      </c>
      <c r="AW177" s="112">
        <f t="shared" si="169"/>
        <v>4346.8567393283993</v>
      </c>
      <c r="AX177" s="112">
        <f t="shared" si="170"/>
        <v>1695991.519120239</v>
      </c>
      <c r="AY177" s="112">
        <f t="shared" si="171"/>
        <v>343768.3488067158</v>
      </c>
      <c r="AZ177" s="112">
        <f t="shared" si="172"/>
        <v>3719804.0556599996</v>
      </c>
      <c r="BA177" s="112">
        <f t="shared" si="173"/>
        <v>241545.71789999999</v>
      </c>
      <c r="BB177" s="112">
        <f t="shared" si="174"/>
        <v>55649.717946981</v>
      </c>
      <c r="BC177" s="112">
        <f t="shared" si="175"/>
        <v>28217.370765077998</v>
      </c>
      <c r="BD177" s="112">
        <f t="shared" si="176"/>
        <v>410907.4303713282</v>
      </c>
      <c r="BE177" s="112">
        <f t="shared" si="177"/>
        <v>130434.687666</v>
      </c>
      <c r="BF177" s="112">
        <f t="shared" si="178"/>
        <v>7465488.768810113</v>
      </c>
      <c r="BG177" s="96"/>
      <c r="BH177" s="112">
        <f>SUM($AT177:AT177)</f>
        <v>813437.5721544486</v>
      </c>
      <c r="BI177" s="112">
        <f>SUM($AT177:AU177)</f>
        <v>830353.9849618572</v>
      </c>
      <c r="BJ177" s="112">
        <f>SUM($AT177:AV177)</f>
        <v>834823.06383444299</v>
      </c>
      <c r="BK177" s="112">
        <f>SUM($AT177:AW177)</f>
        <v>839169.92057377135</v>
      </c>
      <c r="BL177" s="112">
        <f>SUM($AT177:AX177)</f>
        <v>2535161.4396940102</v>
      </c>
      <c r="BM177" s="112">
        <f>SUM($AT177:AY177)</f>
        <v>2878929.7885007262</v>
      </c>
      <c r="BN177" s="112">
        <f>SUM($AT177:AZ177)</f>
        <v>6598733.8441607263</v>
      </c>
      <c r="BO177" s="112">
        <f>SUM($AT177:BA177)</f>
        <v>6840279.5620607259</v>
      </c>
      <c r="BP177" s="112">
        <f>SUM($AT177:BB177)</f>
        <v>6895929.280007707</v>
      </c>
      <c r="BQ177" s="112">
        <f>SUM($AT177:BC177)</f>
        <v>6924146.6507727848</v>
      </c>
      <c r="BR177" s="112">
        <f>SUM($AT177:BD177)</f>
        <v>7335054.0811441131</v>
      </c>
      <c r="BS177" s="112">
        <f>SUM($AT177:BE177)</f>
        <v>7465488.768810113</v>
      </c>
      <c r="BT177" s="132">
        <f t="shared" si="179"/>
        <v>3921563.6310225311</v>
      </c>
      <c r="BV177" s="112">
        <f t="shared" si="180"/>
        <v>255247.63444582422</v>
      </c>
      <c r="BW177" s="112">
        <f t="shared" si="181"/>
        <v>5308.1815989442002</v>
      </c>
      <c r="BX177" s="112">
        <f t="shared" si="182"/>
        <v>1402.3470877526001</v>
      </c>
      <c r="BY177" s="112">
        <f t="shared" si="183"/>
        <v>1363.9951459948002</v>
      </c>
      <c r="BZ177" s="112">
        <f t="shared" si="184"/>
        <v>532183.21616133302</v>
      </c>
      <c r="CA177" s="112">
        <f t="shared" si="185"/>
        <v>107870.6723588626</v>
      </c>
      <c r="CB177" s="112">
        <f t="shared" si="186"/>
        <v>1167233.0100200002</v>
      </c>
      <c r="CC177" s="112">
        <f t="shared" si="187"/>
        <v>75794.351300000009</v>
      </c>
      <c r="CD177" s="112">
        <f t="shared" si="188"/>
        <v>17462.260596007003</v>
      </c>
      <c r="CE177" s="112">
        <f t="shared" si="189"/>
        <v>8854.2961188660011</v>
      </c>
      <c r="CF177" s="112">
        <f t="shared" si="190"/>
        <v>128938.16706880541</v>
      </c>
      <c r="CG177" s="112">
        <f t="shared" si="191"/>
        <v>40928.949702000005</v>
      </c>
      <c r="CH177" s="112">
        <f t="shared" si="192"/>
        <v>2342587.0816043904</v>
      </c>
      <c r="CI177" s="96"/>
      <c r="CJ177" s="112">
        <f>SUM($BV177:BV177)</f>
        <v>255247.63444582422</v>
      </c>
      <c r="CK177" s="112">
        <f>SUM($BV177:BW177)</f>
        <v>260555.81604476843</v>
      </c>
      <c r="CL177" s="112">
        <f>SUM($BV177:BX177)</f>
        <v>261958.16313252103</v>
      </c>
      <c r="CM177" s="112">
        <f>SUM($BV177:BY177)</f>
        <v>263322.15827851585</v>
      </c>
      <c r="CN177" s="112">
        <f>SUM($BV177:BZ177)</f>
        <v>795505.37443984882</v>
      </c>
      <c r="CO177" s="112">
        <f>SUM($BV177:CA177)</f>
        <v>903376.04679871141</v>
      </c>
      <c r="CP177" s="112">
        <f>SUM($BV177:CB177)</f>
        <v>2070609.0568187116</v>
      </c>
      <c r="CQ177" s="112">
        <f>SUM($BV177:CC177)</f>
        <v>2146403.4081187118</v>
      </c>
      <c r="CR177" s="112">
        <f>SUM($BV177:CD177)</f>
        <v>2163865.6687147189</v>
      </c>
      <c r="CS177" s="112">
        <f>SUM($BV177:CE177)</f>
        <v>2172719.9648335851</v>
      </c>
      <c r="CT177" s="112">
        <f>SUM($BV177:CF177)</f>
        <v>2301658.1319023906</v>
      </c>
      <c r="CU177" s="112">
        <f>SUM($BV177:CG177)</f>
        <v>2342587.0816043904</v>
      </c>
      <c r="CV177" s="132">
        <f t="shared" si="162"/>
        <v>1230542.9136942087</v>
      </c>
    </row>
    <row r="178" spans="1:100" s="94" customFormat="1" ht="14.4">
      <c r="A178" s="154" t="s">
        <v>864</v>
      </c>
      <c r="B178" s="154" t="s">
        <v>60</v>
      </c>
      <c r="C178" s="154" t="s">
        <v>20</v>
      </c>
      <c r="D178" s="137" t="s">
        <v>782</v>
      </c>
      <c r="E178" s="105" t="s">
        <v>51</v>
      </c>
      <c r="F178" t="s">
        <v>69</v>
      </c>
      <c r="G178" t="s">
        <v>177</v>
      </c>
      <c r="H178" t="s">
        <v>178</v>
      </c>
      <c r="I178" t="s">
        <v>70</v>
      </c>
      <c r="J178" t="s">
        <v>806</v>
      </c>
      <c r="K178" s="154" t="s">
        <v>238</v>
      </c>
      <c r="L178" s="154" t="s">
        <v>43</v>
      </c>
      <c r="M178" s="119" t="str">
        <f t="shared" si="130"/>
        <v>CD.AA</v>
      </c>
      <c r="N178" s="118">
        <v>0.48309143579999997</v>
      </c>
      <c r="O178" s="118">
        <v>0.15158870260000001</v>
      </c>
      <c r="P178" s="117">
        <f t="shared" si="163"/>
        <v>1016998.7766403662</v>
      </c>
      <c r="Q178" s="117">
        <f t="shared" si="164"/>
        <v>319122.86923779146</v>
      </c>
      <c r="R178" s="112">
        <v>128456</v>
      </c>
      <c r="S178" s="112">
        <v>45895</v>
      </c>
      <c r="T178" s="112">
        <v>877515</v>
      </c>
      <c r="U178" s="112">
        <v>20505</v>
      </c>
      <c r="V178" s="112">
        <v>14102</v>
      </c>
      <c r="W178" s="112">
        <v>323499</v>
      </c>
      <c r="X178" s="112">
        <v>165956</v>
      </c>
      <c r="Y178" s="112">
        <v>21915</v>
      </c>
      <c r="Z178" s="112">
        <v>32401</v>
      </c>
      <c r="AA178" s="112">
        <v>185104</v>
      </c>
      <c r="AB178" s="112">
        <v>6661</v>
      </c>
      <c r="AC178" s="112">
        <v>283180</v>
      </c>
      <c r="AD178" s="112">
        <f t="shared" si="133"/>
        <v>2105189</v>
      </c>
      <c r="AE178" s="96"/>
      <c r="AF178" s="112">
        <f>SUM($R178:R178)</f>
        <v>128456</v>
      </c>
      <c r="AG178" s="112">
        <f>SUM($R178:S178)</f>
        <v>174351</v>
      </c>
      <c r="AH178" s="112">
        <f>SUM($R178:T178)</f>
        <v>1051866</v>
      </c>
      <c r="AI178" s="112">
        <f>SUM($R178:U178)</f>
        <v>1072371</v>
      </c>
      <c r="AJ178" s="112">
        <f>SUM($R178:V178)</f>
        <v>1086473</v>
      </c>
      <c r="AK178" s="112">
        <f>SUM($R178:W178)</f>
        <v>1409972</v>
      </c>
      <c r="AL178" s="112">
        <f>SUM($R178:X178)</f>
        <v>1575928</v>
      </c>
      <c r="AM178" s="112">
        <f>SUM($R178:Y178)</f>
        <v>1597843</v>
      </c>
      <c r="AN178" s="112">
        <f>SUM($R178:Z178)</f>
        <v>1630244</v>
      </c>
      <c r="AO178" s="112">
        <f>SUM($R178:AA178)</f>
        <v>1815348</v>
      </c>
      <c r="AP178" s="112">
        <f>SUM($R178:AB178)</f>
        <v>1822009</v>
      </c>
      <c r="AQ178" s="112">
        <f>SUM($R178:AC178)</f>
        <v>2105189</v>
      </c>
      <c r="AR178" s="132">
        <f t="shared" si="165"/>
        <v>1201454.625</v>
      </c>
      <c r="AT178" s="112">
        <f t="shared" si="166"/>
        <v>62055.993477124794</v>
      </c>
      <c r="AU178" s="112">
        <f t="shared" si="167"/>
        <v>22171.481446040998</v>
      </c>
      <c r="AV178" s="112">
        <f t="shared" si="168"/>
        <v>423919.98128603696</v>
      </c>
      <c r="AW178" s="112">
        <f t="shared" si="169"/>
        <v>9905.7898910789991</v>
      </c>
      <c r="AX178" s="112">
        <f t="shared" si="170"/>
        <v>6812.5554276515995</v>
      </c>
      <c r="AY178" s="112">
        <f t="shared" si="171"/>
        <v>156279.59638986419</v>
      </c>
      <c r="AZ178" s="112">
        <f t="shared" si="172"/>
        <v>80171.922319624791</v>
      </c>
      <c r="BA178" s="112">
        <f t="shared" si="173"/>
        <v>10586.948815557</v>
      </c>
      <c r="BB178" s="112">
        <f t="shared" si="174"/>
        <v>15652.6456113558</v>
      </c>
      <c r="BC178" s="112">
        <f t="shared" si="175"/>
        <v>89422.157132323191</v>
      </c>
      <c r="BD178" s="112">
        <f t="shared" si="176"/>
        <v>3217.8720538637999</v>
      </c>
      <c r="BE178" s="112">
        <f t="shared" si="177"/>
        <v>136801.83278984399</v>
      </c>
      <c r="BF178" s="112">
        <f t="shared" si="178"/>
        <v>1016998.7766403661</v>
      </c>
      <c r="BG178" s="96"/>
      <c r="BH178" s="112">
        <f>SUM($AT178:AT178)</f>
        <v>62055.993477124794</v>
      </c>
      <c r="BI178" s="112">
        <f>SUM($AT178:AU178)</f>
        <v>84227.474923165792</v>
      </c>
      <c r="BJ178" s="112">
        <f>SUM($AT178:AV178)</f>
        <v>508147.45620920276</v>
      </c>
      <c r="BK178" s="112">
        <f>SUM($AT178:AW178)</f>
        <v>518053.24610028177</v>
      </c>
      <c r="BL178" s="112">
        <f>SUM($AT178:AX178)</f>
        <v>524865.80152793333</v>
      </c>
      <c r="BM178" s="112">
        <f>SUM($AT178:AY178)</f>
        <v>681145.39791779756</v>
      </c>
      <c r="BN178" s="112">
        <f>SUM($AT178:AZ178)</f>
        <v>761317.32023742236</v>
      </c>
      <c r="BO178" s="112">
        <f>SUM($AT178:BA178)</f>
        <v>771904.2690529793</v>
      </c>
      <c r="BP178" s="112">
        <f>SUM($AT178:BB178)</f>
        <v>787556.91466433508</v>
      </c>
      <c r="BQ178" s="112">
        <f>SUM($AT178:BC178)</f>
        <v>876979.07179665822</v>
      </c>
      <c r="BR178" s="112">
        <f>SUM($AT178:BD178)</f>
        <v>880196.94385052205</v>
      </c>
      <c r="BS178" s="112">
        <f>SUM($AT178:BE178)</f>
        <v>1016998.7766403661</v>
      </c>
      <c r="BT178" s="132">
        <f t="shared" si="179"/>
        <v>580412.43983980047</v>
      </c>
      <c r="BV178" s="112">
        <f t="shared" si="180"/>
        <v>19472.478381185603</v>
      </c>
      <c r="BW178" s="112">
        <f t="shared" si="181"/>
        <v>6957.1635058270003</v>
      </c>
      <c r="BX178" s="112">
        <f t="shared" si="182"/>
        <v>133021.36036203901</v>
      </c>
      <c r="BY178" s="112">
        <f t="shared" si="183"/>
        <v>3108.3263468130003</v>
      </c>
      <c r="BZ178" s="112">
        <f t="shared" si="184"/>
        <v>2137.7038840652003</v>
      </c>
      <c r="CA178" s="112">
        <f t="shared" si="185"/>
        <v>49038.793702397401</v>
      </c>
      <c r="CB178" s="112">
        <f t="shared" si="186"/>
        <v>25157.054728685602</v>
      </c>
      <c r="CC178" s="112">
        <f t="shared" si="187"/>
        <v>3322.0664174790004</v>
      </c>
      <c r="CD178" s="112">
        <f t="shared" si="188"/>
        <v>4911.6255529426007</v>
      </c>
      <c r="CE178" s="112">
        <f t="shared" si="189"/>
        <v>28059.675206070402</v>
      </c>
      <c r="CF178" s="112">
        <f t="shared" si="190"/>
        <v>1009.7323480186001</v>
      </c>
      <c r="CG178" s="112">
        <f t="shared" si="191"/>
        <v>42926.888802268004</v>
      </c>
      <c r="CH178" s="112">
        <f t="shared" si="192"/>
        <v>319122.86923779146</v>
      </c>
      <c r="CI178" s="96"/>
      <c r="CJ178" s="112">
        <f>SUM($BV178:BV178)</f>
        <v>19472.478381185603</v>
      </c>
      <c r="CK178" s="112">
        <f>SUM($BV178:BW178)</f>
        <v>26429.641887012604</v>
      </c>
      <c r="CL178" s="112">
        <f>SUM($BV178:BX178)</f>
        <v>159451.00224905161</v>
      </c>
      <c r="CM178" s="112">
        <f>SUM($BV178:BY178)</f>
        <v>162559.32859586462</v>
      </c>
      <c r="CN178" s="112">
        <f>SUM($BV178:BZ178)</f>
        <v>164697.03247992983</v>
      </c>
      <c r="CO178" s="112">
        <f>SUM($BV178:CA178)</f>
        <v>213735.82618232723</v>
      </c>
      <c r="CP178" s="112">
        <f>SUM($BV178:CB178)</f>
        <v>238892.88091101282</v>
      </c>
      <c r="CQ178" s="112">
        <f>SUM($BV178:CC178)</f>
        <v>242214.94732849183</v>
      </c>
      <c r="CR178" s="112">
        <f>SUM($BV178:CD178)</f>
        <v>247126.57288143443</v>
      </c>
      <c r="CS178" s="112">
        <f>SUM($BV178:CE178)</f>
        <v>275186.24808750482</v>
      </c>
      <c r="CT178" s="112">
        <f>SUM($BV178:CF178)</f>
        <v>276195.98043552344</v>
      </c>
      <c r="CU178" s="112">
        <f>SUM($BV178:CG178)</f>
        <v>319122.86923779146</v>
      </c>
      <c r="CV178" s="132">
        <f t="shared" si="162"/>
        <v>182126.94783651957</v>
      </c>
    </row>
    <row r="179" spans="1:100" s="94" customFormat="1" ht="14.4">
      <c r="A179" s="154" t="s">
        <v>864</v>
      </c>
      <c r="B179" s="154" t="s">
        <v>60</v>
      </c>
      <c r="C179" s="154" t="s">
        <v>20</v>
      </c>
      <c r="D179" s="137" t="s">
        <v>731</v>
      </c>
      <c r="E179" s="105" t="s">
        <v>51</v>
      </c>
      <c r="F179" t="s">
        <v>807</v>
      </c>
      <c r="G179" t="s">
        <v>480</v>
      </c>
      <c r="H179" t="s">
        <v>481</v>
      </c>
      <c r="I179" t="s">
        <v>482</v>
      </c>
      <c r="J179" t="s">
        <v>808</v>
      </c>
      <c r="K179" s="154" t="s">
        <v>238</v>
      </c>
      <c r="L179" s="154" t="s">
        <v>46</v>
      </c>
      <c r="M179" s="119" t="str">
        <f t="shared" si="130"/>
        <v>CD.AA</v>
      </c>
      <c r="N179" s="118">
        <v>0.48309143579999997</v>
      </c>
      <c r="O179" s="118">
        <v>0.15158870260000001</v>
      </c>
      <c r="P179" s="117">
        <f t="shared" si="163"/>
        <v>1067791.4932918139</v>
      </c>
      <c r="Q179" s="117">
        <f t="shared" si="164"/>
        <v>335061.05701785802</v>
      </c>
      <c r="R179" s="112">
        <v>444</v>
      </c>
      <c r="S179" s="112">
        <v>194023</v>
      </c>
      <c r="T179" s="112">
        <v>2677</v>
      </c>
      <c r="U179" s="112">
        <v>17585</v>
      </c>
      <c r="V179" s="112">
        <v>258</v>
      </c>
      <c r="W179" s="112">
        <v>22035</v>
      </c>
      <c r="X179" s="112">
        <v>0</v>
      </c>
      <c r="Y179" s="112">
        <v>0</v>
      </c>
      <c r="Z179" s="112">
        <v>0</v>
      </c>
      <c r="AA179" s="112">
        <v>277939</v>
      </c>
      <c r="AB179" s="112">
        <v>17985</v>
      </c>
      <c r="AC179" s="112">
        <v>1677384</v>
      </c>
      <c r="AD179" s="112">
        <f t="shared" si="133"/>
        <v>2210330</v>
      </c>
      <c r="AE179" s="96"/>
      <c r="AF179" s="112">
        <f>SUM($R179:R179)</f>
        <v>444</v>
      </c>
      <c r="AG179" s="112">
        <f>SUM($R179:S179)</f>
        <v>194467</v>
      </c>
      <c r="AH179" s="112">
        <f>SUM($R179:T179)</f>
        <v>197144</v>
      </c>
      <c r="AI179" s="112">
        <f>SUM($R179:U179)</f>
        <v>214729</v>
      </c>
      <c r="AJ179" s="112">
        <f>SUM($R179:V179)</f>
        <v>214987</v>
      </c>
      <c r="AK179" s="112">
        <f>SUM($R179:W179)</f>
        <v>237022</v>
      </c>
      <c r="AL179" s="112">
        <f>SUM($R179:X179)</f>
        <v>237022</v>
      </c>
      <c r="AM179" s="112">
        <f>SUM($R179:Y179)</f>
        <v>237022</v>
      </c>
      <c r="AN179" s="112">
        <f>SUM($R179:Z179)</f>
        <v>237022</v>
      </c>
      <c r="AO179" s="112">
        <f>SUM($R179:AA179)</f>
        <v>514961</v>
      </c>
      <c r="AP179" s="112">
        <f>SUM($R179:AB179)</f>
        <v>532946</v>
      </c>
      <c r="AQ179" s="112">
        <f>SUM($R179:AC179)</f>
        <v>2210330</v>
      </c>
      <c r="AR179" s="132">
        <f t="shared" si="165"/>
        <v>326910.91666666669</v>
      </c>
      <c r="AT179" s="112">
        <f t="shared" si="166"/>
        <v>214.49259749519999</v>
      </c>
      <c r="AU179" s="112">
        <f t="shared" si="167"/>
        <v>93730.84964822339</v>
      </c>
      <c r="AV179" s="112">
        <f t="shared" si="168"/>
        <v>1293.2357736366</v>
      </c>
      <c r="AW179" s="112">
        <f t="shared" si="169"/>
        <v>8495.1628985429998</v>
      </c>
      <c r="AX179" s="112">
        <f t="shared" si="170"/>
        <v>124.63759043639999</v>
      </c>
      <c r="AY179" s="112">
        <f t="shared" si="171"/>
        <v>10644.919787852999</v>
      </c>
      <c r="AZ179" s="112">
        <f t="shared" si="172"/>
        <v>0</v>
      </c>
      <c r="BA179" s="112">
        <f t="shared" si="173"/>
        <v>0</v>
      </c>
      <c r="BB179" s="112">
        <f t="shared" si="174"/>
        <v>0</v>
      </c>
      <c r="BC179" s="112">
        <f t="shared" si="175"/>
        <v>134269.9505748162</v>
      </c>
      <c r="BD179" s="112">
        <f t="shared" si="176"/>
        <v>8688.3994728629987</v>
      </c>
      <c r="BE179" s="112">
        <f t="shared" si="177"/>
        <v>810329.84494794719</v>
      </c>
      <c r="BF179" s="112">
        <f t="shared" si="178"/>
        <v>1067791.4932918139</v>
      </c>
      <c r="BG179" s="96"/>
      <c r="BH179" s="112">
        <f>SUM($AT179:AT179)</f>
        <v>214.49259749519999</v>
      </c>
      <c r="BI179" s="112">
        <f>SUM($AT179:AU179)</f>
        <v>93945.342245718595</v>
      </c>
      <c r="BJ179" s="112">
        <f>SUM($AT179:AV179)</f>
        <v>95238.578019355191</v>
      </c>
      <c r="BK179" s="112">
        <f>SUM($AT179:AW179)</f>
        <v>103733.74091789819</v>
      </c>
      <c r="BL179" s="112">
        <f>SUM($AT179:AX179)</f>
        <v>103858.37850833459</v>
      </c>
      <c r="BM179" s="112">
        <f>SUM($AT179:AY179)</f>
        <v>114503.29829618758</v>
      </c>
      <c r="BN179" s="112">
        <f>SUM($AT179:AZ179)</f>
        <v>114503.29829618758</v>
      </c>
      <c r="BO179" s="112">
        <f>SUM($AT179:BA179)</f>
        <v>114503.29829618758</v>
      </c>
      <c r="BP179" s="112">
        <f>SUM($AT179:BB179)</f>
        <v>114503.29829618758</v>
      </c>
      <c r="BQ179" s="112">
        <f>SUM($AT179:BC179)</f>
        <v>248773.2488710038</v>
      </c>
      <c r="BR179" s="112">
        <f>SUM($AT179:BD179)</f>
        <v>257461.64834386681</v>
      </c>
      <c r="BS179" s="112">
        <f>SUM($AT179:BE179)</f>
        <v>1067791.4932918139</v>
      </c>
      <c r="BT179" s="132">
        <f t="shared" si="179"/>
        <v>157927.86411119413</v>
      </c>
      <c r="BV179" s="112">
        <f t="shared" si="180"/>
        <v>67.3053839544</v>
      </c>
      <c r="BW179" s="112">
        <f t="shared" si="181"/>
        <v>29411.694844559803</v>
      </c>
      <c r="BX179" s="112">
        <f t="shared" si="182"/>
        <v>405.80295686020003</v>
      </c>
      <c r="BY179" s="112">
        <f t="shared" si="183"/>
        <v>2665.6873352210005</v>
      </c>
      <c r="BZ179" s="112">
        <f t="shared" si="184"/>
        <v>39.109885270800007</v>
      </c>
      <c r="CA179" s="112">
        <f t="shared" si="185"/>
        <v>3340.2570617910005</v>
      </c>
      <c r="CB179" s="112">
        <f t="shared" si="186"/>
        <v>0</v>
      </c>
      <c r="CC179" s="112">
        <f t="shared" si="187"/>
        <v>0</v>
      </c>
      <c r="CD179" s="112">
        <f t="shared" si="188"/>
        <v>0</v>
      </c>
      <c r="CE179" s="112">
        <f t="shared" si="189"/>
        <v>42132.412411941405</v>
      </c>
      <c r="CF179" s="112">
        <f t="shared" si="190"/>
        <v>2726.3228162610003</v>
      </c>
      <c r="CG179" s="112">
        <f t="shared" si="191"/>
        <v>254272.46432199841</v>
      </c>
      <c r="CH179" s="112">
        <f t="shared" si="192"/>
        <v>335061.05701785802</v>
      </c>
      <c r="CI179" s="96"/>
      <c r="CJ179" s="112">
        <f>SUM($BV179:BV179)</f>
        <v>67.3053839544</v>
      </c>
      <c r="CK179" s="112">
        <f>SUM($BV179:BW179)</f>
        <v>29479.000228514204</v>
      </c>
      <c r="CL179" s="112">
        <f>SUM($BV179:BX179)</f>
        <v>29884.803185374403</v>
      </c>
      <c r="CM179" s="112">
        <f>SUM($BV179:BY179)</f>
        <v>32550.490520595406</v>
      </c>
      <c r="CN179" s="112">
        <f>SUM($BV179:BZ179)</f>
        <v>32589.600405866204</v>
      </c>
      <c r="CO179" s="112">
        <f>SUM($BV179:CA179)</f>
        <v>35929.857467657203</v>
      </c>
      <c r="CP179" s="112">
        <f>SUM($BV179:CB179)</f>
        <v>35929.857467657203</v>
      </c>
      <c r="CQ179" s="112">
        <f>SUM($BV179:CC179)</f>
        <v>35929.857467657203</v>
      </c>
      <c r="CR179" s="112">
        <f>SUM($BV179:CD179)</f>
        <v>35929.857467657203</v>
      </c>
      <c r="CS179" s="112">
        <f>SUM($BV179:CE179)</f>
        <v>78062.269879598607</v>
      </c>
      <c r="CT179" s="112">
        <f>SUM($BV179:CF179)</f>
        <v>80788.59269585961</v>
      </c>
      <c r="CU179" s="112">
        <f>SUM($BV179:CG179)</f>
        <v>335061.05701785802</v>
      </c>
      <c r="CV179" s="132">
        <f t="shared" si="162"/>
        <v>49556.00172327672</v>
      </c>
    </row>
    <row r="180" spans="1:100" s="94" customFormat="1" ht="14.4">
      <c r="A180" s="154" t="s">
        <v>864</v>
      </c>
      <c r="B180" s="154" t="s">
        <v>267</v>
      </c>
      <c r="C180" s="154" t="s">
        <v>21</v>
      </c>
      <c r="D180" s="137" t="s">
        <v>53</v>
      </c>
      <c r="E180" s="105" t="s">
        <v>53</v>
      </c>
      <c r="F180" t="s">
        <v>293</v>
      </c>
      <c r="G180" t="s">
        <v>483</v>
      </c>
      <c r="H180" t="s">
        <v>484</v>
      </c>
      <c r="I180" t="s">
        <v>809</v>
      </c>
      <c r="J180" t="s">
        <v>810</v>
      </c>
      <c r="K180" s="154" t="s">
        <v>503</v>
      </c>
      <c r="L180" s="154" t="s">
        <v>506</v>
      </c>
      <c r="M180" s="119" t="str">
        <f t="shared" si="130"/>
        <v>ED.AN</v>
      </c>
      <c r="N180" s="118">
        <v>0.65639999999999998</v>
      </c>
      <c r="O180" s="118">
        <v>0</v>
      </c>
      <c r="P180" s="117">
        <f t="shared" si="163"/>
        <v>4343.3987999999999</v>
      </c>
      <c r="Q180" s="117">
        <f t="shared" si="164"/>
        <v>0</v>
      </c>
      <c r="R180" s="112">
        <v>0</v>
      </c>
      <c r="S180" s="112">
        <v>0</v>
      </c>
      <c r="T180" s="112">
        <v>0</v>
      </c>
      <c r="U180" s="112">
        <v>6617</v>
      </c>
      <c r="V180" s="112">
        <v>0</v>
      </c>
      <c r="W180" s="112">
        <v>0</v>
      </c>
      <c r="X180" s="112">
        <v>0</v>
      </c>
      <c r="Y180" s="112">
        <v>0</v>
      </c>
      <c r="Z180" s="112">
        <v>0</v>
      </c>
      <c r="AA180" s="112">
        <v>0</v>
      </c>
      <c r="AB180" s="112">
        <v>0</v>
      </c>
      <c r="AC180" s="112">
        <v>0</v>
      </c>
      <c r="AD180" s="112">
        <f t="shared" si="133"/>
        <v>6617</v>
      </c>
      <c r="AE180" s="96"/>
      <c r="AF180" s="112">
        <f>SUM($R180:R180)</f>
        <v>0</v>
      </c>
      <c r="AG180" s="112">
        <f>SUM($R180:S180)</f>
        <v>0</v>
      </c>
      <c r="AH180" s="112">
        <f>SUM($R180:T180)</f>
        <v>0</v>
      </c>
      <c r="AI180" s="112">
        <f>SUM($R180:U180)</f>
        <v>6617</v>
      </c>
      <c r="AJ180" s="112">
        <f>SUM($R180:V180)</f>
        <v>6617</v>
      </c>
      <c r="AK180" s="112">
        <f>SUM($R180:W180)</f>
        <v>6617</v>
      </c>
      <c r="AL180" s="112">
        <f>SUM($R180:X180)</f>
        <v>6617</v>
      </c>
      <c r="AM180" s="112">
        <f>SUM($R180:Y180)</f>
        <v>6617</v>
      </c>
      <c r="AN180" s="112">
        <f>SUM($R180:Z180)</f>
        <v>6617</v>
      </c>
      <c r="AO180" s="112">
        <f>SUM($R180:AA180)</f>
        <v>6617</v>
      </c>
      <c r="AP180" s="112">
        <f>SUM($R180:AB180)</f>
        <v>6617</v>
      </c>
      <c r="AQ180" s="112">
        <f>SUM($R180:AC180)</f>
        <v>6617</v>
      </c>
      <c r="AR180" s="132">
        <f t="shared" si="165"/>
        <v>4687.041666666667</v>
      </c>
      <c r="AT180" s="112">
        <f t="shared" si="166"/>
        <v>0</v>
      </c>
      <c r="AU180" s="112">
        <f t="shared" si="167"/>
        <v>0</v>
      </c>
      <c r="AV180" s="112">
        <f t="shared" si="168"/>
        <v>0</v>
      </c>
      <c r="AW180" s="112">
        <f t="shared" si="169"/>
        <v>4343.3987999999999</v>
      </c>
      <c r="AX180" s="112">
        <f t="shared" si="170"/>
        <v>0</v>
      </c>
      <c r="AY180" s="112">
        <f t="shared" si="171"/>
        <v>0</v>
      </c>
      <c r="AZ180" s="112">
        <f t="shared" si="172"/>
        <v>0</v>
      </c>
      <c r="BA180" s="112">
        <f t="shared" si="173"/>
        <v>0</v>
      </c>
      <c r="BB180" s="112">
        <f t="shared" si="174"/>
        <v>0</v>
      </c>
      <c r="BC180" s="112">
        <f t="shared" si="175"/>
        <v>0</v>
      </c>
      <c r="BD180" s="112">
        <f t="shared" si="176"/>
        <v>0</v>
      </c>
      <c r="BE180" s="112">
        <f t="shared" si="177"/>
        <v>0</v>
      </c>
      <c r="BF180" s="112">
        <f t="shared" si="178"/>
        <v>4343.3987999999999</v>
      </c>
      <c r="BG180" s="96"/>
      <c r="BH180" s="112">
        <f>SUM($AT180:AT180)</f>
        <v>0</v>
      </c>
      <c r="BI180" s="112">
        <f>SUM($AT180:AU180)</f>
        <v>0</v>
      </c>
      <c r="BJ180" s="112">
        <f>SUM($AT180:AV180)</f>
        <v>0</v>
      </c>
      <c r="BK180" s="112">
        <f>SUM($AT180:AW180)</f>
        <v>4343.3987999999999</v>
      </c>
      <c r="BL180" s="112">
        <f>SUM($AT180:AX180)</f>
        <v>4343.3987999999999</v>
      </c>
      <c r="BM180" s="112">
        <f>SUM($AT180:AY180)</f>
        <v>4343.3987999999999</v>
      </c>
      <c r="BN180" s="112">
        <f>SUM($AT180:AZ180)</f>
        <v>4343.3987999999999</v>
      </c>
      <c r="BO180" s="112">
        <f>SUM($AT180:BA180)</f>
        <v>4343.3987999999999</v>
      </c>
      <c r="BP180" s="112">
        <f>SUM($AT180:BB180)</f>
        <v>4343.3987999999999</v>
      </c>
      <c r="BQ180" s="112">
        <f>SUM($AT180:BC180)</f>
        <v>4343.3987999999999</v>
      </c>
      <c r="BR180" s="112">
        <f>SUM($AT180:BD180)</f>
        <v>4343.3987999999999</v>
      </c>
      <c r="BS180" s="112">
        <f>SUM($AT180:BE180)</f>
        <v>4343.3987999999999</v>
      </c>
      <c r="BT180" s="132">
        <f t="shared" si="179"/>
        <v>3076.5741499999999</v>
      </c>
      <c r="BV180" s="112">
        <f t="shared" si="180"/>
        <v>0</v>
      </c>
      <c r="BW180" s="112">
        <f t="shared" si="181"/>
        <v>0</v>
      </c>
      <c r="BX180" s="112">
        <f t="shared" si="182"/>
        <v>0</v>
      </c>
      <c r="BY180" s="112">
        <f t="shared" si="183"/>
        <v>0</v>
      </c>
      <c r="BZ180" s="112">
        <f t="shared" si="184"/>
        <v>0</v>
      </c>
      <c r="CA180" s="112">
        <f t="shared" si="185"/>
        <v>0</v>
      </c>
      <c r="CB180" s="112">
        <f t="shared" si="186"/>
        <v>0</v>
      </c>
      <c r="CC180" s="112">
        <f t="shared" si="187"/>
        <v>0</v>
      </c>
      <c r="CD180" s="112">
        <f t="shared" si="188"/>
        <v>0</v>
      </c>
      <c r="CE180" s="112">
        <f t="shared" si="189"/>
        <v>0</v>
      </c>
      <c r="CF180" s="112">
        <f t="shared" si="190"/>
        <v>0</v>
      </c>
      <c r="CG180" s="112">
        <f t="shared" si="191"/>
        <v>0</v>
      </c>
      <c r="CH180" s="112">
        <f t="shared" si="192"/>
        <v>0</v>
      </c>
      <c r="CI180" s="96"/>
      <c r="CJ180" s="112">
        <f>SUM($BV180:BV180)</f>
        <v>0</v>
      </c>
      <c r="CK180" s="112">
        <f>SUM($BV180:BW180)</f>
        <v>0</v>
      </c>
      <c r="CL180" s="112">
        <f>SUM($BV180:BX180)</f>
        <v>0</v>
      </c>
      <c r="CM180" s="112">
        <f>SUM($BV180:BY180)</f>
        <v>0</v>
      </c>
      <c r="CN180" s="112">
        <f>SUM($BV180:BZ180)</f>
        <v>0</v>
      </c>
      <c r="CO180" s="112">
        <f>SUM($BV180:CA180)</f>
        <v>0</v>
      </c>
      <c r="CP180" s="112">
        <f>SUM($BV180:CB180)</f>
        <v>0</v>
      </c>
      <c r="CQ180" s="112">
        <f>SUM($BV180:CC180)</f>
        <v>0</v>
      </c>
      <c r="CR180" s="112">
        <f>SUM($BV180:CD180)</f>
        <v>0</v>
      </c>
      <c r="CS180" s="112">
        <f>SUM($BV180:CE180)</f>
        <v>0</v>
      </c>
      <c r="CT180" s="112">
        <f>SUM($BV180:CF180)</f>
        <v>0</v>
      </c>
      <c r="CU180" s="112">
        <f>SUM($BV180:CG180)</f>
        <v>0</v>
      </c>
      <c r="CV180" s="132">
        <f t="shared" si="162"/>
        <v>0</v>
      </c>
    </row>
    <row r="181" spans="1:100" s="94" customFormat="1" ht="14.4">
      <c r="A181" s="154" t="s">
        <v>864</v>
      </c>
      <c r="B181" s="154" t="s">
        <v>267</v>
      </c>
      <c r="C181" s="154" t="s">
        <v>21</v>
      </c>
      <c r="D181" s="137" t="s">
        <v>53</v>
      </c>
      <c r="E181" s="105" t="s">
        <v>53</v>
      </c>
      <c r="F181" t="s">
        <v>293</v>
      </c>
      <c r="G181" t="s">
        <v>483</v>
      </c>
      <c r="H181" t="s">
        <v>484</v>
      </c>
      <c r="I181" t="s">
        <v>491</v>
      </c>
      <c r="J181" t="s">
        <v>811</v>
      </c>
      <c r="K181" s="154" t="s">
        <v>503</v>
      </c>
      <c r="L181" s="154" t="s">
        <v>506</v>
      </c>
      <c r="M181" s="119" t="str">
        <f t="shared" si="130"/>
        <v>ED.AN</v>
      </c>
      <c r="N181" s="118">
        <v>0.65639999999999998</v>
      </c>
      <c r="O181" s="118">
        <v>0</v>
      </c>
      <c r="P181" s="117">
        <f t="shared" si="163"/>
        <v>45144.566399999996</v>
      </c>
      <c r="Q181" s="117">
        <f t="shared" si="164"/>
        <v>0</v>
      </c>
      <c r="R181" s="112">
        <v>-4320</v>
      </c>
      <c r="S181" s="112">
        <v>0</v>
      </c>
      <c r="T181" s="112">
        <v>0</v>
      </c>
      <c r="U181" s="112">
        <v>0</v>
      </c>
      <c r="V181" s="112">
        <v>0</v>
      </c>
      <c r="W181" s="112">
        <v>0</v>
      </c>
      <c r="X181" s="112">
        <v>0</v>
      </c>
      <c r="Y181" s="112">
        <v>18274</v>
      </c>
      <c r="Z181" s="112">
        <v>18274</v>
      </c>
      <c r="AA181" s="112">
        <v>18274</v>
      </c>
      <c r="AB181" s="112">
        <v>18274</v>
      </c>
      <c r="AC181" s="112">
        <v>0</v>
      </c>
      <c r="AD181" s="112">
        <f t="shared" si="133"/>
        <v>68776</v>
      </c>
      <c r="AE181" s="96"/>
      <c r="AF181" s="112">
        <f>SUM($R181:R181)</f>
        <v>-4320</v>
      </c>
      <c r="AG181" s="112">
        <f>SUM($R181:S181)</f>
        <v>-4320</v>
      </c>
      <c r="AH181" s="112">
        <f>SUM($R181:T181)</f>
        <v>-4320</v>
      </c>
      <c r="AI181" s="112">
        <f>SUM($R181:U181)</f>
        <v>-4320</v>
      </c>
      <c r="AJ181" s="112">
        <f>SUM($R181:V181)</f>
        <v>-4320</v>
      </c>
      <c r="AK181" s="112">
        <f>SUM($R181:W181)</f>
        <v>-4320</v>
      </c>
      <c r="AL181" s="112">
        <f>SUM($R181:X181)</f>
        <v>-4320</v>
      </c>
      <c r="AM181" s="112">
        <f>SUM($R181:Y181)</f>
        <v>13954</v>
      </c>
      <c r="AN181" s="112">
        <f>SUM($R181:Z181)</f>
        <v>32228</v>
      </c>
      <c r="AO181" s="112">
        <f>SUM($R181:AA181)</f>
        <v>50502</v>
      </c>
      <c r="AP181" s="112">
        <f>SUM($R181:AB181)</f>
        <v>68776</v>
      </c>
      <c r="AQ181" s="112">
        <f>SUM($R181:AC181)</f>
        <v>68776</v>
      </c>
      <c r="AR181" s="132">
        <f t="shared" si="165"/>
        <v>14134</v>
      </c>
      <c r="AT181" s="112">
        <f t="shared" si="166"/>
        <v>-2835.6480000000001</v>
      </c>
      <c r="AU181" s="112">
        <f t="shared" si="167"/>
        <v>0</v>
      </c>
      <c r="AV181" s="112">
        <f t="shared" si="168"/>
        <v>0</v>
      </c>
      <c r="AW181" s="112">
        <f t="shared" si="169"/>
        <v>0</v>
      </c>
      <c r="AX181" s="112">
        <f t="shared" si="170"/>
        <v>0</v>
      </c>
      <c r="AY181" s="112">
        <f t="shared" si="171"/>
        <v>0</v>
      </c>
      <c r="AZ181" s="112">
        <f t="shared" si="172"/>
        <v>0</v>
      </c>
      <c r="BA181" s="112">
        <f t="shared" si="173"/>
        <v>11995.053599999999</v>
      </c>
      <c r="BB181" s="112">
        <f t="shared" si="174"/>
        <v>11995.053599999999</v>
      </c>
      <c r="BC181" s="112">
        <f t="shared" si="175"/>
        <v>11995.053599999999</v>
      </c>
      <c r="BD181" s="112">
        <f t="shared" si="176"/>
        <v>11995.053599999999</v>
      </c>
      <c r="BE181" s="112">
        <f t="shared" si="177"/>
        <v>0</v>
      </c>
      <c r="BF181" s="112">
        <f t="shared" si="178"/>
        <v>45144.566399999996</v>
      </c>
      <c r="BG181" s="96"/>
      <c r="BH181" s="112">
        <f>SUM($AT181:AT181)</f>
        <v>-2835.6480000000001</v>
      </c>
      <c r="BI181" s="112">
        <f>SUM($AT181:AU181)</f>
        <v>-2835.6480000000001</v>
      </c>
      <c r="BJ181" s="112">
        <f>SUM($AT181:AV181)</f>
        <v>-2835.6480000000001</v>
      </c>
      <c r="BK181" s="112">
        <f>SUM($AT181:AW181)</f>
        <v>-2835.6480000000001</v>
      </c>
      <c r="BL181" s="112">
        <f>SUM($AT181:AX181)</f>
        <v>-2835.6480000000001</v>
      </c>
      <c r="BM181" s="112">
        <f>SUM($AT181:AY181)</f>
        <v>-2835.6480000000001</v>
      </c>
      <c r="BN181" s="112">
        <f>SUM($AT181:AZ181)</f>
        <v>-2835.6480000000001</v>
      </c>
      <c r="BO181" s="112">
        <f>SUM($AT181:BA181)</f>
        <v>9159.4055999999982</v>
      </c>
      <c r="BP181" s="112">
        <f>SUM($AT181:BB181)</f>
        <v>21154.459199999998</v>
      </c>
      <c r="BQ181" s="112">
        <f>SUM($AT181:BC181)</f>
        <v>33149.512799999997</v>
      </c>
      <c r="BR181" s="112">
        <f>SUM($AT181:BD181)</f>
        <v>45144.566399999996</v>
      </c>
      <c r="BS181" s="112">
        <f>SUM($AT181:BE181)</f>
        <v>45144.566399999996</v>
      </c>
      <c r="BT181" s="132">
        <f t="shared" si="179"/>
        <v>9277.5575999999983</v>
      </c>
      <c r="BV181" s="112">
        <f t="shared" si="180"/>
        <v>0</v>
      </c>
      <c r="BW181" s="112">
        <f t="shared" si="181"/>
        <v>0</v>
      </c>
      <c r="BX181" s="112">
        <f t="shared" si="182"/>
        <v>0</v>
      </c>
      <c r="BY181" s="112">
        <f t="shared" si="183"/>
        <v>0</v>
      </c>
      <c r="BZ181" s="112">
        <f t="shared" si="184"/>
        <v>0</v>
      </c>
      <c r="CA181" s="112">
        <f t="shared" si="185"/>
        <v>0</v>
      </c>
      <c r="CB181" s="112">
        <f t="shared" si="186"/>
        <v>0</v>
      </c>
      <c r="CC181" s="112">
        <f t="shared" si="187"/>
        <v>0</v>
      </c>
      <c r="CD181" s="112">
        <f t="shared" si="188"/>
        <v>0</v>
      </c>
      <c r="CE181" s="112">
        <f t="shared" si="189"/>
        <v>0</v>
      </c>
      <c r="CF181" s="112">
        <f t="shared" si="190"/>
        <v>0</v>
      </c>
      <c r="CG181" s="112">
        <f t="shared" si="191"/>
        <v>0</v>
      </c>
      <c r="CH181" s="112">
        <f t="shared" si="192"/>
        <v>0</v>
      </c>
      <c r="CI181" s="96"/>
      <c r="CJ181" s="112">
        <f>SUM($BV181:BV181)</f>
        <v>0</v>
      </c>
      <c r="CK181" s="112">
        <f>SUM($BV181:BW181)</f>
        <v>0</v>
      </c>
      <c r="CL181" s="112">
        <f>SUM($BV181:BX181)</f>
        <v>0</v>
      </c>
      <c r="CM181" s="112">
        <f>SUM($BV181:BY181)</f>
        <v>0</v>
      </c>
      <c r="CN181" s="112">
        <f>SUM($BV181:BZ181)</f>
        <v>0</v>
      </c>
      <c r="CO181" s="112">
        <f>SUM($BV181:CA181)</f>
        <v>0</v>
      </c>
      <c r="CP181" s="112">
        <f>SUM($BV181:CB181)</f>
        <v>0</v>
      </c>
      <c r="CQ181" s="112">
        <f>SUM($BV181:CC181)</f>
        <v>0</v>
      </c>
      <c r="CR181" s="112">
        <f>SUM($BV181:CD181)</f>
        <v>0</v>
      </c>
      <c r="CS181" s="112">
        <f>SUM($BV181:CE181)</f>
        <v>0</v>
      </c>
      <c r="CT181" s="112">
        <f>SUM($BV181:CF181)</f>
        <v>0</v>
      </c>
      <c r="CU181" s="112">
        <f>SUM($BV181:CG181)</f>
        <v>0</v>
      </c>
      <c r="CV181" s="132">
        <f t="shared" si="162"/>
        <v>0</v>
      </c>
    </row>
    <row r="182" spans="1:100" s="94" customFormat="1" ht="14.4">
      <c r="A182" s="154" t="s">
        <v>864</v>
      </c>
      <c r="B182" s="154" t="s">
        <v>267</v>
      </c>
      <c r="C182" s="154" t="s">
        <v>21</v>
      </c>
      <c r="D182" s="137" t="s">
        <v>53</v>
      </c>
      <c r="E182" s="105" t="s">
        <v>53</v>
      </c>
      <c r="F182" t="s">
        <v>293</v>
      </c>
      <c r="G182" t="s">
        <v>483</v>
      </c>
      <c r="H182" t="s">
        <v>484</v>
      </c>
      <c r="I182" t="s">
        <v>485</v>
      </c>
      <c r="J182" t="s">
        <v>812</v>
      </c>
      <c r="K182" s="154" t="s">
        <v>503</v>
      </c>
      <c r="L182" s="154" t="s">
        <v>506</v>
      </c>
      <c r="M182" s="119" t="str">
        <f t="shared" si="130"/>
        <v>ED.AN</v>
      </c>
      <c r="N182" s="118">
        <v>0.65639999999999998</v>
      </c>
      <c r="O182" s="118">
        <v>0</v>
      </c>
      <c r="P182" s="117">
        <f t="shared" si="163"/>
        <v>67055.198399999994</v>
      </c>
      <c r="Q182" s="117">
        <f t="shared" si="164"/>
        <v>0</v>
      </c>
      <c r="R182" s="112">
        <v>0</v>
      </c>
      <c r="S182" s="112">
        <v>0</v>
      </c>
      <c r="T182" s="112">
        <v>0</v>
      </c>
      <c r="U182" s="112">
        <v>0</v>
      </c>
      <c r="V182" s="112">
        <v>0</v>
      </c>
      <c r="W182" s="112">
        <v>0</v>
      </c>
      <c r="X182" s="112">
        <v>17026</v>
      </c>
      <c r="Y182" s="112">
        <v>17026</v>
      </c>
      <c r="Z182" s="112">
        <v>17026</v>
      </c>
      <c r="AA182" s="112">
        <v>17026</v>
      </c>
      <c r="AB182" s="112">
        <v>17026</v>
      </c>
      <c r="AC182" s="112">
        <v>17026</v>
      </c>
      <c r="AD182" s="112">
        <f t="shared" si="133"/>
        <v>102156</v>
      </c>
      <c r="AE182" s="96"/>
      <c r="AF182" s="112">
        <f>SUM($R182:R182)</f>
        <v>0</v>
      </c>
      <c r="AG182" s="112">
        <f>SUM($R182:S182)</f>
        <v>0</v>
      </c>
      <c r="AH182" s="112">
        <f>SUM($R182:T182)</f>
        <v>0</v>
      </c>
      <c r="AI182" s="112">
        <f>SUM($R182:U182)</f>
        <v>0</v>
      </c>
      <c r="AJ182" s="112">
        <f>SUM($R182:V182)</f>
        <v>0</v>
      </c>
      <c r="AK182" s="112">
        <f>SUM($R182:W182)</f>
        <v>0</v>
      </c>
      <c r="AL182" s="112">
        <f>SUM($R182:X182)</f>
        <v>17026</v>
      </c>
      <c r="AM182" s="112">
        <f>SUM($R182:Y182)</f>
        <v>34052</v>
      </c>
      <c r="AN182" s="112">
        <f>SUM($R182:Z182)</f>
        <v>51078</v>
      </c>
      <c r="AO182" s="112">
        <f>SUM($R182:AA182)</f>
        <v>68104</v>
      </c>
      <c r="AP182" s="112">
        <f>SUM($R182:AB182)</f>
        <v>85130</v>
      </c>
      <c r="AQ182" s="112">
        <f>SUM($R182:AC182)</f>
        <v>102156</v>
      </c>
      <c r="AR182" s="132">
        <f t="shared" si="165"/>
        <v>25539</v>
      </c>
      <c r="AT182" s="112">
        <f t="shared" si="166"/>
        <v>0</v>
      </c>
      <c r="AU182" s="112">
        <f t="shared" si="167"/>
        <v>0</v>
      </c>
      <c r="AV182" s="112">
        <f t="shared" si="168"/>
        <v>0</v>
      </c>
      <c r="AW182" s="112">
        <f t="shared" si="169"/>
        <v>0</v>
      </c>
      <c r="AX182" s="112">
        <f t="shared" si="170"/>
        <v>0</v>
      </c>
      <c r="AY182" s="112">
        <f t="shared" si="171"/>
        <v>0</v>
      </c>
      <c r="AZ182" s="112">
        <f t="shared" si="172"/>
        <v>11175.866399999999</v>
      </c>
      <c r="BA182" s="112">
        <f t="shared" si="173"/>
        <v>11175.866399999999</v>
      </c>
      <c r="BB182" s="112">
        <f t="shared" si="174"/>
        <v>11175.866399999999</v>
      </c>
      <c r="BC182" s="112">
        <f t="shared" si="175"/>
        <v>11175.866399999999</v>
      </c>
      <c r="BD182" s="112">
        <f t="shared" si="176"/>
        <v>11175.866399999999</v>
      </c>
      <c r="BE182" s="112">
        <f t="shared" si="177"/>
        <v>11175.866399999999</v>
      </c>
      <c r="BF182" s="112">
        <f t="shared" si="178"/>
        <v>67055.198399999994</v>
      </c>
      <c r="BG182" s="96"/>
      <c r="BH182" s="112">
        <f>SUM($AT182:AT182)</f>
        <v>0</v>
      </c>
      <c r="BI182" s="112">
        <f>SUM($AT182:AU182)</f>
        <v>0</v>
      </c>
      <c r="BJ182" s="112">
        <f>SUM($AT182:AV182)</f>
        <v>0</v>
      </c>
      <c r="BK182" s="112">
        <f>SUM($AT182:AW182)</f>
        <v>0</v>
      </c>
      <c r="BL182" s="112">
        <f>SUM($AT182:AX182)</f>
        <v>0</v>
      </c>
      <c r="BM182" s="112">
        <f>SUM($AT182:AY182)</f>
        <v>0</v>
      </c>
      <c r="BN182" s="112">
        <f>SUM($AT182:AZ182)</f>
        <v>11175.866399999999</v>
      </c>
      <c r="BO182" s="112">
        <f>SUM($AT182:BA182)</f>
        <v>22351.732799999998</v>
      </c>
      <c r="BP182" s="112">
        <f>SUM($AT182:BB182)</f>
        <v>33527.599199999997</v>
      </c>
      <c r="BQ182" s="112">
        <f>SUM($AT182:BC182)</f>
        <v>44703.465599999996</v>
      </c>
      <c r="BR182" s="112">
        <f>SUM($AT182:BD182)</f>
        <v>55879.331999999995</v>
      </c>
      <c r="BS182" s="112">
        <f>SUM($AT182:BE182)</f>
        <v>67055.198399999994</v>
      </c>
      <c r="BT182" s="132">
        <f t="shared" si="179"/>
        <v>16763.799599999998</v>
      </c>
      <c r="BV182" s="112">
        <f t="shared" si="180"/>
        <v>0</v>
      </c>
      <c r="BW182" s="112">
        <f t="shared" si="181"/>
        <v>0</v>
      </c>
      <c r="BX182" s="112">
        <f t="shared" si="182"/>
        <v>0</v>
      </c>
      <c r="BY182" s="112">
        <f t="shared" si="183"/>
        <v>0</v>
      </c>
      <c r="BZ182" s="112">
        <f t="shared" si="184"/>
        <v>0</v>
      </c>
      <c r="CA182" s="112">
        <f t="shared" si="185"/>
        <v>0</v>
      </c>
      <c r="CB182" s="112">
        <f t="shared" si="186"/>
        <v>0</v>
      </c>
      <c r="CC182" s="112">
        <f t="shared" si="187"/>
        <v>0</v>
      </c>
      <c r="CD182" s="112">
        <f t="shared" si="188"/>
        <v>0</v>
      </c>
      <c r="CE182" s="112">
        <f t="shared" si="189"/>
        <v>0</v>
      </c>
      <c r="CF182" s="112">
        <f t="shared" si="190"/>
        <v>0</v>
      </c>
      <c r="CG182" s="112">
        <f t="shared" si="191"/>
        <v>0</v>
      </c>
      <c r="CH182" s="112">
        <f t="shared" si="192"/>
        <v>0</v>
      </c>
      <c r="CI182" s="96"/>
      <c r="CJ182" s="112">
        <f>SUM($BV182:BV182)</f>
        <v>0</v>
      </c>
      <c r="CK182" s="112">
        <f>SUM($BV182:BW182)</f>
        <v>0</v>
      </c>
      <c r="CL182" s="112">
        <f>SUM($BV182:BX182)</f>
        <v>0</v>
      </c>
      <c r="CM182" s="112">
        <f>SUM($BV182:BY182)</f>
        <v>0</v>
      </c>
      <c r="CN182" s="112">
        <f>SUM($BV182:BZ182)</f>
        <v>0</v>
      </c>
      <c r="CO182" s="112">
        <f>SUM($BV182:CA182)</f>
        <v>0</v>
      </c>
      <c r="CP182" s="112">
        <f>SUM($BV182:CB182)</f>
        <v>0</v>
      </c>
      <c r="CQ182" s="112">
        <f>SUM($BV182:CC182)</f>
        <v>0</v>
      </c>
      <c r="CR182" s="112">
        <f>SUM($BV182:CD182)</f>
        <v>0</v>
      </c>
      <c r="CS182" s="112">
        <f>SUM($BV182:CE182)</f>
        <v>0</v>
      </c>
      <c r="CT182" s="112">
        <f>SUM($BV182:CF182)</f>
        <v>0</v>
      </c>
      <c r="CU182" s="112">
        <f>SUM($BV182:CG182)</f>
        <v>0</v>
      </c>
      <c r="CV182" s="132">
        <f t="shared" si="162"/>
        <v>0</v>
      </c>
    </row>
    <row r="183" spans="1:100" s="94" customFormat="1" ht="14.4">
      <c r="A183" s="154" t="s">
        <v>864</v>
      </c>
      <c r="B183" s="154" t="s">
        <v>267</v>
      </c>
      <c r="C183" s="154" t="s">
        <v>21</v>
      </c>
      <c r="D183" s="137" t="s">
        <v>53</v>
      </c>
      <c r="E183" s="105" t="s">
        <v>53</v>
      </c>
      <c r="F183" t="s">
        <v>293</v>
      </c>
      <c r="G183" t="s">
        <v>483</v>
      </c>
      <c r="H183" t="s">
        <v>484</v>
      </c>
      <c r="I183" t="s">
        <v>489</v>
      </c>
      <c r="J183" t="s">
        <v>813</v>
      </c>
      <c r="K183" s="154" t="s">
        <v>503</v>
      </c>
      <c r="L183" s="154" t="s">
        <v>506</v>
      </c>
      <c r="M183" s="119" t="str">
        <f t="shared" si="130"/>
        <v>ED.AN</v>
      </c>
      <c r="N183" s="118">
        <v>0.65639999999999998</v>
      </c>
      <c r="O183" s="118">
        <v>0</v>
      </c>
      <c r="P183" s="117">
        <f t="shared" si="163"/>
        <v>98272.925999999992</v>
      </c>
      <c r="Q183" s="117">
        <f t="shared" si="164"/>
        <v>0</v>
      </c>
      <c r="R183" s="112">
        <v>6213</v>
      </c>
      <c r="S183" s="112">
        <v>0</v>
      </c>
      <c r="T183" s="112">
        <v>0</v>
      </c>
      <c r="U183" s="112">
        <v>0</v>
      </c>
      <c r="V183" s="112">
        <v>0</v>
      </c>
      <c r="W183" s="112">
        <v>0</v>
      </c>
      <c r="X183" s="112">
        <v>23917</v>
      </c>
      <c r="Y183" s="112">
        <v>23917</v>
      </c>
      <c r="Z183" s="112">
        <v>23917</v>
      </c>
      <c r="AA183" s="112">
        <v>23917</v>
      </c>
      <c r="AB183" s="112">
        <v>23917</v>
      </c>
      <c r="AC183" s="112">
        <v>23917</v>
      </c>
      <c r="AD183" s="112">
        <f t="shared" si="133"/>
        <v>149715</v>
      </c>
      <c r="AE183" s="96"/>
      <c r="AF183" s="112">
        <f>SUM($R183:R183)</f>
        <v>6213</v>
      </c>
      <c r="AG183" s="112">
        <f>SUM($R183:S183)</f>
        <v>6213</v>
      </c>
      <c r="AH183" s="112">
        <f>SUM($R183:T183)</f>
        <v>6213</v>
      </c>
      <c r="AI183" s="112">
        <f>SUM($R183:U183)</f>
        <v>6213</v>
      </c>
      <c r="AJ183" s="112">
        <f>SUM($R183:V183)</f>
        <v>6213</v>
      </c>
      <c r="AK183" s="112">
        <f>SUM($R183:W183)</f>
        <v>6213</v>
      </c>
      <c r="AL183" s="112">
        <f>SUM($R183:X183)</f>
        <v>30130</v>
      </c>
      <c r="AM183" s="112">
        <f>SUM($R183:Y183)</f>
        <v>54047</v>
      </c>
      <c r="AN183" s="112">
        <f>SUM($R183:Z183)</f>
        <v>77964</v>
      </c>
      <c r="AO183" s="112">
        <f>SUM($R183:AA183)</f>
        <v>101881</v>
      </c>
      <c r="AP183" s="112">
        <f>SUM($R183:AB183)</f>
        <v>125798</v>
      </c>
      <c r="AQ183" s="112">
        <f>SUM($R183:AC183)</f>
        <v>149715</v>
      </c>
      <c r="AR183" s="132">
        <f t="shared" si="165"/>
        <v>41829.625</v>
      </c>
      <c r="AT183" s="112">
        <f t="shared" si="166"/>
        <v>4078.2131999999997</v>
      </c>
      <c r="AU183" s="112">
        <f t="shared" si="167"/>
        <v>0</v>
      </c>
      <c r="AV183" s="112">
        <f t="shared" si="168"/>
        <v>0</v>
      </c>
      <c r="AW183" s="112">
        <f t="shared" si="169"/>
        <v>0</v>
      </c>
      <c r="AX183" s="112">
        <f t="shared" si="170"/>
        <v>0</v>
      </c>
      <c r="AY183" s="112">
        <f t="shared" si="171"/>
        <v>0</v>
      </c>
      <c r="AZ183" s="112">
        <f t="shared" si="172"/>
        <v>15699.1188</v>
      </c>
      <c r="BA183" s="112">
        <f t="shared" si="173"/>
        <v>15699.1188</v>
      </c>
      <c r="BB183" s="112">
        <f t="shared" si="174"/>
        <v>15699.1188</v>
      </c>
      <c r="BC183" s="112">
        <f t="shared" si="175"/>
        <v>15699.1188</v>
      </c>
      <c r="BD183" s="112">
        <f t="shared" si="176"/>
        <v>15699.1188</v>
      </c>
      <c r="BE183" s="112">
        <f t="shared" si="177"/>
        <v>15699.1188</v>
      </c>
      <c r="BF183" s="112">
        <f t="shared" si="178"/>
        <v>98272.925999999992</v>
      </c>
      <c r="BG183" s="96"/>
      <c r="BH183" s="112">
        <f>SUM($AT183:AT183)</f>
        <v>4078.2131999999997</v>
      </c>
      <c r="BI183" s="112">
        <f>SUM($AT183:AU183)</f>
        <v>4078.2131999999997</v>
      </c>
      <c r="BJ183" s="112">
        <f>SUM($AT183:AV183)</f>
        <v>4078.2131999999997</v>
      </c>
      <c r="BK183" s="112">
        <f>SUM($AT183:AW183)</f>
        <v>4078.2131999999997</v>
      </c>
      <c r="BL183" s="112">
        <f>SUM($AT183:AX183)</f>
        <v>4078.2131999999997</v>
      </c>
      <c r="BM183" s="112">
        <f>SUM($AT183:AY183)</f>
        <v>4078.2131999999997</v>
      </c>
      <c r="BN183" s="112">
        <f>SUM($AT183:AZ183)</f>
        <v>19777.331999999999</v>
      </c>
      <c r="BO183" s="112">
        <f>SUM($AT183:BA183)</f>
        <v>35476.450799999999</v>
      </c>
      <c r="BP183" s="112">
        <f>SUM($AT183:BB183)</f>
        <v>51175.569600000003</v>
      </c>
      <c r="BQ183" s="112">
        <f>SUM($AT183:BC183)</f>
        <v>66874.688399999999</v>
      </c>
      <c r="BR183" s="112">
        <f>SUM($AT183:BD183)</f>
        <v>82573.807199999996</v>
      </c>
      <c r="BS183" s="112">
        <f>SUM($AT183:BE183)</f>
        <v>98272.925999999992</v>
      </c>
      <c r="BT183" s="132">
        <f t="shared" si="179"/>
        <v>27456.965849999997</v>
      </c>
      <c r="BV183" s="112">
        <f t="shared" si="180"/>
        <v>0</v>
      </c>
      <c r="BW183" s="112">
        <f t="shared" si="181"/>
        <v>0</v>
      </c>
      <c r="BX183" s="112">
        <f t="shared" si="182"/>
        <v>0</v>
      </c>
      <c r="BY183" s="112">
        <f t="shared" si="183"/>
        <v>0</v>
      </c>
      <c r="BZ183" s="112">
        <f t="shared" si="184"/>
        <v>0</v>
      </c>
      <c r="CA183" s="112">
        <f t="shared" si="185"/>
        <v>0</v>
      </c>
      <c r="CB183" s="112">
        <f t="shared" si="186"/>
        <v>0</v>
      </c>
      <c r="CC183" s="112">
        <f t="shared" si="187"/>
        <v>0</v>
      </c>
      <c r="CD183" s="112">
        <f t="shared" si="188"/>
        <v>0</v>
      </c>
      <c r="CE183" s="112">
        <f t="shared" si="189"/>
        <v>0</v>
      </c>
      <c r="CF183" s="112">
        <f t="shared" si="190"/>
        <v>0</v>
      </c>
      <c r="CG183" s="112">
        <f t="shared" si="191"/>
        <v>0</v>
      </c>
      <c r="CH183" s="112">
        <f t="shared" si="192"/>
        <v>0</v>
      </c>
      <c r="CI183" s="96"/>
      <c r="CJ183" s="112">
        <f>SUM($BV183:BV183)</f>
        <v>0</v>
      </c>
      <c r="CK183" s="112">
        <f>SUM($BV183:BW183)</f>
        <v>0</v>
      </c>
      <c r="CL183" s="112">
        <f>SUM($BV183:BX183)</f>
        <v>0</v>
      </c>
      <c r="CM183" s="112">
        <f>SUM($BV183:BY183)</f>
        <v>0</v>
      </c>
      <c r="CN183" s="112">
        <f>SUM($BV183:BZ183)</f>
        <v>0</v>
      </c>
      <c r="CO183" s="112">
        <f>SUM($BV183:CA183)</f>
        <v>0</v>
      </c>
      <c r="CP183" s="112">
        <f>SUM($BV183:CB183)</f>
        <v>0</v>
      </c>
      <c r="CQ183" s="112">
        <f>SUM($BV183:CC183)</f>
        <v>0</v>
      </c>
      <c r="CR183" s="112">
        <f>SUM($BV183:CD183)</f>
        <v>0</v>
      </c>
      <c r="CS183" s="112">
        <f>SUM($BV183:CE183)</f>
        <v>0</v>
      </c>
      <c r="CT183" s="112">
        <f>SUM($BV183:CF183)</f>
        <v>0</v>
      </c>
      <c r="CU183" s="112">
        <f>SUM($BV183:CG183)</f>
        <v>0</v>
      </c>
      <c r="CV183" s="132">
        <f t="shared" si="162"/>
        <v>0</v>
      </c>
    </row>
    <row r="184" spans="1:100" s="94" customFormat="1" ht="14.4">
      <c r="A184" s="154" t="s">
        <v>864</v>
      </c>
      <c r="B184" s="154" t="s">
        <v>267</v>
      </c>
      <c r="C184" s="154" t="s">
        <v>21</v>
      </c>
      <c r="D184" s="137" t="s">
        <v>53</v>
      </c>
      <c r="E184" s="105" t="s">
        <v>53</v>
      </c>
      <c r="F184" t="s">
        <v>293</v>
      </c>
      <c r="G184" t="s">
        <v>483</v>
      </c>
      <c r="H184" t="s">
        <v>484</v>
      </c>
      <c r="I184" t="s">
        <v>488</v>
      </c>
      <c r="J184" t="s">
        <v>814</v>
      </c>
      <c r="K184" s="154" t="s">
        <v>503</v>
      </c>
      <c r="L184" s="154" t="s">
        <v>506</v>
      </c>
      <c r="M184" s="119" t="str">
        <f t="shared" si="130"/>
        <v>ED.AN</v>
      </c>
      <c r="N184" s="118">
        <v>0.65639999999999998</v>
      </c>
      <c r="O184" s="118">
        <v>0</v>
      </c>
      <c r="P184" s="117">
        <f t="shared" si="163"/>
        <v>185658.1452</v>
      </c>
      <c r="Q184" s="117">
        <f t="shared" si="164"/>
        <v>0</v>
      </c>
      <c r="R184" s="112">
        <v>64477</v>
      </c>
      <c r="S184" s="112">
        <v>0</v>
      </c>
      <c r="T184" s="112">
        <v>0</v>
      </c>
      <c r="U184" s="112">
        <v>0</v>
      </c>
      <c r="V184" s="112">
        <v>15375</v>
      </c>
      <c r="W184" s="112">
        <v>0</v>
      </c>
      <c r="X184" s="112">
        <v>0</v>
      </c>
      <c r="Y184" s="112">
        <v>0</v>
      </c>
      <c r="Z184" s="112">
        <v>133149</v>
      </c>
      <c r="AA184" s="112">
        <v>36543</v>
      </c>
      <c r="AB184" s="112">
        <v>33299</v>
      </c>
      <c r="AC184" s="112">
        <v>0</v>
      </c>
      <c r="AD184" s="112">
        <f t="shared" si="133"/>
        <v>282843</v>
      </c>
      <c r="AE184" s="96"/>
      <c r="AF184" s="112">
        <f>SUM($R184:R184)</f>
        <v>64477</v>
      </c>
      <c r="AG184" s="112">
        <f>SUM($R184:S184)</f>
        <v>64477</v>
      </c>
      <c r="AH184" s="112">
        <f>SUM($R184:T184)</f>
        <v>64477</v>
      </c>
      <c r="AI184" s="112">
        <f>SUM($R184:U184)</f>
        <v>64477</v>
      </c>
      <c r="AJ184" s="112">
        <f>SUM($R184:V184)</f>
        <v>79852</v>
      </c>
      <c r="AK184" s="112">
        <f>SUM($R184:W184)</f>
        <v>79852</v>
      </c>
      <c r="AL184" s="112">
        <f>SUM($R184:X184)</f>
        <v>79852</v>
      </c>
      <c r="AM184" s="112">
        <f>SUM($R184:Y184)</f>
        <v>79852</v>
      </c>
      <c r="AN184" s="112">
        <f>SUM($R184:Z184)</f>
        <v>213001</v>
      </c>
      <c r="AO184" s="112">
        <f>SUM($R184:AA184)</f>
        <v>249544</v>
      </c>
      <c r="AP184" s="112">
        <f>SUM($R184:AB184)</f>
        <v>282843</v>
      </c>
      <c r="AQ184" s="112">
        <f>SUM($R184:AC184)</f>
        <v>282843</v>
      </c>
      <c r="AR184" s="132">
        <f t="shared" si="165"/>
        <v>122010.45833333333</v>
      </c>
      <c r="AT184" s="112">
        <f t="shared" si="166"/>
        <v>42322.702799999999</v>
      </c>
      <c r="AU184" s="112">
        <f t="shared" si="167"/>
        <v>0</v>
      </c>
      <c r="AV184" s="112">
        <f t="shared" si="168"/>
        <v>0</v>
      </c>
      <c r="AW184" s="112">
        <f t="shared" si="169"/>
        <v>0</v>
      </c>
      <c r="AX184" s="112">
        <f t="shared" si="170"/>
        <v>10092.15</v>
      </c>
      <c r="AY184" s="112">
        <f t="shared" si="171"/>
        <v>0</v>
      </c>
      <c r="AZ184" s="112">
        <f t="shared" si="172"/>
        <v>0</v>
      </c>
      <c r="BA184" s="112">
        <f t="shared" si="173"/>
        <v>0</v>
      </c>
      <c r="BB184" s="112">
        <f t="shared" si="174"/>
        <v>87399.003599999996</v>
      </c>
      <c r="BC184" s="112">
        <f t="shared" si="175"/>
        <v>23986.825199999999</v>
      </c>
      <c r="BD184" s="112">
        <f t="shared" si="176"/>
        <v>21857.463599999999</v>
      </c>
      <c r="BE184" s="112">
        <f t="shared" si="177"/>
        <v>0</v>
      </c>
      <c r="BF184" s="112">
        <f t="shared" si="178"/>
        <v>185658.14519999997</v>
      </c>
      <c r="BG184" s="96"/>
      <c r="BH184" s="112">
        <f>SUM($AT184:AT184)</f>
        <v>42322.702799999999</v>
      </c>
      <c r="BI184" s="112">
        <f>SUM($AT184:AU184)</f>
        <v>42322.702799999999</v>
      </c>
      <c r="BJ184" s="112">
        <f>SUM($AT184:AV184)</f>
        <v>42322.702799999999</v>
      </c>
      <c r="BK184" s="112">
        <f>SUM($AT184:AW184)</f>
        <v>42322.702799999999</v>
      </c>
      <c r="BL184" s="112">
        <f>SUM($AT184:AX184)</f>
        <v>52414.852800000001</v>
      </c>
      <c r="BM184" s="112">
        <f>SUM($AT184:AY184)</f>
        <v>52414.852800000001</v>
      </c>
      <c r="BN184" s="112">
        <f>SUM($AT184:AZ184)</f>
        <v>52414.852800000001</v>
      </c>
      <c r="BO184" s="112">
        <f>SUM($AT184:BA184)</f>
        <v>52414.852800000001</v>
      </c>
      <c r="BP184" s="112">
        <f>SUM($AT184:BB184)</f>
        <v>139813.85639999999</v>
      </c>
      <c r="BQ184" s="112">
        <f>SUM($AT184:BC184)</f>
        <v>163800.68159999998</v>
      </c>
      <c r="BR184" s="112">
        <f>SUM($AT184:BD184)</f>
        <v>185658.14519999997</v>
      </c>
      <c r="BS184" s="112">
        <f>SUM($AT184:BE184)</f>
        <v>185658.14519999997</v>
      </c>
      <c r="BT184" s="132">
        <f t="shared" si="179"/>
        <v>80087.664849999986</v>
      </c>
      <c r="BV184" s="112">
        <f t="shared" si="180"/>
        <v>0</v>
      </c>
      <c r="BW184" s="112">
        <f t="shared" si="181"/>
        <v>0</v>
      </c>
      <c r="BX184" s="112">
        <f t="shared" si="182"/>
        <v>0</v>
      </c>
      <c r="BY184" s="112">
        <f t="shared" si="183"/>
        <v>0</v>
      </c>
      <c r="BZ184" s="112">
        <f t="shared" si="184"/>
        <v>0</v>
      </c>
      <c r="CA184" s="112">
        <f t="shared" si="185"/>
        <v>0</v>
      </c>
      <c r="CB184" s="112">
        <f t="shared" si="186"/>
        <v>0</v>
      </c>
      <c r="CC184" s="112">
        <f t="shared" si="187"/>
        <v>0</v>
      </c>
      <c r="CD184" s="112">
        <f t="shared" si="188"/>
        <v>0</v>
      </c>
      <c r="CE184" s="112">
        <f t="shared" si="189"/>
        <v>0</v>
      </c>
      <c r="CF184" s="112">
        <f t="shared" si="190"/>
        <v>0</v>
      </c>
      <c r="CG184" s="112">
        <f t="shared" si="191"/>
        <v>0</v>
      </c>
      <c r="CH184" s="112">
        <f t="shared" si="192"/>
        <v>0</v>
      </c>
      <c r="CI184" s="96"/>
      <c r="CJ184" s="112">
        <f>SUM($BV184:BV184)</f>
        <v>0</v>
      </c>
      <c r="CK184" s="112">
        <f>SUM($BV184:BW184)</f>
        <v>0</v>
      </c>
      <c r="CL184" s="112">
        <f>SUM($BV184:BX184)</f>
        <v>0</v>
      </c>
      <c r="CM184" s="112">
        <f>SUM($BV184:BY184)</f>
        <v>0</v>
      </c>
      <c r="CN184" s="112">
        <f>SUM($BV184:BZ184)</f>
        <v>0</v>
      </c>
      <c r="CO184" s="112">
        <f>SUM($BV184:CA184)</f>
        <v>0</v>
      </c>
      <c r="CP184" s="112">
        <f>SUM($BV184:CB184)</f>
        <v>0</v>
      </c>
      <c r="CQ184" s="112">
        <f>SUM($BV184:CC184)</f>
        <v>0</v>
      </c>
      <c r="CR184" s="112">
        <f>SUM($BV184:CD184)</f>
        <v>0</v>
      </c>
      <c r="CS184" s="112">
        <f>SUM($BV184:CE184)</f>
        <v>0</v>
      </c>
      <c r="CT184" s="112">
        <f>SUM($BV184:CF184)</f>
        <v>0</v>
      </c>
      <c r="CU184" s="112">
        <f>SUM($BV184:CG184)</f>
        <v>0</v>
      </c>
      <c r="CV184" s="132">
        <f t="shared" si="162"/>
        <v>0</v>
      </c>
    </row>
    <row r="185" spans="1:100" s="94" customFormat="1" ht="14.4">
      <c r="A185" s="154" t="s">
        <v>864</v>
      </c>
      <c r="B185" s="154" t="s">
        <v>267</v>
      </c>
      <c r="C185" s="154" t="s">
        <v>21</v>
      </c>
      <c r="D185" s="137" t="s">
        <v>53</v>
      </c>
      <c r="E185" s="105" t="s">
        <v>53</v>
      </c>
      <c r="F185" t="s">
        <v>293</v>
      </c>
      <c r="G185" t="s">
        <v>483</v>
      </c>
      <c r="H185" t="s">
        <v>484</v>
      </c>
      <c r="I185" t="s">
        <v>486</v>
      </c>
      <c r="J185" t="s">
        <v>815</v>
      </c>
      <c r="K185" s="154" t="s">
        <v>503</v>
      </c>
      <c r="L185" s="154" t="s">
        <v>506</v>
      </c>
      <c r="M185" s="119" t="str">
        <f t="shared" si="130"/>
        <v>ED.AN</v>
      </c>
      <c r="N185" s="118">
        <v>0.65639999999999998</v>
      </c>
      <c r="O185" s="118">
        <v>0</v>
      </c>
      <c r="P185" s="117">
        <f t="shared" si="163"/>
        <v>221796.90359999999</v>
      </c>
      <c r="Q185" s="117">
        <f t="shared" si="164"/>
        <v>0</v>
      </c>
      <c r="R185" s="112">
        <v>0</v>
      </c>
      <c r="S185" s="112">
        <v>0</v>
      </c>
      <c r="T185" s="112">
        <v>0</v>
      </c>
      <c r="U185" s="112">
        <v>87899</v>
      </c>
      <c r="V185" s="112">
        <v>0</v>
      </c>
      <c r="W185" s="112">
        <v>0</v>
      </c>
      <c r="X185" s="112">
        <v>0</v>
      </c>
      <c r="Y185" s="112">
        <v>0</v>
      </c>
      <c r="Z185" s="112">
        <v>0</v>
      </c>
      <c r="AA185" s="112">
        <v>0</v>
      </c>
      <c r="AB185" s="112">
        <v>0</v>
      </c>
      <c r="AC185" s="112">
        <v>250000</v>
      </c>
      <c r="AD185" s="112">
        <f t="shared" si="133"/>
        <v>337899</v>
      </c>
      <c r="AE185" s="96"/>
      <c r="AF185" s="112">
        <f>SUM($R185:R185)</f>
        <v>0</v>
      </c>
      <c r="AG185" s="112">
        <f>SUM($R185:S185)</f>
        <v>0</v>
      </c>
      <c r="AH185" s="112">
        <f>SUM($R185:T185)</f>
        <v>0</v>
      </c>
      <c r="AI185" s="112">
        <f>SUM($R185:U185)</f>
        <v>87899</v>
      </c>
      <c r="AJ185" s="112">
        <f>SUM($R185:V185)</f>
        <v>87899</v>
      </c>
      <c r="AK185" s="112">
        <f>SUM($R185:W185)</f>
        <v>87899</v>
      </c>
      <c r="AL185" s="112">
        <f>SUM($R185:X185)</f>
        <v>87899</v>
      </c>
      <c r="AM185" s="112">
        <f>SUM($R185:Y185)</f>
        <v>87899</v>
      </c>
      <c r="AN185" s="112">
        <f>SUM($R185:Z185)</f>
        <v>87899</v>
      </c>
      <c r="AO185" s="112">
        <f>SUM($R185:AA185)</f>
        <v>87899</v>
      </c>
      <c r="AP185" s="112">
        <f>SUM($R185:AB185)</f>
        <v>87899</v>
      </c>
      <c r="AQ185" s="112">
        <f>SUM($R185:AC185)</f>
        <v>337899</v>
      </c>
      <c r="AR185" s="132">
        <f t="shared" si="165"/>
        <v>72678.458333333328</v>
      </c>
      <c r="AT185" s="112">
        <f t="shared" si="166"/>
        <v>0</v>
      </c>
      <c r="AU185" s="112">
        <f t="shared" si="167"/>
        <v>0</v>
      </c>
      <c r="AV185" s="112">
        <f t="shared" si="168"/>
        <v>0</v>
      </c>
      <c r="AW185" s="112">
        <f t="shared" si="169"/>
        <v>57696.903599999998</v>
      </c>
      <c r="AX185" s="112">
        <f t="shared" si="170"/>
        <v>0</v>
      </c>
      <c r="AY185" s="112">
        <f t="shared" si="171"/>
        <v>0</v>
      </c>
      <c r="AZ185" s="112">
        <f t="shared" si="172"/>
        <v>0</v>
      </c>
      <c r="BA185" s="112">
        <f t="shared" si="173"/>
        <v>0</v>
      </c>
      <c r="BB185" s="112">
        <f t="shared" si="174"/>
        <v>0</v>
      </c>
      <c r="BC185" s="112">
        <f t="shared" si="175"/>
        <v>0</v>
      </c>
      <c r="BD185" s="112">
        <f t="shared" si="176"/>
        <v>0</v>
      </c>
      <c r="BE185" s="112">
        <f t="shared" si="177"/>
        <v>164100</v>
      </c>
      <c r="BF185" s="112">
        <f t="shared" si="178"/>
        <v>221796.90359999999</v>
      </c>
      <c r="BG185" s="96"/>
      <c r="BH185" s="112">
        <f>SUM($AT185:AT185)</f>
        <v>0</v>
      </c>
      <c r="BI185" s="112">
        <f>SUM($AT185:AU185)</f>
        <v>0</v>
      </c>
      <c r="BJ185" s="112">
        <f>SUM($AT185:AV185)</f>
        <v>0</v>
      </c>
      <c r="BK185" s="112">
        <f>SUM($AT185:AW185)</f>
        <v>57696.903599999998</v>
      </c>
      <c r="BL185" s="112">
        <f>SUM($AT185:AX185)</f>
        <v>57696.903599999998</v>
      </c>
      <c r="BM185" s="112">
        <f>SUM($AT185:AY185)</f>
        <v>57696.903599999998</v>
      </c>
      <c r="BN185" s="112">
        <f>SUM($AT185:AZ185)</f>
        <v>57696.903599999998</v>
      </c>
      <c r="BO185" s="112">
        <f>SUM($AT185:BA185)</f>
        <v>57696.903599999998</v>
      </c>
      <c r="BP185" s="112">
        <f>SUM($AT185:BB185)</f>
        <v>57696.903599999998</v>
      </c>
      <c r="BQ185" s="112">
        <f>SUM($AT185:BC185)</f>
        <v>57696.903599999998</v>
      </c>
      <c r="BR185" s="112">
        <f>SUM($AT185:BD185)</f>
        <v>57696.903599999998</v>
      </c>
      <c r="BS185" s="112">
        <f>SUM($AT185:BE185)</f>
        <v>221796.90359999999</v>
      </c>
      <c r="BT185" s="132">
        <f t="shared" si="179"/>
        <v>47706.140050000009</v>
      </c>
      <c r="BV185" s="112">
        <f t="shared" si="180"/>
        <v>0</v>
      </c>
      <c r="BW185" s="112">
        <f t="shared" si="181"/>
        <v>0</v>
      </c>
      <c r="BX185" s="112">
        <f t="shared" si="182"/>
        <v>0</v>
      </c>
      <c r="BY185" s="112">
        <f t="shared" si="183"/>
        <v>0</v>
      </c>
      <c r="BZ185" s="112">
        <f t="shared" si="184"/>
        <v>0</v>
      </c>
      <c r="CA185" s="112">
        <f t="shared" si="185"/>
        <v>0</v>
      </c>
      <c r="CB185" s="112">
        <f t="shared" si="186"/>
        <v>0</v>
      </c>
      <c r="CC185" s="112">
        <f t="shared" si="187"/>
        <v>0</v>
      </c>
      <c r="CD185" s="112">
        <f t="shared" si="188"/>
        <v>0</v>
      </c>
      <c r="CE185" s="112">
        <f t="shared" si="189"/>
        <v>0</v>
      </c>
      <c r="CF185" s="112">
        <f t="shared" si="190"/>
        <v>0</v>
      </c>
      <c r="CG185" s="112">
        <f t="shared" si="191"/>
        <v>0</v>
      </c>
      <c r="CH185" s="112">
        <f t="shared" si="192"/>
        <v>0</v>
      </c>
      <c r="CI185" s="96"/>
      <c r="CJ185" s="112">
        <f>SUM($BV185:BV185)</f>
        <v>0</v>
      </c>
      <c r="CK185" s="112">
        <f>SUM($BV185:BW185)</f>
        <v>0</v>
      </c>
      <c r="CL185" s="112">
        <f>SUM($BV185:BX185)</f>
        <v>0</v>
      </c>
      <c r="CM185" s="112">
        <f>SUM($BV185:BY185)</f>
        <v>0</v>
      </c>
      <c r="CN185" s="112">
        <f>SUM($BV185:BZ185)</f>
        <v>0</v>
      </c>
      <c r="CO185" s="112">
        <f>SUM($BV185:CA185)</f>
        <v>0</v>
      </c>
      <c r="CP185" s="112">
        <f>SUM($BV185:CB185)</f>
        <v>0</v>
      </c>
      <c r="CQ185" s="112">
        <f>SUM($BV185:CC185)</f>
        <v>0</v>
      </c>
      <c r="CR185" s="112">
        <f>SUM($BV185:CD185)</f>
        <v>0</v>
      </c>
      <c r="CS185" s="112">
        <f>SUM($BV185:CE185)</f>
        <v>0</v>
      </c>
      <c r="CT185" s="112">
        <f>SUM($BV185:CF185)</f>
        <v>0</v>
      </c>
      <c r="CU185" s="112">
        <f>SUM($BV185:CG185)</f>
        <v>0</v>
      </c>
      <c r="CV185" s="132">
        <f t="shared" si="162"/>
        <v>0</v>
      </c>
    </row>
    <row r="186" spans="1:100" s="94" customFormat="1" ht="14.4">
      <c r="A186" s="154" t="s">
        <v>864</v>
      </c>
      <c r="B186" s="154" t="s">
        <v>267</v>
      </c>
      <c r="C186" s="154" t="s">
        <v>21</v>
      </c>
      <c r="D186" s="137" t="s">
        <v>53</v>
      </c>
      <c r="E186" s="105" t="s">
        <v>53</v>
      </c>
      <c r="F186" t="s">
        <v>293</v>
      </c>
      <c r="G186" t="s">
        <v>483</v>
      </c>
      <c r="H186" t="s">
        <v>484</v>
      </c>
      <c r="I186" t="s">
        <v>490</v>
      </c>
      <c r="J186" t="s">
        <v>816</v>
      </c>
      <c r="K186" s="154" t="s">
        <v>503</v>
      </c>
      <c r="L186" s="154" t="s">
        <v>506</v>
      </c>
      <c r="M186" s="119" t="str">
        <f t="shared" si="130"/>
        <v>ED.AN</v>
      </c>
      <c r="N186" s="118">
        <v>0.65639999999999998</v>
      </c>
      <c r="O186" s="118">
        <v>0</v>
      </c>
      <c r="P186" s="117">
        <f t="shared" si="163"/>
        <v>304696.94160000002</v>
      </c>
      <c r="Q186" s="117">
        <f t="shared" si="164"/>
        <v>0</v>
      </c>
      <c r="R186" s="112">
        <v>264426</v>
      </c>
      <c r="S186" s="112">
        <v>343</v>
      </c>
      <c r="T186" s="112">
        <v>1345</v>
      </c>
      <c r="U186" s="112">
        <v>28</v>
      </c>
      <c r="V186" s="112">
        <v>39341</v>
      </c>
      <c r="W186" s="112">
        <v>1672</v>
      </c>
      <c r="X186" s="112">
        <v>0</v>
      </c>
      <c r="Y186" s="112">
        <v>62911</v>
      </c>
      <c r="Z186" s="112">
        <v>31376</v>
      </c>
      <c r="AA186" s="112">
        <v>31376</v>
      </c>
      <c r="AB186" s="112">
        <v>31376</v>
      </c>
      <c r="AC186" s="112">
        <v>0</v>
      </c>
      <c r="AD186" s="112">
        <f t="shared" si="133"/>
        <v>464194</v>
      </c>
      <c r="AE186" s="96"/>
      <c r="AF186" s="112">
        <f>SUM($R186:R186)</f>
        <v>264426</v>
      </c>
      <c r="AG186" s="112">
        <f>SUM($R186:S186)</f>
        <v>264769</v>
      </c>
      <c r="AH186" s="112">
        <f>SUM($R186:T186)</f>
        <v>266114</v>
      </c>
      <c r="AI186" s="112">
        <f>SUM($R186:U186)</f>
        <v>266142</v>
      </c>
      <c r="AJ186" s="112">
        <f>SUM($R186:V186)</f>
        <v>305483</v>
      </c>
      <c r="AK186" s="112">
        <f>SUM($R186:W186)</f>
        <v>307155</v>
      </c>
      <c r="AL186" s="112">
        <f>SUM($R186:X186)</f>
        <v>307155</v>
      </c>
      <c r="AM186" s="112">
        <f>SUM($R186:Y186)</f>
        <v>370066</v>
      </c>
      <c r="AN186" s="112">
        <f>SUM($R186:Z186)</f>
        <v>401442</v>
      </c>
      <c r="AO186" s="112">
        <f>SUM($R186:AA186)</f>
        <v>432818</v>
      </c>
      <c r="AP186" s="112">
        <f>SUM($R186:AB186)</f>
        <v>464194</v>
      </c>
      <c r="AQ186" s="112">
        <f>SUM($R186:AC186)</f>
        <v>464194</v>
      </c>
      <c r="AR186" s="132">
        <f t="shared" si="165"/>
        <v>323488.41666666669</v>
      </c>
      <c r="AT186" s="112">
        <f t="shared" si="166"/>
        <v>173569.22639999999</v>
      </c>
      <c r="AU186" s="112">
        <f t="shared" si="167"/>
        <v>225.14519999999999</v>
      </c>
      <c r="AV186" s="112">
        <f t="shared" si="168"/>
        <v>882.85799999999995</v>
      </c>
      <c r="AW186" s="112">
        <f t="shared" si="169"/>
        <v>18.379200000000001</v>
      </c>
      <c r="AX186" s="112">
        <f t="shared" si="170"/>
        <v>25823.432399999998</v>
      </c>
      <c r="AY186" s="112">
        <f t="shared" si="171"/>
        <v>1097.5008</v>
      </c>
      <c r="AZ186" s="112">
        <f t="shared" si="172"/>
        <v>0</v>
      </c>
      <c r="BA186" s="112">
        <f t="shared" si="173"/>
        <v>41294.780399999996</v>
      </c>
      <c r="BB186" s="112">
        <f t="shared" si="174"/>
        <v>20595.206399999999</v>
      </c>
      <c r="BC186" s="112">
        <f t="shared" si="175"/>
        <v>20595.206399999999</v>
      </c>
      <c r="BD186" s="112">
        <f t="shared" si="176"/>
        <v>20595.206399999999</v>
      </c>
      <c r="BE186" s="112">
        <f t="shared" si="177"/>
        <v>0</v>
      </c>
      <c r="BF186" s="112">
        <f t="shared" si="178"/>
        <v>304696.94160000002</v>
      </c>
      <c r="BG186" s="96"/>
      <c r="BH186" s="112">
        <f>SUM($AT186:AT186)</f>
        <v>173569.22639999999</v>
      </c>
      <c r="BI186" s="112">
        <f>SUM($AT186:AU186)</f>
        <v>173794.37159999998</v>
      </c>
      <c r="BJ186" s="112">
        <f>SUM($AT186:AV186)</f>
        <v>174677.22959999999</v>
      </c>
      <c r="BK186" s="112">
        <f>SUM($AT186:AW186)</f>
        <v>174695.60879999999</v>
      </c>
      <c r="BL186" s="112">
        <f>SUM($AT186:AX186)</f>
        <v>200519.04119999998</v>
      </c>
      <c r="BM186" s="112">
        <f>SUM($AT186:AY186)</f>
        <v>201616.54199999999</v>
      </c>
      <c r="BN186" s="112">
        <f>SUM($AT186:AZ186)</f>
        <v>201616.54199999999</v>
      </c>
      <c r="BO186" s="112">
        <f>SUM($AT186:BA186)</f>
        <v>242911.32239999998</v>
      </c>
      <c r="BP186" s="112">
        <f>SUM($AT186:BB186)</f>
        <v>263506.52879999997</v>
      </c>
      <c r="BQ186" s="112">
        <f>SUM($AT186:BC186)</f>
        <v>284101.7352</v>
      </c>
      <c r="BR186" s="112">
        <f>SUM($AT186:BD186)</f>
        <v>304696.94160000002</v>
      </c>
      <c r="BS186" s="112">
        <f>SUM($AT186:BE186)</f>
        <v>304696.94160000002</v>
      </c>
      <c r="BT186" s="132">
        <f t="shared" si="179"/>
        <v>212337.79669999998</v>
      </c>
      <c r="BV186" s="112">
        <f t="shared" si="180"/>
        <v>0</v>
      </c>
      <c r="BW186" s="112">
        <f t="shared" si="181"/>
        <v>0</v>
      </c>
      <c r="BX186" s="112">
        <f t="shared" si="182"/>
        <v>0</v>
      </c>
      <c r="BY186" s="112">
        <f t="shared" si="183"/>
        <v>0</v>
      </c>
      <c r="BZ186" s="112">
        <f t="shared" si="184"/>
        <v>0</v>
      </c>
      <c r="CA186" s="112">
        <f t="shared" si="185"/>
        <v>0</v>
      </c>
      <c r="CB186" s="112">
        <f t="shared" si="186"/>
        <v>0</v>
      </c>
      <c r="CC186" s="112">
        <f t="shared" si="187"/>
        <v>0</v>
      </c>
      <c r="CD186" s="112">
        <f t="shared" si="188"/>
        <v>0</v>
      </c>
      <c r="CE186" s="112">
        <f t="shared" si="189"/>
        <v>0</v>
      </c>
      <c r="CF186" s="112">
        <f t="shared" si="190"/>
        <v>0</v>
      </c>
      <c r="CG186" s="112">
        <f t="shared" si="191"/>
        <v>0</v>
      </c>
      <c r="CH186" s="112">
        <f t="shared" si="192"/>
        <v>0</v>
      </c>
      <c r="CI186" s="96"/>
      <c r="CJ186" s="112">
        <f>SUM($BV186:BV186)</f>
        <v>0</v>
      </c>
      <c r="CK186" s="112">
        <f>SUM($BV186:BW186)</f>
        <v>0</v>
      </c>
      <c r="CL186" s="112">
        <f>SUM($BV186:BX186)</f>
        <v>0</v>
      </c>
      <c r="CM186" s="112">
        <f>SUM($BV186:BY186)</f>
        <v>0</v>
      </c>
      <c r="CN186" s="112">
        <f>SUM($BV186:BZ186)</f>
        <v>0</v>
      </c>
      <c r="CO186" s="112">
        <f>SUM($BV186:CA186)</f>
        <v>0</v>
      </c>
      <c r="CP186" s="112">
        <f>SUM($BV186:CB186)</f>
        <v>0</v>
      </c>
      <c r="CQ186" s="112">
        <f>SUM($BV186:CC186)</f>
        <v>0</v>
      </c>
      <c r="CR186" s="112">
        <f>SUM($BV186:CD186)</f>
        <v>0</v>
      </c>
      <c r="CS186" s="112">
        <f>SUM($BV186:CE186)</f>
        <v>0</v>
      </c>
      <c r="CT186" s="112">
        <f>SUM($BV186:CF186)</f>
        <v>0</v>
      </c>
      <c r="CU186" s="112">
        <f>SUM($BV186:CG186)</f>
        <v>0</v>
      </c>
      <c r="CV186" s="132">
        <f t="shared" si="162"/>
        <v>0</v>
      </c>
    </row>
    <row r="187" spans="1:100" s="94" customFormat="1" ht="14.4">
      <c r="A187" s="154" t="s">
        <v>864</v>
      </c>
      <c r="B187" s="154" t="s">
        <v>267</v>
      </c>
      <c r="C187" s="154" t="s">
        <v>21</v>
      </c>
      <c r="D187" s="137" t="s">
        <v>53</v>
      </c>
      <c r="E187" s="105" t="s">
        <v>53</v>
      </c>
      <c r="F187" t="s">
        <v>293</v>
      </c>
      <c r="G187" t="s">
        <v>483</v>
      </c>
      <c r="H187" t="s">
        <v>484</v>
      </c>
      <c r="I187" t="s">
        <v>487</v>
      </c>
      <c r="J187" t="s">
        <v>817</v>
      </c>
      <c r="K187" s="154" t="s">
        <v>503</v>
      </c>
      <c r="L187" s="154" t="s">
        <v>506</v>
      </c>
      <c r="M187" s="119" t="str">
        <f t="shared" si="130"/>
        <v>ED.AN</v>
      </c>
      <c r="N187" s="118">
        <v>0.65639999999999998</v>
      </c>
      <c r="O187" s="118">
        <v>0</v>
      </c>
      <c r="P187" s="117">
        <f t="shared" si="163"/>
        <v>328093.00679999997</v>
      </c>
      <c r="Q187" s="117">
        <f t="shared" si="164"/>
        <v>0</v>
      </c>
      <c r="R187" s="112">
        <v>0</v>
      </c>
      <c r="S187" s="112">
        <v>0</v>
      </c>
      <c r="T187" s="112">
        <v>0</v>
      </c>
      <c r="U187" s="112">
        <v>0</v>
      </c>
      <c r="V187" s="112">
        <v>0</v>
      </c>
      <c r="W187" s="112">
        <v>0</v>
      </c>
      <c r="X187" s="112">
        <v>0</v>
      </c>
      <c r="Y187" s="112">
        <v>0</v>
      </c>
      <c r="Z187" s="112">
        <v>0</v>
      </c>
      <c r="AA187" s="112">
        <v>0</v>
      </c>
      <c r="AB187" s="112">
        <v>0</v>
      </c>
      <c r="AC187" s="112">
        <v>499837</v>
      </c>
      <c r="AD187" s="112">
        <f t="shared" si="133"/>
        <v>499837</v>
      </c>
      <c r="AE187" s="96"/>
      <c r="AF187" s="112">
        <f>SUM($R187:R187)</f>
        <v>0</v>
      </c>
      <c r="AG187" s="112">
        <f>SUM($R187:S187)</f>
        <v>0</v>
      </c>
      <c r="AH187" s="112">
        <f>SUM($R187:T187)</f>
        <v>0</v>
      </c>
      <c r="AI187" s="112">
        <f>SUM($R187:U187)</f>
        <v>0</v>
      </c>
      <c r="AJ187" s="112">
        <f>SUM($R187:V187)</f>
        <v>0</v>
      </c>
      <c r="AK187" s="112">
        <f>SUM($R187:W187)</f>
        <v>0</v>
      </c>
      <c r="AL187" s="112">
        <f>SUM($R187:X187)</f>
        <v>0</v>
      </c>
      <c r="AM187" s="112">
        <f>SUM($R187:Y187)</f>
        <v>0</v>
      </c>
      <c r="AN187" s="112">
        <f>SUM($R187:Z187)</f>
        <v>0</v>
      </c>
      <c r="AO187" s="112">
        <f>SUM($R187:AA187)</f>
        <v>0</v>
      </c>
      <c r="AP187" s="112">
        <f>SUM($R187:AB187)</f>
        <v>0</v>
      </c>
      <c r="AQ187" s="112">
        <f>SUM($R187:AC187)</f>
        <v>499837</v>
      </c>
      <c r="AR187" s="132">
        <f t="shared" si="165"/>
        <v>20826.541666666668</v>
      </c>
      <c r="AT187" s="112">
        <f t="shared" si="166"/>
        <v>0</v>
      </c>
      <c r="AU187" s="112">
        <f t="shared" si="167"/>
        <v>0</v>
      </c>
      <c r="AV187" s="112">
        <f t="shared" si="168"/>
        <v>0</v>
      </c>
      <c r="AW187" s="112">
        <f t="shared" si="169"/>
        <v>0</v>
      </c>
      <c r="AX187" s="112">
        <f t="shared" si="170"/>
        <v>0</v>
      </c>
      <c r="AY187" s="112">
        <f t="shared" si="171"/>
        <v>0</v>
      </c>
      <c r="AZ187" s="112">
        <f t="shared" si="172"/>
        <v>0</v>
      </c>
      <c r="BA187" s="112">
        <f t="shared" si="173"/>
        <v>0</v>
      </c>
      <c r="BB187" s="112">
        <f t="shared" si="174"/>
        <v>0</v>
      </c>
      <c r="BC187" s="112">
        <f t="shared" si="175"/>
        <v>0</v>
      </c>
      <c r="BD187" s="112">
        <f t="shared" si="176"/>
        <v>0</v>
      </c>
      <c r="BE187" s="112">
        <f t="shared" si="177"/>
        <v>328093.00679999997</v>
      </c>
      <c r="BF187" s="112">
        <f t="shared" si="178"/>
        <v>328093.00679999997</v>
      </c>
      <c r="BG187" s="96"/>
      <c r="BH187" s="112">
        <f>SUM($AT187:AT187)</f>
        <v>0</v>
      </c>
      <c r="BI187" s="112">
        <f>SUM($AT187:AU187)</f>
        <v>0</v>
      </c>
      <c r="BJ187" s="112">
        <f>SUM($AT187:AV187)</f>
        <v>0</v>
      </c>
      <c r="BK187" s="112">
        <f>SUM($AT187:AW187)</f>
        <v>0</v>
      </c>
      <c r="BL187" s="112">
        <f>SUM($AT187:AX187)</f>
        <v>0</v>
      </c>
      <c r="BM187" s="112">
        <f>SUM($AT187:AY187)</f>
        <v>0</v>
      </c>
      <c r="BN187" s="112">
        <f>SUM($AT187:AZ187)</f>
        <v>0</v>
      </c>
      <c r="BO187" s="112">
        <f>SUM($AT187:BA187)</f>
        <v>0</v>
      </c>
      <c r="BP187" s="112">
        <f>SUM($AT187:BB187)</f>
        <v>0</v>
      </c>
      <c r="BQ187" s="112">
        <f>SUM($AT187:BC187)</f>
        <v>0</v>
      </c>
      <c r="BR187" s="112">
        <f>SUM($AT187:BD187)</f>
        <v>0</v>
      </c>
      <c r="BS187" s="112">
        <f>SUM($AT187:BE187)</f>
        <v>328093.00679999997</v>
      </c>
      <c r="BT187" s="132">
        <f t="shared" si="179"/>
        <v>13670.541949999999</v>
      </c>
      <c r="BV187" s="112">
        <f t="shared" si="180"/>
        <v>0</v>
      </c>
      <c r="BW187" s="112">
        <f t="shared" si="181"/>
        <v>0</v>
      </c>
      <c r="BX187" s="112">
        <f t="shared" si="182"/>
        <v>0</v>
      </c>
      <c r="BY187" s="112">
        <f t="shared" si="183"/>
        <v>0</v>
      </c>
      <c r="BZ187" s="112">
        <f t="shared" si="184"/>
        <v>0</v>
      </c>
      <c r="CA187" s="112">
        <f t="shared" si="185"/>
        <v>0</v>
      </c>
      <c r="CB187" s="112">
        <f t="shared" si="186"/>
        <v>0</v>
      </c>
      <c r="CC187" s="112">
        <f t="shared" si="187"/>
        <v>0</v>
      </c>
      <c r="CD187" s="112">
        <f t="shared" si="188"/>
        <v>0</v>
      </c>
      <c r="CE187" s="112">
        <f t="shared" si="189"/>
        <v>0</v>
      </c>
      <c r="CF187" s="112">
        <f t="shared" si="190"/>
        <v>0</v>
      </c>
      <c r="CG187" s="112">
        <f t="shared" si="191"/>
        <v>0</v>
      </c>
      <c r="CH187" s="112">
        <f t="shared" si="192"/>
        <v>0</v>
      </c>
      <c r="CI187" s="96"/>
      <c r="CJ187" s="112">
        <f>SUM($BV187:BV187)</f>
        <v>0</v>
      </c>
      <c r="CK187" s="112">
        <f>SUM($BV187:BW187)</f>
        <v>0</v>
      </c>
      <c r="CL187" s="112">
        <f>SUM($BV187:BX187)</f>
        <v>0</v>
      </c>
      <c r="CM187" s="112">
        <f>SUM($BV187:BY187)</f>
        <v>0</v>
      </c>
      <c r="CN187" s="112">
        <f>SUM($BV187:BZ187)</f>
        <v>0</v>
      </c>
      <c r="CO187" s="112">
        <f>SUM($BV187:CA187)</f>
        <v>0</v>
      </c>
      <c r="CP187" s="112">
        <f>SUM($BV187:CB187)</f>
        <v>0</v>
      </c>
      <c r="CQ187" s="112">
        <f>SUM($BV187:CC187)</f>
        <v>0</v>
      </c>
      <c r="CR187" s="112">
        <f>SUM($BV187:CD187)</f>
        <v>0</v>
      </c>
      <c r="CS187" s="112">
        <f>SUM($BV187:CE187)</f>
        <v>0</v>
      </c>
      <c r="CT187" s="112">
        <f>SUM($BV187:CF187)</f>
        <v>0</v>
      </c>
      <c r="CU187" s="112">
        <f>SUM($BV187:CG187)</f>
        <v>0</v>
      </c>
      <c r="CV187" s="132">
        <f t="shared" si="162"/>
        <v>0</v>
      </c>
    </row>
    <row r="188" spans="1:100" s="94" customFormat="1" ht="14.4">
      <c r="A188" s="154" t="s">
        <v>864</v>
      </c>
      <c r="B188" s="154" t="s">
        <v>267</v>
      </c>
      <c r="C188" s="154" t="s">
        <v>268</v>
      </c>
      <c r="D188" s="137" t="s">
        <v>53</v>
      </c>
      <c r="E188" s="105" t="s">
        <v>53</v>
      </c>
      <c r="F188" t="s">
        <v>294</v>
      </c>
      <c r="G188" t="s">
        <v>492</v>
      </c>
      <c r="H188" t="s">
        <v>493</v>
      </c>
      <c r="I188" t="s">
        <v>494</v>
      </c>
      <c r="J188" t="s">
        <v>818</v>
      </c>
      <c r="K188" s="154" t="s">
        <v>503</v>
      </c>
      <c r="L188" s="154" t="s">
        <v>506</v>
      </c>
      <c r="M188" s="119" t="str">
        <f t="shared" si="130"/>
        <v>ED.WA</v>
      </c>
      <c r="N188" s="118">
        <v>0.65639999999999998</v>
      </c>
      <c r="O188" s="118">
        <v>0</v>
      </c>
      <c r="P188" s="117">
        <f t="shared" si="163"/>
        <v>783303.12479999999</v>
      </c>
      <c r="Q188" s="117">
        <f t="shared" si="164"/>
        <v>0</v>
      </c>
      <c r="R188" s="112">
        <v>234169</v>
      </c>
      <c r="S188" s="112">
        <v>0</v>
      </c>
      <c r="T188" s="112">
        <v>0</v>
      </c>
      <c r="U188" s="112">
        <v>0</v>
      </c>
      <c r="V188" s="112">
        <v>31678</v>
      </c>
      <c r="W188" s="112">
        <v>-14077</v>
      </c>
      <c r="X188" s="112">
        <v>400187</v>
      </c>
      <c r="Y188" s="112">
        <v>0</v>
      </c>
      <c r="Z188" s="112">
        <v>0</v>
      </c>
      <c r="AA188" s="112">
        <v>0</v>
      </c>
      <c r="AB188" s="112">
        <v>0</v>
      </c>
      <c r="AC188" s="112">
        <v>541375</v>
      </c>
      <c r="AD188" s="112">
        <f t="shared" si="133"/>
        <v>1193332</v>
      </c>
      <c r="AE188" s="96"/>
      <c r="AF188" s="112">
        <f>SUM($R188:R188)</f>
        <v>234169</v>
      </c>
      <c r="AG188" s="112">
        <f>SUM($R188:S188)</f>
        <v>234169</v>
      </c>
      <c r="AH188" s="112">
        <f>SUM($R188:T188)</f>
        <v>234169</v>
      </c>
      <c r="AI188" s="112">
        <f>SUM($R188:U188)</f>
        <v>234169</v>
      </c>
      <c r="AJ188" s="112">
        <f>SUM($R188:V188)</f>
        <v>265847</v>
      </c>
      <c r="AK188" s="112">
        <f>SUM($R188:W188)</f>
        <v>251770</v>
      </c>
      <c r="AL188" s="112">
        <f>SUM($R188:X188)</f>
        <v>651957</v>
      </c>
      <c r="AM188" s="112">
        <f>SUM($R188:Y188)</f>
        <v>651957</v>
      </c>
      <c r="AN188" s="112">
        <f>SUM($R188:Z188)</f>
        <v>651957</v>
      </c>
      <c r="AO188" s="112">
        <f>SUM($R188:AA188)</f>
        <v>651957</v>
      </c>
      <c r="AP188" s="112">
        <f>SUM($R188:AB188)</f>
        <v>651957</v>
      </c>
      <c r="AQ188" s="112">
        <f>SUM($R188:AC188)</f>
        <v>1193332</v>
      </c>
      <c r="AR188" s="132">
        <f t="shared" si="165"/>
        <v>442562</v>
      </c>
      <c r="AT188" s="112">
        <f t="shared" si="166"/>
        <v>153708.53159999999</v>
      </c>
      <c r="AU188" s="112">
        <f t="shared" si="167"/>
        <v>0</v>
      </c>
      <c r="AV188" s="112">
        <f t="shared" si="168"/>
        <v>0</v>
      </c>
      <c r="AW188" s="112">
        <f t="shared" si="169"/>
        <v>0</v>
      </c>
      <c r="AX188" s="112">
        <f t="shared" si="170"/>
        <v>20793.439200000001</v>
      </c>
      <c r="AY188" s="112">
        <f t="shared" si="171"/>
        <v>-9240.1427999999996</v>
      </c>
      <c r="AZ188" s="112">
        <f t="shared" si="172"/>
        <v>262682.74679999996</v>
      </c>
      <c r="BA188" s="112">
        <f t="shared" si="173"/>
        <v>0</v>
      </c>
      <c r="BB188" s="112">
        <f t="shared" si="174"/>
        <v>0</v>
      </c>
      <c r="BC188" s="112">
        <f t="shared" si="175"/>
        <v>0</v>
      </c>
      <c r="BD188" s="112">
        <f t="shared" si="176"/>
        <v>0</v>
      </c>
      <c r="BE188" s="112">
        <f t="shared" si="177"/>
        <v>355358.55</v>
      </c>
      <c r="BF188" s="112">
        <f t="shared" si="178"/>
        <v>783303.12479999987</v>
      </c>
      <c r="BG188" s="96"/>
      <c r="BH188" s="112">
        <f>SUM($AT188:AT188)</f>
        <v>153708.53159999999</v>
      </c>
      <c r="BI188" s="112">
        <f>SUM($AT188:AU188)</f>
        <v>153708.53159999999</v>
      </c>
      <c r="BJ188" s="112">
        <f>SUM($AT188:AV188)</f>
        <v>153708.53159999999</v>
      </c>
      <c r="BK188" s="112">
        <f>SUM($AT188:AW188)</f>
        <v>153708.53159999999</v>
      </c>
      <c r="BL188" s="112">
        <f>SUM($AT188:AX188)</f>
        <v>174501.97079999998</v>
      </c>
      <c r="BM188" s="112">
        <f>SUM($AT188:AY188)</f>
        <v>165261.82799999998</v>
      </c>
      <c r="BN188" s="112">
        <f>SUM($AT188:AZ188)</f>
        <v>427944.57479999994</v>
      </c>
      <c r="BO188" s="112">
        <f>SUM($AT188:BA188)</f>
        <v>427944.57479999994</v>
      </c>
      <c r="BP188" s="112">
        <f>SUM($AT188:BB188)</f>
        <v>427944.57479999994</v>
      </c>
      <c r="BQ188" s="112">
        <f>SUM($AT188:BC188)</f>
        <v>427944.57479999994</v>
      </c>
      <c r="BR188" s="112">
        <f>SUM($AT188:BD188)</f>
        <v>427944.57479999994</v>
      </c>
      <c r="BS188" s="112">
        <f>SUM($AT188:BE188)</f>
        <v>783303.12479999987</v>
      </c>
      <c r="BT188" s="132">
        <f t="shared" si="179"/>
        <v>290497.69680000003</v>
      </c>
      <c r="BV188" s="112">
        <f t="shared" si="180"/>
        <v>0</v>
      </c>
      <c r="BW188" s="112">
        <f t="shared" si="181"/>
        <v>0</v>
      </c>
      <c r="BX188" s="112">
        <f t="shared" si="182"/>
        <v>0</v>
      </c>
      <c r="BY188" s="112">
        <f t="shared" si="183"/>
        <v>0</v>
      </c>
      <c r="BZ188" s="112">
        <f t="shared" si="184"/>
        <v>0</v>
      </c>
      <c r="CA188" s="112">
        <f t="shared" si="185"/>
        <v>0</v>
      </c>
      <c r="CB188" s="112">
        <f t="shared" si="186"/>
        <v>0</v>
      </c>
      <c r="CC188" s="112">
        <f t="shared" si="187"/>
        <v>0</v>
      </c>
      <c r="CD188" s="112">
        <f t="shared" si="188"/>
        <v>0</v>
      </c>
      <c r="CE188" s="112">
        <f t="shared" si="189"/>
        <v>0</v>
      </c>
      <c r="CF188" s="112">
        <f t="shared" si="190"/>
        <v>0</v>
      </c>
      <c r="CG188" s="112">
        <f t="shared" si="191"/>
        <v>0</v>
      </c>
      <c r="CH188" s="112">
        <f t="shared" si="192"/>
        <v>0</v>
      </c>
      <c r="CI188" s="96"/>
      <c r="CJ188" s="112">
        <f>SUM($BV188:BV188)</f>
        <v>0</v>
      </c>
      <c r="CK188" s="112">
        <f>SUM($BV188:BW188)</f>
        <v>0</v>
      </c>
      <c r="CL188" s="112">
        <f>SUM($BV188:BX188)</f>
        <v>0</v>
      </c>
      <c r="CM188" s="112">
        <f>SUM($BV188:BY188)</f>
        <v>0</v>
      </c>
      <c r="CN188" s="112">
        <f>SUM($BV188:BZ188)</f>
        <v>0</v>
      </c>
      <c r="CO188" s="112">
        <f>SUM($BV188:CA188)</f>
        <v>0</v>
      </c>
      <c r="CP188" s="112">
        <f>SUM($BV188:CB188)</f>
        <v>0</v>
      </c>
      <c r="CQ188" s="112">
        <f>SUM($BV188:CC188)</f>
        <v>0</v>
      </c>
      <c r="CR188" s="112">
        <f>SUM($BV188:CD188)</f>
        <v>0</v>
      </c>
      <c r="CS188" s="112">
        <f>SUM($BV188:CE188)</f>
        <v>0</v>
      </c>
      <c r="CT188" s="112">
        <f>SUM($BV188:CF188)</f>
        <v>0</v>
      </c>
      <c r="CU188" s="112">
        <f>SUM($BV188:CG188)</f>
        <v>0</v>
      </c>
      <c r="CV188" s="132">
        <f t="shared" si="162"/>
        <v>0</v>
      </c>
    </row>
    <row r="189" spans="1:100" s="94" customFormat="1" ht="14.4">
      <c r="A189" s="154" t="s">
        <v>509</v>
      </c>
      <c r="B189" s="154" t="s">
        <v>60</v>
      </c>
      <c r="C189" s="154" t="s">
        <v>20</v>
      </c>
      <c r="D189" s="137" t="s">
        <v>583</v>
      </c>
      <c r="E189" s="105" t="s">
        <v>57</v>
      </c>
      <c r="F189" t="s">
        <v>144</v>
      </c>
      <c r="G189" t="s">
        <v>145</v>
      </c>
      <c r="H189" t="s">
        <v>146</v>
      </c>
      <c r="I189" t="s">
        <v>68</v>
      </c>
      <c r="J189" t="s">
        <v>819</v>
      </c>
      <c r="K189" s="154" t="s">
        <v>239</v>
      </c>
      <c r="L189" s="154" t="s">
        <v>45</v>
      </c>
      <c r="M189" s="119" t="str">
        <f t="shared" si="130"/>
        <v>CD.AA</v>
      </c>
      <c r="N189" s="118">
        <v>0.48309143579999997</v>
      </c>
      <c r="O189" s="118">
        <v>0.15158870260000001</v>
      </c>
      <c r="P189" s="117">
        <f t="shared" si="163"/>
        <v>1134103.5223183366</v>
      </c>
      <c r="Q189" s="117">
        <f t="shared" si="164"/>
        <v>355869.03186894965</v>
      </c>
      <c r="R189" s="112">
        <v>1467</v>
      </c>
      <c r="S189" s="112">
        <v>527171</v>
      </c>
      <c r="T189" s="112">
        <v>2491</v>
      </c>
      <c r="U189" s="112">
        <v>-102318</v>
      </c>
      <c r="V189" s="112">
        <v>13330</v>
      </c>
      <c r="W189" s="112">
        <v>1123</v>
      </c>
      <c r="X189" s="112">
        <v>1000000</v>
      </c>
      <c r="Y189" s="112">
        <v>150000</v>
      </c>
      <c r="Z189" s="112">
        <v>35000</v>
      </c>
      <c r="AA189" s="112">
        <v>500000</v>
      </c>
      <c r="AB189" s="112">
        <v>150000</v>
      </c>
      <c r="AC189" s="112">
        <v>69332</v>
      </c>
      <c r="AD189" s="112">
        <f t="shared" si="133"/>
        <v>2347596</v>
      </c>
      <c r="AE189" s="96"/>
      <c r="AF189" s="112">
        <f>SUM($R189:R189)</f>
        <v>1467</v>
      </c>
      <c r="AG189" s="112">
        <f>SUM($R189:S189)</f>
        <v>528638</v>
      </c>
      <c r="AH189" s="112">
        <f>SUM($R189:T189)</f>
        <v>531129</v>
      </c>
      <c r="AI189" s="112">
        <f>SUM($R189:U189)</f>
        <v>428811</v>
      </c>
      <c r="AJ189" s="112">
        <f>SUM($R189:V189)</f>
        <v>442141</v>
      </c>
      <c r="AK189" s="112">
        <f>SUM($R189:W189)</f>
        <v>443264</v>
      </c>
      <c r="AL189" s="112">
        <f>SUM($R189:X189)</f>
        <v>1443264</v>
      </c>
      <c r="AM189" s="112">
        <f>SUM($R189:Y189)</f>
        <v>1593264</v>
      </c>
      <c r="AN189" s="112">
        <f>SUM($R189:Z189)</f>
        <v>1628264</v>
      </c>
      <c r="AO189" s="112">
        <f>SUM($R189:AA189)</f>
        <v>2128264</v>
      </c>
      <c r="AP189" s="112">
        <f>SUM($R189:AB189)</f>
        <v>2278264</v>
      </c>
      <c r="AQ189" s="112">
        <f>SUM($R189:AC189)</f>
        <v>2347596</v>
      </c>
      <c r="AR189" s="132">
        <f t="shared" si="165"/>
        <v>1051714</v>
      </c>
      <c r="AT189" s="112">
        <f t="shared" si="166"/>
        <v>708.69513631859991</v>
      </c>
      <c r="AU189" s="112">
        <f t="shared" si="167"/>
        <v>254671.79530212178</v>
      </c>
      <c r="AV189" s="112">
        <f t="shared" si="168"/>
        <v>1203.3807665777999</v>
      </c>
      <c r="AW189" s="112">
        <f t="shared" si="169"/>
        <v>-49428.949528184399</v>
      </c>
      <c r="AX189" s="112">
        <f t="shared" si="170"/>
        <v>6439.608839214</v>
      </c>
      <c r="AY189" s="112">
        <f t="shared" si="171"/>
        <v>542.51168240339996</v>
      </c>
      <c r="AZ189" s="112">
        <f t="shared" si="172"/>
        <v>483091.43579999998</v>
      </c>
      <c r="BA189" s="112">
        <f t="shared" si="173"/>
        <v>72463.715369999991</v>
      </c>
      <c r="BB189" s="112">
        <f t="shared" si="174"/>
        <v>16908.200252999999</v>
      </c>
      <c r="BC189" s="112">
        <f t="shared" si="175"/>
        <v>241545.71789999999</v>
      </c>
      <c r="BD189" s="112">
        <f t="shared" si="176"/>
        <v>72463.715369999991</v>
      </c>
      <c r="BE189" s="112">
        <f t="shared" si="177"/>
        <v>33493.695426885599</v>
      </c>
      <c r="BF189" s="112">
        <f t="shared" si="178"/>
        <v>1134103.5223183366</v>
      </c>
      <c r="BG189" s="96"/>
      <c r="BH189" s="112">
        <f>SUM($AT189:AT189)</f>
        <v>708.69513631859991</v>
      </c>
      <c r="BI189" s="112">
        <f>SUM($AT189:AU189)</f>
        <v>255380.49043844038</v>
      </c>
      <c r="BJ189" s="112">
        <f>SUM($AT189:AV189)</f>
        <v>256583.87120501816</v>
      </c>
      <c r="BK189" s="112">
        <f>SUM($AT189:AW189)</f>
        <v>207154.92167683376</v>
      </c>
      <c r="BL189" s="112">
        <f>SUM($AT189:AX189)</f>
        <v>213594.53051604776</v>
      </c>
      <c r="BM189" s="112">
        <f>SUM($AT189:AY189)</f>
        <v>214137.04219845115</v>
      </c>
      <c r="BN189" s="112">
        <f>SUM($AT189:AZ189)</f>
        <v>697228.4779984511</v>
      </c>
      <c r="BO189" s="112">
        <f>SUM($AT189:BA189)</f>
        <v>769692.19336845109</v>
      </c>
      <c r="BP189" s="112">
        <f>SUM($AT189:BB189)</f>
        <v>786600.3936214511</v>
      </c>
      <c r="BQ189" s="112">
        <f>SUM($AT189:BC189)</f>
        <v>1028146.111521451</v>
      </c>
      <c r="BR189" s="112">
        <f>SUM($AT189:BD189)</f>
        <v>1100609.8268914511</v>
      </c>
      <c r="BS189" s="112">
        <f>SUM($AT189:BE189)</f>
        <v>1134103.5223183366</v>
      </c>
      <c r="BT189" s="132">
        <f t="shared" si="179"/>
        <v>508074.02631096117</v>
      </c>
      <c r="BV189" s="112">
        <f t="shared" si="180"/>
        <v>222.38062671420002</v>
      </c>
      <c r="BW189" s="112">
        <f t="shared" si="181"/>
        <v>79913.167938344603</v>
      </c>
      <c r="BX189" s="112">
        <f t="shared" si="182"/>
        <v>377.60745817660006</v>
      </c>
      <c r="BY189" s="112">
        <f t="shared" si="183"/>
        <v>-15510.252872626801</v>
      </c>
      <c r="BZ189" s="112">
        <f t="shared" si="184"/>
        <v>2020.6774056580002</v>
      </c>
      <c r="CA189" s="112">
        <f t="shared" si="185"/>
        <v>170.23411301980002</v>
      </c>
      <c r="CB189" s="112">
        <f t="shared" si="186"/>
        <v>151588.70260000002</v>
      </c>
      <c r="CC189" s="112">
        <f t="shared" si="187"/>
        <v>22738.305390000001</v>
      </c>
      <c r="CD189" s="112">
        <f t="shared" si="188"/>
        <v>5305.6045910000003</v>
      </c>
      <c r="CE189" s="112">
        <f t="shared" si="189"/>
        <v>75794.351300000009</v>
      </c>
      <c r="CF189" s="112">
        <f t="shared" si="190"/>
        <v>22738.305390000001</v>
      </c>
      <c r="CG189" s="112">
        <f t="shared" si="191"/>
        <v>10509.947928663201</v>
      </c>
      <c r="CH189" s="112">
        <f t="shared" si="192"/>
        <v>355869.03186894965</v>
      </c>
      <c r="CI189" s="96"/>
      <c r="CJ189" s="112">
        <f>SUM($BV189:BV189)</f>
        <v>222.38062671420002</v>
      </c>
      <c r="CK189" s="112">
        <f>SUM($BV189:BW189)</f>
        <v>80135.548565058809</v>
      </c>
      <c r="CL189" s="112">
        <f>SUM($BV189:BX189)</f>
        <v>80513.15602323541</v>
      </c>
      <c r="CM189" s="112">
        <f>SUM($BV189:BY189)</f>
        <v>65002.90315060861</v>
      </c>
      <c r="CN189" s="112">
        <f>SUM($BV189:BZ189)</f>
        <v>67023.580556266606</v>
      </c>
      <c r="CO189" s="112">
        <f>SUM($BV189:CA189)</f>
        <v>67193.81466928641</v>
      </c>
      <c r="CP189" s="112">
        <f>SUM($BV189:CB189)</f>
        <v>218782.51726928644</v>
      </c>
      <c r="CQ189" s="112">
        <f>SUM($BV189:CC189)</f>
        <v>241520.82265928644</v>
      </c>
      <c r="CR189" s="112">
        <f>SUM($BV189:CD189)</f>
        <v>246826.42725028645</v>
      </c>
      <c r="CS189" s="112">
        <f>SUM($BV189:CE189)</f>
        <v>322620.77855028643</v>
      </c>
      <c r="CT189" s="112">
        <f>SUM($BV189:CF189)</f>
        <v>345359.08394028642</v>
      </c>
      <c r="CU189" s="112">
        <f>SUM($BV189:CG189)</f>
        <v>355869.03186894965</v>
      </c>
      <c r="CV189" s="132">
        <f t="shared" si="162"/>
        <v>159427.96076625641</v>
      </c>
    </row>
    <row r="190" spans="1:100" s="94" customFormat="1" ht="14.4">
      <c r="A190" s="154" t="s">
        <v>509</v>
      </c>
      <c r="B190" s="154" t="s">
        <v>60</v>
      </c>
      <c r="C190" s="154" t="s">
        <v>20</v>
      </c>
      <c r="D190" s="137" t="s">
        <v>583</v>
      </c>
      <c r="E190" s="105" t="s">
        <v>57</v>
      </c>
      <c r="F190" t="s">
        <v>213</v>
      </c>
      <c r="G190" t="s">
        <v>215</v>
      </c>
      <c r="H190" t="s">
        <v>216</v>
      </c>
      <c r="I190" t="s">
        <v>65</v>
      </c>
      <c r="J190" t="s">
        <v>820</v>
      </c>
      <c r="K190" s="154" t="s">
        <v>239</v>
      </c>
      <c r="L190" s="154" t="s">
        <v>46</v>
      </c>
      <c r="M190" s="119" t="str">
        <f t="shared" si="130"/>
        <v>CD.AA</v>
      </c>
      <c r="N190" s="118">
        <v>0.48309143579999997</v>
      </c>
      <c r="O190" s="118">
        <v>0.15158870260000001</v>
      </c>
      <c r="P190" s="117">
        <f t="shared" si="163"/>
        <v>458912.22634677414</v>
      </c>
      <c r="Q190" s="117">
        <f t="shared" si="164"/>
        <v>144001.53644616742</v>
      </c>
      <c r="R190" s="112">
        <v>23144</v>
      </c>
      <c r="S190" s="112">
        <v>22514</v>
      </c>
      <c r="T190" s="112">
        <v>104073</v>
      </c>
      <c r="U190" s="112">
        <v>1474</v>
      </c>
      <c r="V190" s="112">
        <v>90350</v>
      </c>
      <c r="W190" s="112">
        <v>40146</v>
      </c>
      <c r="X190" s="112">
        <v>111375</v>
      </c>
      <c r="Y190" s="112">
        <v>111375</v>
      </c>
      <c r="Z190" s="112">
        <v>111376</v>
      </c>
      <c r="AA190" s="112">
        <v>111375</v>
      </c>
      <c r="AB190" s="112">
        <v>111375</v>
      </c>
      <c r="AC190" s="112">
        <v>111372</v>
      </c>
      <c r="AD190" s="112">
        <f t="shared" si="133"/>
        <v>949949</v>
      </c>
      <c r="AE190" s="96"/>
      <c r="AF190" s="112">
        <f>SUM($R190:R190)</f>
        <v>23144</v>
      </c>
      <c r="AG190" s="112">
        <f>SUM($R190:S190)</f>
        <v>45658</v>
      </c>
      <c r="AH190" s="112">
        <f>SUM($R190:T190)</f>
        <v>149731</v>
      </c>
      <c r="AI190" s="112">
        <f>SUM($R190:U190)</f>
        <v>151205</v>
      </c>
      <c r="AJ190" s="112">
        <f>SUM($R190:V190)</f>
        <v>241555</v>
      </c>
      <c r="AK190" s="112">
        <f>SUM($R190:W190)</f>
        <v>281701</v>
      </c>
      <c r="AL190" s="112">
        <f>SUM($R190:X190)</f>
        <v>393076</v>
      </c>
      <c r="AM190" s="112">
        <f>SUM($R190:Y190)</f>
        <v>504451</v>
      </c>
      <c r="AN190" s="112">
        <f>SUM($R190:Z190)</f>
        <v>615827</v>
      </c>
      <c r="AO190" s="112">
        <f>SUM($R190:AA190)</f>
        <v>727202</v>
      </c>
      <c r="AP190" s="112">
        <f>SUM($R190:AB190)</f>
        <v>838577</v>
      </c>
      <c r="AQ190" s="112">
        <f>SUM($R190:AC190)</f>
        <v>949949</v>
      </c>
      <c r="AR190" s="132">
        <f t="shared" si="165"/>
        <v>370591.79166666669</v>
      </c>
      <c r="AT190" s="112">
        <f t="shared" si="166"/>
        <v>11180.6681901552</v>
      </c>
      <c r="AU190" s="112">
        <f t="shared" si="167"/>
        <v>10876.320585601199</v>
      </c>
      <c r="AV190" s="112">
        <f t="shared" si="168"/>
        <v>50276.774998013396</v>
      </c>
      <c r="AW190" s="112">
        <f t="shared" si="169"/>
        <v>712.07677636919993</v>
      </c>
      <c r="AX190" s="112">
        <f t="shared" si="170"/>
        <v>43647.31122453</v>
      </c>
      <c r="AY190" s="112">
        <f t="shared" si="171"/>
        <v>19394.188781626799</v>
      </c>
      <c r="AZ190" s="112">
        <f t="shared" si="172"/>
        <v>53804.308662224998</v>
      </c>
      <c r="BA190" s="112">
        <f t="shared" si="173"/>
        <v>53804.308662224998</v>
      </c>
      <c r="BB190" s="112">
        <f t="shared" si="174"/>
        <v>53804.791753660793</v>
      </c>
      <c r="BC190" s="112">
        <f t="shared" si="175"/>
        <v>53804.308662224998</v>
      </c>
      <c r="BD190" s="112">
        <f t="shared" si="176"/>
        <v>53804.308662224998</v>
      </c>
      <c r="BE190" s="112">
        <f t="shared" si="177"/>
        <v>53802.859387917597</v>
      </c>
      <c r="BF190" s="112">
        <f t="shared" si="178"/>
        <v>458912.2263467742</v>
      </c>
      <c r="BG190" s="96"/>
      <c r="BH190" s="112">
        <f>SUM($AT190:AT190)</f>
        <v>11180.6681901552</v>
      </c>
      <c r="BI190" s="112">
        <f>SUM($AT190:AU190)</f>
        <v>22056.988775756399</v>
      </c>
      <c r="BJ190" s="112">
        <f>SUM($AT190:AV190)</f>
        <v>72333.763773769795</v>
      </c>
      <c r="BK190" s="112">
        <f>SUM($AT190:AW190)</f>
        <v>73045.840550138993</v>
      </c>
      <c r="BL190" s="112">
        <f>SUM($AT190:AX190)</f>
        <v>116693.15177466899</v>
      </c>
      <c r="BM190" s="112">
        <f>SUM($AT190:AY190)</f>
        <v>136087.34055629579</v>
      </c>
      <c r="BN190" s="112">
        <f>SUM($AT190:AZ190)</f>
        <v>189891.64921852079</v>
      </c>
      <c r="BO190" s="112">
        <f>SUM($AT190:BA190)</f>
        <v>243695.95788074579</v>
      </c>
      <c r="BP190" s="112">
        <f>SUM($AT190:BB190)</f>
        <v>297500.74963440659</v>
      </c>
      <c r="BQ190" s="112">
        <f>SUM($AT190:BC190)</f>
        <v>351305.05829663156</v>
      </c>
      <c r="BR190" s="112">
        <f>SUM($AT190:BD190)</f>
        <v>405109.36695885658</v>
      </c>
      <c r="BS190" s="112">
        <f>SUM($AT190:BE190)</f>
        <v>458912.2263467742</v>
      </c>
      <c r="BT190" s="132">
        <f t="shared" si="179"/>
        <v>179029.72073194446</v>
      </c>
      <c r="BV190" s="112">
        <f t="shared" si="180"/>
        <v>3508.3689329744002</v>
      </c>
      <c r="BW190" s="112">
        <f t="shared" si="181"/>
        <v>3412.8680503364003</v>
      </c>
      <c r="BX190" s="112">
        <f t="shared" si="182"/>
        <v>15776.291045689801</v>
      </c>
      <c r="BY190" s="112">
        <f t="shared" si="183"/>
        <v>223.44174763240002</v>
      </c>
      <c r="BZ190" s="112">
        <f t="shared" si="184"/>
        <v>13696.039279910001</v>
      </c>
      <c r="CA190" s="112">
        <f t="shared" si="185"/>
        <v>6085.6800545796004</v>
      </c>
      <c r="CB190" s="112">
        <f t="shared" si="186"/>
        <v>16883.191752075003</v>
      </c>
      <c r="CC190" s="112">
        <f t="shared" si="187"/>
        <v>16883.191752075003</v>
      </c>
      <c r="CD190" s="112">
        <f t="shared" si="188"/>
        <v>16883.343340777603</v>
      </c>
      <c r="CE190" s="112">
        <f t="shared" si="189"/>
        <v>16883.191752075003</v>
      </c>
      <c r="CF190" s="112">
        <f t="shared" si="190"/>
        <v>16883.191752075003</v>
      </c>
      <c r="CG190" s="112">
        <f t="shared" si="191"/>
        <v>16882.7369859672</v>
      </c>
      <c r="CH190" s="112">
        <f t="shared" si="192"/>
        <v>144001.53644616739</v>
      </c>
      <c r="CI190" s="96"/>
      <c r="CJ190" s="112">
        <f>SUM($BV190:BV190)</f>
        <v>3508.3689329744002</v>
      </c>
      <c r="CK190" s="112">
        <f>SUM($BV190:BW190)</f>
        <v>6921.2369833108005</v>
      </c>
      <c r="CL190" s="112">
        <f>SUM($BV190:BX190)</f>
        <v>22697.528029000601</v>
      </c>
      <c r="CM190" s="112">
        <f>SUM($BV190:BY190)</f>
        <v>22920.969776633003</v>
      </c>
      <c r="CN190" s="112">
        <f>SUM($BV190:BZ190)</f>
        <v>36617.009056543</v>
      </c>
      <c r="CO190" s="112">
        <f>SUM($BV190:CA190)</f>
        <v>42702.6891111226</v>
      </c>
      <c r="CP190" s="112">
        <f>SUM($BV190:CB190)</f>
        <v>59585.880863197599</v>
      </c>
      <c r="CQ190" s="112">
        <f>SUM($BV190:CC190)</f>
        <v>76469.072615272598</v>
      </c>
      <c r="CR190" s="112">
        <f>SUM($BV190:CD190)</f>
        <v>93352.415956050201</v>
      </c>
      <c r="CS190" s="112">
        <f>SUM($BV190:CE190)</f>
        <v>110235.6077081252</v>
      </c>
      <c r="CT190" s="112">
        <f>SUM($BV190:CF190)</f>
        <v>127118.7994602002</v>
      </c>
      <c r="CU190" s="112">
        <f>SUM($BV190:CG190)</f>
        <v>144001.53644616739</v>
      </c>
      <c r="CV190" s="132">
        <f t="shared" si="162"/>
        <v>56177.528892959497</v>
      </c>
    </row>
    <row r="191" spans="1:100" s="94" customFormat="1" ht="14.4">
      <c r="A191" s="154" t="s">
        <v>864</v>
      </c>
      <c r="B191" s="154" t="s">
        <v>60</v>
      </c>
      <c r="C191" s="154" t="s">
        <v>20</v>
      </c>
      <c r="D191" s="137" t="s">
        <v>798</v>
      </c>
      <c r="E191" s="105" t="s">
        <v>55</v>
      </c>
      <c r="F191" t="s">
        <v>231</v>
      </c>
      <c r="G191" t="s">
        <v>232</v>
      </c>
      <c r="H191" t="s">
        <v>233</v>
      </c>
      <c r="I191" t="s">
        <v>234</v>
      </c>
      <c r="J191" t="s">
        <v>821</v>
      </c>
      <c r="K191" s="154" t="s">
        <v>240</v>
      </c>
      <c r="L191" s="154" t="s">
        <v>42</v>
      </c>
      <c r="M191" s="119" t="str">
        <f t="shared" si="130"/>
        <v>CD.AA</v>
      </c>
      <c r="N191" s="118">
        <v>0.48309143579999997</v>
      </c>
      <c r="O191" s="118">
        <v>0.15158870260000001</v>
      </c>
      <c r="P191" s="117">
        <f t="shared" si="163"/>
        <v>2452724.3016319191</v>
      </c>
      <c r="Q191" s="117">
        <f t="shared" si="164"/>
        <v>769637.52028467192</v>
      </c>
      <c r="R191" s="112">
        <v>0</v>
      </c>
      <c r="S191" s="112">
        <v>0</v>
      </c>
      <c r="T191" s="112">
        <v>0</v>
      </c>
      <c r="U191" s="112">
        <v>0</v>
      </c>
      <c r="V191" s="112">
        <v>0</v>
      </c>
      <c r="W191" s="112">
        <v>0</v>
      </c>
      <c r="X191" s="112">
        <v>0</v>
      </c>
      <c r="Y191" s="112">
        <v>0</v>
      </c>
      <c r="Z191" s="112">
        <v>0</v>
      </c>
      <c r="AA191" s="112">
        <v>5027143</v>
      </c>
      <c r="AB191" s="112">
        <v>50000</v>
      </c>
      <c r="AC191" s="112">
        <v>0</v>
      </c>
      <c r="AD191" s="112">
        <f t="shared" si="133"/>
        <v>5077143</v>
      </c>
      <c r="AE191" s="96"/>
      <c r="AF191" s="112">
        <f>SUM($R191:R191)</f>
        <v>0</v>
      </c>
      <c r="AG191" s="112">
        <f>SUM($R191:S191)</f>
        <v>0</v>
      </c>
      <c r="AH191" s="112">
        <f>SUM($R191:T191)</f>
        <v>0</v>
      </c>
      <c r="AI191" s="112">
        <f>SUM($R191:U191)</f>
        <v>0</v>
      </c>
      <c r="AJ191" s="112">
        <f>SUM($R191:V191)</f>
        <v>0</v>
      </c>
      <c r="AK191" s="112">
        <f>SUM($R191:W191)</f>
        <v>0</v>
      </c>
      <c r="AL191" s="112">
        <f>SUM($R191:X191)</f>
        <v>0</v>
      </c>
      <c r="AM191" s="112">
        <f>SUM($R191:Y191)</f>
        <v>0</v>
      </c>
      <c r="AN191" s="112">
        <f>SUM($R191:Z191)</f>
        <v>0</v>
      </c>
      <c r="AO191" s="112">
        <f>SUM($R191:AA191)</f>
        <v>5027143</v>
      </c>
      <c r="AP191" s="112">
        <f>SUM($R191:AB191)</f>
        <v>5077143</v>
      </c>
      <c r="AQ191" s="112">
        <f>SUM($R191:AC191)</f>
        <v>5077143</v>
      </c>
      <c r="AR191" s="132">
        <f t="shared" si="165"/>
        <v>1053571.4583333333</v>
      </c>
      <c r="AT191" s="112">
        <f t="shared" si="166"/>
        <v>0</v>
      </c>
      <c r="AU191" s="112">
        <f t="shared" si="167"/>
        <v>0</v>
      </c>
      <c r="AV191" s="112">
        <f t="shared" si="168"/>
        <v>0</v>
      </c>
      <c r="AW191" s="112">
        <f t="shared" si="169"/>
        <v>0</v>
      </c>
      <c r="AX191" s="112">
        <f t="shared" si="170"/>
        <v>0</v>
      </c>
      <c r="AY191" s="112">
        <f t="shared" si="171"/>
        <v>0</v>
      </c>
      <c r="AZ191" s="112">
        <f t="shared" si="172"/>
        <v>0</v>
      </c>
      <c r="BA191" s="112">
        <f t="shared" si="173"/>
        <v>0</v>
      </c>
      <c r="BB191" s="112">
        <f t="shared" si="174"/>
        <v>0</v>
      </c>
      <c r="BC191" s="112">
        <f t="shared" si="175"/>
        <v>2428569.7298419192</v>
      </c>
      <c r="BD191" s="112">
        <f t="shared" si="176"/>
        <v>24154.571789999998</v>
      </c>
      <c r="BE191" s="112">
        <f t="shared" si="177"/>
        <v>0</v>
      </c>
      <c r="BF191" s="112">
        <f t="shared" si="178"/>
        <v>2452724.3016319191</v>
      </c>
      <c r="BG191" s="96"/>
      <c r="BH191" s="112">
        <f>SUM($AT191:AT191)</f>
        <v>0</v>
      </c>
      <c r="BI191" s="112">
        <f>SUM($AT191:AU191)</f>
        <v>0</v>
      </c>
      <c r="BJ191" s="112">
        <f>SUM($AT191:AV191)</f>
        <v>0</v>
      </c>
      <c r="BK191" s="112">
        <f>SUM($AT191:AW191)</f>
        <v>0</v>
      </c>
      <c r="BL191" s="112">
        <f>SUM($AT191:AX191)</f>
        <v>0</v>
      </c>
      <c r="BM191" s="112">
        <f>SUM($AT191:AY191)</f>
        <v>0</v>
      </c>
      <c r="BN191" s="112">
        <f>SUM($AT191:AZ191)</f>
        <v>0</v>
      </c>
      <c r="BO191" s="112">
        <f>SUM($AT191:BA191)</f>
        <v>0</v>
      </c>
      <c r="BP191" s="112">
        <f>SUM($AT191:BB191)</f>
        <v>0</v>
      </c>
      <c r="BQ191" s="112">
        <f>SUM($AT191:BC191)</f>
        <v>2428569.7298419192</v>
      </c>
      <c r="BR191" s="112">
        <f>SUM($AT191:BD191)</f>
        <v>2452724.3016319191</v>
      </c>
      <c r="BS191" s="112">
        <f>SUM($AT191:BE191)</f>
        <v>2452724.3016319191</v>
      </c>
      <c r="BT191" s="132">
        <f t="shared" si="179"/>
        <v>508971.3485241498</v>
      </c>
      <c r="BV191" s="112">
        <f t="shared" si="180"/>
        <v>0</v>
      </c>
      <c r="BW191" s="112">
        <f t="shared" si="181"/>
        <v>0</v>
      </c>
      <c r="BX191" s="112">
        <f t="shared" si="182"/>
        <v>0</v>
      </c>
      <c r="BY191" s="112">
        <f t="shared" si="183"/>
        <v>0</v>
      </c>
      <c r="BZ191" s="112">
        <f t="shared" si="184"/>
        <v>0</v>
      </c>
      <c r="CA191" s="112">
        <f t="shared" si="185"/>
        <v>0</v>
      </c>
      <c r="CB191" s="112">
        <f t="shared" si="186"/>
        <v>0</v>
      </c>
      <c r="CC191" s="112">
        <f t="shared" si="187"/>
        <v>0</v>
      </c>
      <c r="CD191" s="112">
        <f t="shared" si="188"/>
        <v>0</v>
      </c>
      <c r="CE191" s="112">
        <f t="shared" si="189"/>
        <v>762058.08515467192</v>
      </c>
      <c r="CF191" s="112">
        <f t="shared" si="190"/>
        <v>7579.4351300000008</v>
      </c>
      <c r="CG191" s="112">
        <f t="shared" si="191"/>
        <v>0</v>
      </c>
      <c r="CH191" s="112">
        <f t="shared" si="192"/>
        <v>769637.52028467192</v>
      </c>
      <c r="CI191" s="96"/>
      <c r="CJ191" s="112">
        <f>SUM($BV191:BV191)</f>
        <v>0</v>
      </c>
      <c r="CK191" s="112">
        <f>SUM($BV191:BW191)</f>
        <v>0</v>
      </c>
      <c r="CL191" s="112">
        <f>SUM($BV191:BX191)</f>
        <v>0</v>
      </c>
      <c r="CM191" s="112">
        <f>SUM($BV191:BY191)</f>
        <v>0</v>
      </c>
      <c r="CN191" s="112">
        <f>SUM($BV191:BZ191)</f>
        <v>0</v>
      </c>
      <c r="CO191" s="112">
        <f>SUM($BV191:CA191)</f>
        <v>0</v>
      </c>
      <c r="CP191" s="112">
        <f>SUM($BV191:CB191)</f>
        <v>0</v>
      </c>
      <c r="CQ191" s="112">
        <f>SUM($BV191:CC191)</f>
        <v>0</v>
      </c>
      <c r="CR191" s="112">
        <f>SUM($BV191:CD191)</f>
        <v>0</v>
      </c>
      <c r="CS191" s="112">
        <f>SUM($BV191:CE191)</f>
        <v>762058.08515467192</v>
      </c>
      <c r="CT191" s="112">
        <f>SUM($BV191:CF191)</f>
        <v>769637.52028467192</v>
      </c>
      <c r="CU191" s="112">
        <f>SUM($BV191:CG191)</f>
        <v>769637.52028467192</v>
      </c>
      <c r="CV191" s="132">
        <f t="shared" si="162"/>
        <v>159709.53046513998</v>
      </c>
    </row>
    <row r="192" spans="1:100" s="94" customFormat="1" ht="14.4">
      <c r="A192" s="154" t="s">
        <v>864</v>
      </c>
      <c r="B192" s="154" t="s">
        <v>60</v>
      </c>
      <c r="C192" s="154" t="s">
        <v>20</v>
      </c>
      <c r="D192" s="137" t="s">
        <v>731</v>
      </c>
      <c r="E192" s="105" t="s">
        <v>51</v>
      </c>
      <c r="F192" t="s">
        <v>260</v>
      </c>
      <c r="G192" t="s">
        <v>261</v>
      </c>
      <c r="H192" t="s">
        <v>262</v>
      </c>
      <c r="I192" t="s">
        <v>263</v>
      </c>
      <c r="J192" t="s">
        <v>822</v>
      </c>
      <c r="K192" s="154" t="s">
        <v>239</v>
      </c>
      <c r="L192" s="154" t="s">
        <v>45</v>
      </c>
      <c r="M192" s="119" t="str">
        <f t="shared" si="130"/>
        <v>CD.AA</v>
      </c>
      <c r="N192" s="118">
        <v>0.48309143579999997</v>
      </c>
      <c r="O192" s="118">
        <v>0.15158870260000001</v>
      </c>
      <c r="P192" s="117">
        <f t="shared" si="163"/>
        <v>1392412.5130405966</v>
      </c>
      <c r="Q192" s="117">
        <f t="shared" si="164"/>
        <v>436923.51114916964</v>
      </c>
      <c r="R192" s="112">
        <v>-496803</v>
      </c>
      <c r="S192" s="112">
        <v>821015</v>
      </c>
      <c r="T192" s="112">
        <v>553463</v>
      </c>
      <c r="U192" s="112">
        <v>563876</v>
      </c>
      <c r="V192" s="112">
        <v>518135</v>
      </c>
      <c r="W192" s="112">
        <v>120610</v>
      </c>
      <c r="X192" s="112">
        <v>0</v>
      </c>
      <c r="Y192" s="112">
        <v>802000</v>
      </c>
      <c r="Z192" s="112">
        <v>0</v>
      </c>
      <c r="AA192" s="112">
        <v>0</v>
      </c>
      <c r="AB192" s="112">
        <v>0</v>
      </c>
      <c r="AC192" s="112">
        <v>0</v>
      </c>
      <c r="AD192" s="112">
        <f t="shared" si="133"/>
        <v>2882296</v>
      </c>
      <c r="AE192" s="96"/>
      <c r="AF192" s="112">
        <f>SUM($R192:R192)</f>
        <v>-496803</v>
      </c>
      <c r="AG192" s="112">
        <f>SUM($R192:S192)</f>
        <v>324212</v>
      </c>
      <c r="AH192" s="112">
        <f>SUM($R192:T192)</f>
        <v>877675</v>
      </c>
      <c r="AI192" s="112">
        <f>SUM($R192:U192)</f>
        <v>1441551</v>
      </c>
      <c r="AJ192" s="112">
        <f>SUM($R192:V192)</f>
        <v>1959686</v>
      </c>
      <c r="AK192" s="112">
        <f>SUM($R192:W192)</f>
        <v>2080296</v>
      </c>
      <c r="AL192" s="112">
        <f>SUM($R192:X192)</f>
        <v>2080296</v>
      </c>
      <c r="AM192" s="112">
        <f>SUM($R192:Y192)</f>
        <v>2882296</v>
      </c>
      <c r="AN192" s="112">
        <f>SUM($R192:Z192)</f>
        <v>2882296</v>
      </c>
      <c r="AO192" s="112">
        <f>SUM($R192:AA192)</f>
        <v>2882296</v>
      </c>
      <c r="AP192" s="112">
        <f>SUM($R192:AB192)</f>
        <v>2882296</v>
      </c>
      <c r="AQ192" s="112">
        <f>SUM($R192:AC192)</f>
        <v>2882296</v>
      </c>
      <c r="AR192" s="132">
        <f t="shared" si="165"/>
        <v>1769770.4166666667</v>
      </c>
      <c r="AT192" s="112">
        <f t="shared" si="166"/>
        <v>-240001.27457974738</v>
      </c>
      <c r="AU192" s="112">
        <f t="shared" si="167"/>
        <v>396625.31516333699</v>
      </c>
      <c r="AV192" s="112">
        <f t="shared" si="168"/>
        <v>267373.23533217539</v>
      </c>
      <c r="AW192" s="112">
        <f t="shared" si="169"/>
        <v>272403.66645316081</v>
      </c>
      <c r="AX192" s="112">
        <f t="shared" si="170"/>
        <v>250306.58108823298</v>
      </c>
      <c r="AY192" s="112">
        <f t="shared" si="171"/>
        <v>58265.658071837999</v>
      </c>
      <c r="AZ192" s="112">
        <f t="shared" si="172"/>
        <v>0</v>
      </c>
      <c r="BA192" s="112">
        <f t="shared" si="173"/>
        <v>387439.3315116</v>
      </c>
      <c r="BB192" s="112">
        <f t="shared" si="174"/>
        <v>0</v>
      </c>
      <c r="BC192" s="112">
        <f t="shared" si="175"/>
        <v>0</v>
      </c>
      <c r="BD192" s="112">
        <f t="shared" si="176"/>
        <v>0</v>
      </c>
      <c r="BE192" s="112">
        <f t="shared" si="177"/>
        <v>0</v>
      </c>
      <c r="BF192" s="112">
        <f t="shared" si="178"/>
        <v>1392412.5130405969</v>
      </c>
      <c r="BG192" s="96"/>
      <c r="BH192" s="112">
        <f>SUM($AT192:AT192)</f>
        <v>-240001.27457974738</v>
      </c>
      <c r="BI192" s="112">
        <f>SUM($AT192:AU192)</f>
        <v>156624.04058358961</v>
      </c>
      <c r="BJ192" s="112">
        <f>SUM($AT192:AV192)</f>
        <v>423997.27591576497</v>
      </c>
      <c r="BK192" s="112">
        <f>SUM($AT192:AW192)</f>
        <v>696400.94236892578</v>
      </c>
      <c r="BL192" s="112">
        <f>SUM($AT192:AX192)</f>
        <v>946707.52345715882</v>
      </c>
      <c r="BM192" s="112">
        <f>SUM($AT192:AY192)</f>
        <v>1004973.1815289968</v>
      </c>
      <c r="BN192" s="112">
        <f>SUM($AT192:AZ192)</f>
        <v>1004973.1815289968</v>
      </c>
      <c r="BO192" s="112">
        <f>SUM($AT192:BA192)</f>
        <v>1392412.5130405969</v>
      </c>
      <c r="BP192" s="112">
        <f>SUM($AT192:BB192)</f>
        <v>1392412.5130405969</v>
      </c>
      <c r="BQ192" s="112">
        <f>SUM($AT192:BC192)</f>
        <v>1392412.5130405969</v>
      </c>
      <c r="BR192" s="112">
        <f>SUM($AT192:BD192)</f>
        <v>1392412.5130405969</v>
      </c>
      <c r="BS192" s="112">
        <f>SUM($AT192:BE192)</f>
        <v>1392412.5130405969</v>
      </c>
      <c r="BT192" s="132">
        <f t="shared" si="179"/>
        <v>854960.93162386434</v>
      </c>
      <c r="BV192" s="112">
        <f t="shared" si="180"/>
        <v>-75309.722217787814</v>
      </c>
      <c r="BW192" s="112">
        <f t="shared" si="181"/>
        <v>124456.59866513901</v>
      </c>
      <c r="BX192" s="112">
        <f t="shared" si="182"/>
        <v>83898.738107103811</v>
      </c>
      <c r="BY192" s="112">
        <f t="shared" si="183"/>
        <v>85477.231267277602</v>
      </c>
      <c r="BZ192" s="112">
        <f t="shared" si="184"/>
        <v>78543.41242165101</v>
      </c>
      <c r="CA192" s="112">
        <f t="shared" si="185"/>
        <v>18283.113420586</v>
      </c>
      <c r="CB192" s="112">
        <f t="shared" si="186"/>
        <v>0</v>
      </c>
      <c r="CC192" s="112">
        <f t="shared" si="187"/>
        <v>121574.13948520001</v>
      </c>
      <c r="CD192" s="112">
        <f t="shared" si="188"/>
        <v>0</v>
      </c>
      <c r="CE192" s="112">
        <f t="shared" si="189"/>
        <v>0</v>
      </c>
      <c r="CF192" s="112">
        <f t="shared" si="190"/>
        <v>0</v>
      </c>
      <c r="CG192" s="112">
        <f t="shared" si="191"/>
        <v>0</v>
      </c>
      <c r="CH192" s="112">
        <f t="shared" si="192"/>
        <v>436923.51114916959</v>
      </c>
      <c r="CI192" s="96"/>
      <c r="CJ192" s="112">
        <f>SUM($BV192:BV192)</f>
        <v>-75309.722217787814</v>
      </c>
      <c r="CK192" s="112">
        <f>SUM($BV192:BW192)</f>
        <v>49146.876447351198</v>
      </c>
      <c r="CL192" s="112">
        <f>SUM($BV192:BX192)</f>
        <v>133045.61455445501</v>
      </c>
      <c r="CM192" s="112">
        <f>SUM($BV192:BY192)</f>
        <v>218522.8458217326</v>
      </c>
      <c r="CN192" s="112">
        <f>SUM($BV192:BZ192)</f>
        <v>297066.25824338361</v>
      </c>
      <c r="CO192" s="112">
        <f>SUM($BV192:CA192)</f>
        <v>315349.37166396959</v>
      </c>
      <c r="CP192" s="112">
        <f>SUM($BV192:CB192)</f>
        <v>315349.37166396959</v>
      </c>
      <c r="CQ192" s="112">
        <f>SUM($BV192:CC192)</f>
        <v>436923.51114916959</v>
      </c>
      <c r="CR192" s="112">
        <f>SUM($BV192:CD192)</f>
        <v>436923.51114916959</v>
      </c>
      <c r="CS192" s="112">
        <f>SUM($BV192:CE192)</f>
        <v>436923.51114916959</v>
      </c>
      <c r="CT192" s="112">
        <f>SUM($BV192:CF192)</f>
        <v>436923.51114916959</v>
      </c>
      <c r="CU192" s="112">
        <f>SUM($BV192:CG192)</f>
        <v>436923.51114916959</v>
      </c>
      <c r="CV192" s="132">
        <f t="shared" si="162"/>
        <v>268277.20136236137</v>
      </c>
    </row>
    <row r="193" spans="1:100" s="94" customFormat="1" ht="14.4">
      <c r="A193" s="154" t="s">
        <v>864</v>
      </c>
      <c r="B193" s="154" t="s">
        <v>62</v>
      </c>
      <c r="C193" s="154" t="s">
        <v>21</v>
      </c>
      <c r="D193" s="137" t="s">
        <v>731</v>
      </c>
      <c r="E193" s="105" t="s">
        <v>51</v>
      </c>
      <c r="F193" t="s">
        <v>171</v>
      </c>
      <c r="G193" t="s">
        <v>172</v>
      </c>
      <c r="H193" t="s">
        <v>173</v>
      </c>
      <c r="I193" t="s">
        <v>174</v>
      </c>
      <c r="J193" t="s">
        <v>823</v>
      </c>
      <c r="K193" s="154" t="s">
        <v>239</v>
      </c>
      <c r="L193" s="154" t="s">
        <v>48</v>
      </c>
      <c r="M193" s="119" t="str">
        <f t="shared" si="130"/>
        <v>GD.AN</v>
      </c>
      <c r="N193" s="118">
        <v>0</v>
      </c>
      <c r="O193" s="118">
        <v>0.68679999999999997</v>
      </c>
      <c r="P193" s="117">
        <f t="shared" si="163"/>
        <v>0</v>
      </c>
      <c r="Q193" s="117">
        <f t="shared" si="164"/>
        <v>1402399.5843999998</v>
      </c>
      <c r="R193" s="112">
        <v>9044</v>
      </c>
      <c r="S193" s="112">
        <v>3970</v>
      </c>
      <c r="T193" s="112">
        <v>216873</v>
      </c>
      <c r="U193" s="112">
        <v>318181</v>
      </c>
      <c r="V193" s="112">
        <v>204320</v>
      </c>
      <c r="W193" s="112">
        <v>237772</v>
      </c>
      <c r="X193" s="112">
        <v>175295</v>
      </c>
      <c r="Y193" s="112">
        <v>175295</v>
      </c>
      <c r="Z193" s="112">
        <v>175297</v>
      </c>
      <c r="AA193" s="112">
        <v>175295</v>
      </c>
      <c r="AB193" s="112">
        <v>175295</v>
      </c>
      <c r="AC193" s="112">
        <v>175296</v>
      </c>
      <c r="AD193" s="112">
        <f t="shared" si="133"/>
        <v>2041933</v>
      </c>
      <c r="AE193" s="96"/>
      <c r="AF193" s="112">
        <f>SUM($R193:R193)</f>
        <v>9044</v>
      </c>
      <c r="AG193" s="112">
        <f>SUM($R193:S193)</f>
        <v>13014</v>
      </c>
      <c r="AH193" s="112">
        <f>SUM($R193:T193)</f>
        <v>229887</v>
      </c>
      <c r="AI193" s="112">
        <f>SUM($R193:U193)</f>
        <v>548068</v>
      </c>
      <c r="AJ193" s="112">
        <f>SUM($R193:V193)</f>
        <v>752388</v>
      </c>
      <c r="AK193" s="112">
        <f>SUM($R193:W193)</f>
        <v>990160</v>
      </c>
      <c r="AL193" s="112">
        <f>SUM($R193:X193)</f>
        <v>1165455</v>
      </c>
      <c r="AM193" s="112">
        <f>SUM($R193:Y193)</f>
        <v>1340750</v>
      </c>
      <c r="AN193" s="112">
        <f>SUM($R193:Z193)</f>
        <v>1516047</v>
      </c>
      <c r="AO193" s="112">
        <f>SUM($R193:AA193)</f>
        <v>1691342</v>
      </c>
      <c r="AP193" s="112">
        <f>SUM($R193:AB193)</f>
        <v>1866637</v>
      </c>
      <c r="AQ193" s="112">
        <f>SUM($R193:AC193)</f>
        <v>2041933</v>
      </c>
      <c r="AR193" s="132">
        <f t="shared" si="165"/>
        <v>928646.54166666663</v>
      </c>
      <c r="AT193" s="112">
        <f t="shared" si="166"/>
        <v>0</v>
      </c>
      <c r="AU193" s="112">
        <f t="shared" si="167"/>
        <v>0</v>
      </c>
      <c r="AV193" s="112">
        <f t="shared" si="168"/>
        <v>0</v>
      </c>
      <c r="AW193" s="112">
        <f t="shared" si="169"/>
        <v>0</v>
      </c>
      <c r="AX193" s="112">
        <f t="shared" si="170"/>
        <v>0</v>
      </c>
      <c r="AY193" s="112">
        <f t="shared" si="171"/>
        <v>0</v>
      </c>
      <c r="AZ193" s="112">
        <f t="shared" si="172"/>
        <v>0</v>
      </c>
      <c r="BA193" s="112">
        <f t="shared" si="173"/>
        <v>0</v>
      </c>
      <c r="BB193" s="112">
        <f t="shared" si="174"/>
        <v>0</v>
      </c>
      <c r="BC193" s="112">
        <f t="shared" si="175"/>
        <v>0</v>
      </c>
      <c r="BD193" s="112">
        <f t="shared" si="176"/>
        <v>0</v>
      </c>
      <c r="BE193" s="112">
        <f t="shared" si="177"/>
        <v>0</v>
      </c>
      <c r="BF193" s="112">
        <f t="shared" si="178"/>
        <v>0</v>
      </c>
      <c r="BG193" s="96"/>
      <c r="BH193" s="112">
        <f>SUM($AT193:AT193)</f>
        <v>0</v>
      </c>
      <c r="BI193" s="112">
        <f>SUM($AT193:AU193)</f>
        <v>0</v>
      </c>
      <c r="BJ193" s="112">
        <f>SUM($AT193:AV193)</f>
        <v>0</v>
      </c>
      <c r="BK193" s="112">
        <f>SUM($AT193:AW193)</f>
        <v>0</v>
      </c>
      <c r="BL193" s="112">
        <f>SUM($AT193:AX193)</f>
        <v>0</v>
      </c>
      <c r="BM193" s="112">
        <f>SUM($AT193:AY193)</f>
        <v>0</v>
      </c>
      <c r="BN193" s="112">
        <f>SUM($AT193:AZ193)</f>
        <v>0</v>
      </c>
      <c r="BO193" s="112">
        <f>SUM($AT193:BA193)</f>
        <v>0</v>
      </c>
      <c r="BP193" s="112">
        <f>SUM($AT193:BB193)</f>
        <v>0</v>
      </c>
      <c r="BQ193" s="112">
        <f>SUM($AT193:BC193)</f>
        <v>0</v>
      </c>
      <c r="BR193" s="112">
        <f>SUM($AT193:BD193)</f>
        <v>0</v>
      </c>
      <c r="BS193" s="112">
        <f>SUM($AT193:BE193)</f>
        <v>0</v>
      </c>
      <c r="BT193" s="132">
        <f t="shared" si="179"/>
        <v>0</v>
      </c>
      <c r="BV193" s="112">
        <f t="shared" si="180"/>
        <v>6211.4191999999994</v>
      </c>
      <c r="BW193" s="112">
        <f t="shared" si="181"/>
        <v>2726.596</v>
      </c>
      <c r="BX193" s="112">
        <f t="shared" si="182"/>
        <v>148948.37639999998</v>
      </c>
      <c r="BY193" s="112">
        <f t="shared" si="183"/>
        <v>218526.7108</v>
      </c>
      <c r="BZ193" s="112">
        <f t="shared" si="184"/>
        <v>140326.976</v>
      </c>
      <c r="CA193" s="112">
        <f t="shared" si="185"/>
        <v>163301.80959999998</v>
      </c>
      <c r="CB193" s="112">
        <f t="shared" si="186"/>
        <v>120392.606</v>
      </c>
      <c r="CC193" s="112">
        <f t="shared" si="187"/>
        <v>120392.606</v>
      </c>
      <c r="CD193" s="112">
        <f t="shared" si="188"/>
        <v>120393.97959999999</v>
      </c>
      <c r="CE193" s="112">
        <f t="shared" si="189"/>
        <v>120392.606</v>
      </c>
      <c r="CF193" s="112">
        <f t="shared" si="190"/>
        <v>120392.606</v>
      </c>
      <c r="CG193" s="112">
        <f t="shared" si="191"/>
        <v>120393.2928</v>
      </c>
      <c r="CH193" s="112">
        <f t="shared" si="192"/>
        <v>1402399.5843999998</v>
      </c>
      <c r="CI193" s="96"/>
      <c r="CJ193" s="112">
        <f>SUM($BV193:BV193)</f>
        <v>6211.4191999999994</v>
      </c>
      <c r="CK193" s="112">
        <f>SUM($BV193:BW193)</f>
        <v>8938.0151999999998</v>
      </c>
      <c r="CL193" s="112">
        <f>SUM($BV193:BX193)</f>
        <v>157886.39159999997</v>
      </c>
      <c r="CM193" s="112">
        <f>SUM($BV193:BY193)</f>
        <v>376413.10239999997</v>
      </c>
      <c r="CN193" s="112">
        <f>SUM($BV193:BZ193)</f>
        <v>516740.0784</v>
      </c>
      <c r="CO193" s="112">
        <f>SUM($BV193:CA193)</f>
        <v>680041.88800000004</v>
      </c>
      <c r="CP193" s="112">
        <f>SUM($BV193:CB193)</f>
        <v>800434.49400000006</v>
      </c>
      <c r="CQ193" s="112">
        <f>SUM($BV193:CC193)</f>
        <v>920827.10000000009</v>
      </c>
      <c r="CR193" s="112">
        <f>SUM($BV193:CD193)</f>
        <v>1041221.0796000001</v>
      </c>
      <c r="CS193" s="112">
        <f>SUM($BV193:CE193)</f>
        <v>1161613.6856</v>
      </c>
      <c r="CT193" s="112">
        <f>SUM($BV193:CF193)</f>
        <v>1282006.2915999999</v>
      </c>
      <c r="CU193" s="112">
        <f>SUM($BV193:CG193)</f>
        <v>1402399.5843999998</v>
      </c>
      <c r="CV193" s="132">
        <f t="shared" si="162"/>
        <v>637794.44481666677</v>
      </c>
    </row>
    <row r="194" spans="1:100" s="94" customFormat="1" ht="14.4">
      <c r="A194" s="154" t="s">
        <v>509</v>
      </c>
      <c r="B194" s="154" t="s">
        <v>60</v>
      </c>
      <c r="C194" s="154" t="s">
        <v>20</v>
      </c>
      <c r="D194" s="137" t="s">
        <v>583</v>
      </c>
      <c r="E194" s="105" t="s">
        <v>57</v>
      </c>
      <c r="F194" t="s">
        <v>235</v>
      </c>
      <c r="G194" t="s">
        <v>236</v>
      </c>
      <c r="H194" t="s">
        <v>237</v>
      </c>
      <c r="I194" t="s">
        <v>67</v>
      </c>
      <c r="J194" t="s">
        <v>824</v>
      </c>
      <c r="K194" s="154" t="s">
        <v>239</v>
      </c>
      <c r="L194" s="154" t="s">
        <v>44</v>
      </c>
      <c r="M194" s="119" t="str">
        <f t="shared" si="130"/>
        <v>CD.AA</v>
      </c>
      <c r="N194" s="118">
        <v>0.48309143579999997</v>
      </c>
      <c r="O194" s="118">
        <v>0.15158870260000001</v>
      </c>
      <c r="P194" s="117">
        <f t="shared" si="163"/>
        <v>20709.149177131327</v>
      </c>
      <c r="Q194" s="117">
        <f t="shared" si="164"/>
        <v>6498.2999553957225</v>
      </c>
      <c r="R194" s="112">
        <v>0</v>
      </c>
      <c r="S194" s="112">
        <v>0</v>
      </c>
      <c r="T194" s="112">
        <v>0</v>
      </c>
      <c r="U194" s="112">
        <v>42867.97</v>
      </c>
      <c r="V194" s="112">
        <v>0</v>
      </c>
      <c r="W194" s="112">
        <v>0</v>
      </c>
      <c r="X194" s="112">
        <v>0</v>
      </c>
      <c r="Y194" s="112">
        <v>0</v>
      </c>
      <c r="Z194" s="112">
        <v>0</v>
      </c>
      <c r="AA194" s="112">
        <v>0</v>
      </c>
      <c r="AB194" s="112">
        <v>0</v>
      </c>
      <c r="AC194" s="112">
        <v>0</v>
      </c>
      <c r="AD194" s="112">
        <f t="shared" si="133"/>
        <v>42867.97</v>
      </c>
      <c r="AE194" s="96"/>
      <c r="AF194" s="112">
        <f>SUM($R194:R194)</f>
        <v>0</v>
      </c>
      <c r="AG194" s="112">
        <f>SUM($R194:S194)</f>
        <v>0</v>
      </c>
      <c r="AH194" s="112">
        <f>SUM($R194:T194)</f>
        <v>0</v>
      </c>
      <c r="AI194" s="112">
        <f>SUM($R194:U194)</f>
        <v>42867.97</v>
      </c>
      <c r="AJ194" s="112">
        <f>SUM($R194:V194)</f>
        <v>42867.97</v>
      </c>
      <c r="AK194" s="112">
        <f>SUM($R194:W194)</f>
        <v>42867.97</v>
      </c>
      <c r="AL194" s="112">
        <f>SUM($R194:X194)</f>
        <v>42867.97</v>
      </c>
      <c r="AM194" s="112">
        <f>SUM($R194:Y194)</f>
        <v>42867.97</v>
      </c>
      <c r="AN194" s="112">
        <f>SUM($R194:Z194)</f>
        <v>42867.97</v>
      </c>
      <c r="AO194" s="112">
        <f>SUM($R194:AA194)</f>
        <v>42867.97</v>
      </c>
      <c r="AP194" s="112">
        <f>SUM($R194:AB194)</f>
        <v>42867.97</v>
      </c>
      <c r="AQ194" s="112">
        <f>SUM($R194:AC194)</f>
        <v>42867.97</v>
      </c>
      <c r="AR194" s="132">
        <f t="shared" si="165"/>
        <v>30364.812083333334</v>
      </c>
      <c r="AT194" s="112">
        <f t="shared" si="166"/>
        <v>0</v>
      </c>
      <c r="AU194" s="112">
        <f t="shared" si="167"/>
        <v>0</v>
      </c>
      <c r="AV194" s="112">
        <f t="shared" si="168"/>
        <v>0</v>
      </c>
      <c r="AW194" s="112">
        <f t="shared" si="169"/>
        <v>20709.149177131327</v>
      </c>
      <c r="AX194" s="112">
        <f t="shared" si="170"/>
        <v>0</v>
      </c>
      <c r="AY194" s="112">
        <f t="shared" si="171"/>
        <v>0</v>
      </c>
      <c r="AZ194" s="112">
        <f t="shared" si="172"/>
        <v>0</v>
      </c>
      <c r="BA194" s="112">
        <f t="shared" si="173"/>
        <v>0</v>
      </c>
      <c r="BB194" s="112">
        <f t="shared" si="174"/>
        <v>0</v>
      </c>
      <c r="BC194" s="112">
        <f t="shared" si="175"/>
        <v>0</v>
      </c>
      <c r="BD194" s="112">
        <f t="shared" si="176"/>
        <v>0</v>
      </c>
      <c r="BE194" s="112">
        <f t="shared" si="177"/>
        <v>0</v>
      </c>
      <c r="BF194" s="112">
        <f t="shared" si="178"/>
        <v>20709.149177131327</v>
      </c>
      <c r="BG194" s="96"/>
      <c r="BH194" s="112">
        <f>SUM($AT194:AT194)</f>
        <v>0</v>
      </c>
      <c r="BI194" s="112">
        <f>SUM($AT194:AU194)</f>
        <v>0</v>
      </c>
      <c r="BJ194" s="112">
        <f>SUM($AT194:AV194)</f>
        <v>0</v>
      </c>
      <c r="BK194" s="112">
        <f>SUM($AT194:AW194)</f>
        <v>20709.149177131327</v>
      </c>
      <c r="BL194" s="112">
        <f>SUM($AT194:AX194)</f>
        <v>20709.149177131327</v>
      </c>
      <c r="BM194" s="112">
        <f>SUM($AT194:AY194)</f>
        <v>20709.149177131327</v>
      </c>
      <c r="BN194" s="112">
        <f>SUM($AT194:AZ194)</f>
        <v>20709.149177131327</v>
      </c>
      <c r="BO194" s="112">
        <f>SUM($AT194:BA194)</f>
        <v>20709.149177131327</v>
      </c>
      <c r="BP194" s="112">
        <f>SUM($AT194:BB194)</f>
        <v>20709.149177131327</v>
      </c>
      <c r="BQ194" s="112">
        <f>SUM($AT194:BC194)</f>
        <v>20709.149177131327</v>
      </c>
      <c r="BR194" s="112">
        <f>SUM($AT194:BD194)</f>
        <v>20709.149177131327</v>
      </c>
      <c r="BS194" s="112">
        <f>SUM($AT194:BE194)</f>
        <v>20709.149177131327</v>
      </c>
      <c r="BT194" s="132">
        <f t="shared" si="179"/>
        <v>14668.980667134689</v>
      </c>
      <c r="BV194" s="112">
        <f t="shared" si="180"/>
        <v>0</v>
      </c>
      <c r="BW194" s="112">
        <f t="shared" si="181"/>
        <v>0</v>
      </c>
      <c r="BX194" s="112">
        <f t="shared" si="182"/>
        <v>0</v>
      </c>
      <c r="BY194" s="112">
        <f t="shared" si="183"/>
        <v>6498.2999553957225</v>
      </c>
      <c r="BZ194" s="112">
        <f t="shared" si="184"/>
        <v>0</v>
      </c>
      <c r="CA194" s="112">
        <f t="shared" si="185"/>
        <v>0</v>
      </c>
      <c r="CB194" s="112">
        <f t="shared" si="186"/>
        <v>0</v>
      </c>
      <c r="CC194" s="112">
        <f t="shared" si="187"/>
        <v>0</v>
      </c>
      <c r="CD194" s="112">
        <f t="shared" si="188"/>
        <v>0</v>
      </c>
      <c r="CE194" s="112">
        <f t="shared" si="189"/>
        <v>0</v>
      </c>
      <c r="CF194" s="112">
        <f t="shared" si="190"/>
        <v>0</v>
      </c>
      <c r="CG194" s="112">
        <f t="shared" si="191"/>
        <v>0</v>
      </c>
      <c r="CH194" s="112">
        <f t="shared" si="192"/>
        <v>6498.2999553957225</v>
      </c>
      <c r="CI194" s="96"/>
      <c r="CJ194" s="112">
        <f>SUM($BV194:BV194)</f>
        <v>0</v>
      </c>
      <c r="CK194" s="112">
        <f>SUM($BV194:BW194)</f>
        <v>0</v>
      </c>
      <c r="CL194" s="112">
        <f>SUM($BV194:BX194)</f>
        <v>0</v>
      </c>
      <c r="CM194" s="112">
        <f>SUM($BV194:BY194)</f>
        <v>6498.2999553957225</v>
      </c>
      <c r="CN194" s="112">
        <f>SUM($BV194:BZ194)</f>
        <v>6498.2999553957225</v>
      </c>
      <c r="CO194" s="112">
        <f>SUM($BV194:CA194)</f>
        <v>6498.2999553957225</v>
      </c>
      <c r="CP194" s="112">
        <f>SUM($BV194:CB194)</f>
        <v>6498.2999553957225</v>
      </c>
      <c r="CQ194" s="112">
        <f>SUM($BV194:CC194)</f>
        <v>6498.2999553957225</v>
      </c>
      <c r="CR194" s="112">
        <f>SUM($BV194:CD194)</f>
        <v>6498.2999553957225</v>
      </c>
      <c r="CS194" s="112">
        <f>SUM($BV194:CE194)</f>
        <v>6498.2999553957225</v>
      </c>
      <c r="CT194" s="112">
        <f>SUM($BV194:CF194)</f>
        <v>6498.2999553957225</v>
      </c>
      <c r="CU194" s="112">
        <f>SUM($BV194:CG194)</f>
        <v>6498.2999553957225</v>
      </c>
      <c r="CV194" s="132">
        <f t="shared" si="162"/>
        <v>4602.9624684053024</v>
      </c>
    </row>
    <row r="195" spans="1:100" s="94" customFormat="1" ht="14.4">
      <c r="A195" s="154" t="s">
        <v>509</v>
      </c>
      <c r="B195" s="154" t="s">
        <v>60</v>
      </c>
      <c r="C195" s="154" t="s">
        <v>21</v>
      </c>
      <c r="D195" s="137" t="s">
        <v>583</v>
      </c>
      <c r="E195" s="105" t="s">
        <v>57</v>
      </c>
      <c r="F195" t="s">
        <v>235</v>
      </c>
      <c r="G195" t="s">
        <v>236</v>
      </c>
      <c r="H195" t="s">
        <v>237</v>
      </c>
      <c r="I195" t="s">
        <v>67</v>
      </c>
      <c r="J195" t="s">
        <v>824</v>
      </c>
      <c r="K195" s="154" t="s">
        <v>239</v>
      </c>
      <c r="L195" s="154" t="s">
        <v>44</v>
      </c>
      <c r="M195" s="119" t="str">
        <f t="shared" si="130"/>
        <v>CD.AN</v>
      </c>
      <c r="N195" s="118">
        <v>0.53495551019999998</v>
      </c>
      <c r="O195" s="118">
        <v>0.16465544260000001</v>
      </c>
      <c r="P195" s="117">
        <f t="shared" si="163"/>
        <v>249230.52963818004</v>
      </c>
      <c r="Q195" s="117">
        <f t="shared" si="164"/>
        <v>76711.35708400252</v>
      </c>
      <c r="R195" s="112">
        <v>58845.11</v>
      </c>
      <c r="S195" s="112">
        <v>112844.89</v>
      </c>
      <c r="T195" s="112">
        <v>0</v>
      </c>
      <c r="U195" s="112">
        <v>86124.18</v>
      </c>
      <c r="V195" s="112">
        <v>0</v>
      </c>
      <c r="W195" s="112">
        <v>0</v>
      </c>
      <c r="X195" s="112">
        <v>139428.02000000002</v>
      </c>
      <c r="Y195" s="112">
        <v>68648</v>
      </c>
      <c r="Z195" s="112">
        <v>0</v>
      </c>
      <c r="AA195" s="112">
        <v>0</v>
      </c>
      <c r="AB195" s="112">
        <v>0</v>
      </c>
      <c r="AC195" s="112">
        <v>0</v>
      </c>
      <c r="AD195" s="112">
        <f t="shared" si="133"/>
        <v>465890.2</v>
      </c>
      <c r="AE195" s="96"/>
      <c r="AF195" s="112">
        <f>SUM($R195:R195)</f>
        <v>58845.11</v>
      </c>
      <c r="AG195" s="112">
        <f>SUM($R195:S195)</f>
        <v>171690</v>
      </c>
      <c r="AH195" s="112">
        <f>SUM($R195:T195)</f>
        <v>171690</v>
      </c>
      <c r="AI195" s="112">
        <f>SUM($R195:U195)</f>
        <v>257814.18</v>
      </c>
      <c r="AJ195" s="112">
        <f>SUM($R195:V195)</f>
        <v>257814.18</v>
      </c>
      <c r="AK195" s="112">
        <f>SUM($R195:W195)</f>
        <v>257814.18</v>
      </c>
      <c r="AL195" s="112">
        <f>SUM($R195:X195)</f>
        <v>397242.2</v>
      </c>
      <c r="AM195" s="112">
        <f>SUM($R195:Y195)</f>
        <v>465890.2</v>
      </c>
      <c r="AN195" s="112">
        <f>SUM($R195:Z195)</f>
        <v>465890.2</v>
      </c>
      <c r="AO195" s="112">
        <f>SUM($R195:AA195)</f>
        <v>465890.2</v>
      </c>
      <c r="AP195" s="112">
        <f>SUM($R195:AB195)</f>
        <v>465890.2</v>
      </c>
      <c r="AQ195" s="112">
        <f>SUM($R195:AC195)</f>
        <v>465890.2</v>
      </c>
      <c r="AR195" s="132">
        <f t="shared" ref="AR195:AR202" si="193">(((0+AQ195)/2)+SUM(AF195:AP195))/12</f>
        <v>305784.64583333337</v>
      </c>
      <c r="AT195" s="112">
        <f t="shared" ref="AT195:AT200" si="194">R195*$N195</f>
        <v>31479.51584282512</v>
      </c>
      <c r="AU195" s="112">
        <f t="shared" ref="AU195:AU200" si="195">S195*$N195</f>
        <v>60366.995703412875</v>
      </c>
      <c r="AV195" s="112">
        <f t="shared" ref="AV195:AV200" si="196">T195*$N195</f>
        <v>0</v>
      </c>
      <c r="AW195" s="112">
        <f t="shared" ref="AW195:AW200" si="197">U195*$N195</f>
        <v>46072.604652456634</v>
      </c>
      <c r="AX195" s="112">
        <f t="shared" ref="AX195:AX200" si="198">V195*$N195</f>
        <v>0</v>
      </c>
      <c r="AY195" s="112">
        <f t="shared" ref="AY195:AY200" si="199">W195*$N195</f>
        <v>0</v>
      </c>
      <c r="AZ195" s="112">
        <f t="shared" ref="AZ195:AZ200" si="200">X195*$N195</f>
        <v>74587.787575275812</v>
      </c>
      <c r="BA195" s="112">
        <f t="shared" ref="BA195:BA200" si="201">Y195*$N195</f>
        <v>36723.6258642096</v>
      </c>
      <c r="BB195" s="112">
        <f t="shared" ref="BB195:BB200" si="202">Z195*$N195</f>
        <v>0</v>
      </c>
      <c r="BC195" s="112">
        <f t="shared" ref="BC195:BC200" si="203">AA195*$N195</f>
        <v>0</v>
      </c>
      <c r="BD195" s="112">
        <f t="shared" ref="BD195:BD200" si="204">AB195*$N195</f>
        <v>0</v>
      </c>
      <c r="BE195" s="112">
        <f t="shared" ref="BE195:BE202" si="205">AC195*$N195</f>
        <v>0</v>
      </c>
      <c r="BF195" s="112">
        <f t="shared" ref="BF195:BF200" si="206">SUM(AT195:BE195)</f>
        <v>249230.52963818004</v>
      </c>
      <c r="BG195" s="96"/>
      <c r="BH195" s="112">
        <f>SUM($AT195:AT195)</f>
        <v>31479.51584282512</v>
      </c>
      <c r="BI195" s="112">
        <f>SUM($AT195:AU195)</f>
        <v>91846.511546237991</v>
      </c>
      <c r="BJ195" s="112">
        <f>SUM($AT195:AV195)</f>
        <v>91846.511546237991</v>
      </c>
      <c r="BK195" s="112">
        <f>SUM($AT195:AW195)</f>
        <v>137919.11619869462</v>
      </c>
      <c r="BL195" s="112">
        <f>SUM($AT195:AX195)</f>
        <v>137919.11619869462</v>
      </c>
      <c r="BM195" s="112">
        <f>SUM($AT195:AY195)</f>
        <v>137919.11619869462</v>
      </c>
      <c r="BN195" s="112">
        <f>SUM($AT195:AZ195)</f>
        <v>212506.90377397044</v>
      </c>
      <c r="BO195" s="112">
        <f>SUM($AT195:BA195)</f>
        <v>249230.52963818004</v>
      </c>
      <c r="BP195" s="112">
        <f>SUM($AT195:BB195)</f>
        <v>249230.52963818004</v>
      </c>
      <c r="BQ195" s="112">
        <f>SUM($AT195:BC195)</f>
        <v>249230.52963818004</v>
      </c>
      <c r="BR195" s="112">
        <f>SUM($AT195:BD195)</f>
        <v>249230.52963818004</v>
      </c>
      <c r="BS195" s="112">
        <f>SUM($AT195:BE195)</f>
        <v>249230.52963818004</v>
      </c>
      <c r="BT195" s="132">
        <f t="shared" ref="BT195:BT200" si="207">(((0+BS195)/2)+SUM(BH195:BR195))/12</f>
        <v>163581.18122309711</v>
      </c>
      <c r="BV195" s="112">
        <f t="shared" ref="BV195:BV200" si="208">$O195*R195</f>
        <v>9689.167631895687</v>
      </c>
      <c r="BW195" s="112">
        <f t="shared" ref="BW195:BW200" si="209">$O195*S195</f>
        <v>18580.525308098313</v>
      </c>
      <c r="BX195" s="112">
        <f t="shared" ref="BX195:BX200" si="210">$O195*T195</f>
        <v>0</v>
      </c>
      <c r="BY195" s="112">
        <f t="shared" ref="BY195:BY200" si="211">$O195*U195</f>
        <v>14180.814976462067</v>
      </c>
      <c r="BZ195" s="112">
        <f t="shared" ref="BZ195:BZ200" si="212">$O195*V195</f>
        <v>0</v>
      </c>
      <c r="CA195" s="112">
        <f t="shared" ref="CA195:CA200" si="213">$O195*W195</f>
        <v>0</v>
      </c>
      <c r="CB195" s="112">
        <f t="shared" ref="CB195:CB200" si="214">$O195*X195</f>
        <v>22957.582343941656</v>
      </c>
      <c r="CC195" s="112">
        <f t="shared" ref="CC195:CC200" si="215">$O195*Y195</f>
        <v>11303.266823604801</v>
      </c>
      <c r="CD195" s="112">
        <f t="shared" ref="CD195:CD200" si="216">$O195*Z195</f>
        <v>0</v>
      </c>
      <c r="CE195" s="112">
        <f t="shared" ref="CE195:CE200" si="217">$O195*AA195</f>
        <v>0</v>
      </c>
      <c r="CF195" s="112">
        <f t="shared" ref="CF195:CF200" si="218">$O195*AB195</f>
        <v>0</v>
      </c>
      <c r="CG195" s="112">
        <f t="shared" ref="CG195:CG200" si="219">$O195*AC195</f>
        <v>0</v>
      </c>
      <c r="CH195" s="112">
        <f t="shared" ref="CH195:CH200" si="220">SUM(BV195:CG195)</f>
        <v>76711.35708400252</v>
      </c>
      <c r="CI195" s="96"/>
      <c r="CJ195" s="112">
        <f>SUM($BV195:BV195)</f>
        <v>9689.167631895687</v>
      </c>
      <c r="CK195" s="112">
        <f>SUM($BV195:BW195)</f>
        <v>28269.692939993998</v>
      </c>
      <c r="CL195" s="112">
        <f>SUM($BV195:BX195)</f>
        <v>28269.692939993998</v>
      </c>
      <c r="CM195" s="112">
        <f>SUM($BV195:BY195)</f>
        <v>42450.507916456067</v>
      </c>
      <c r="CN195" s="112">
        <f>SUM($BV195:BZ195)</f>
        <v>42450.507916456067</v>
      </c>
      <c r="CO195" s="112">
        <f>SUM($BV195:CA195)</f>
        <v>42450.507916456067</v>
      </c>
      <c r="CP195" s="112">
        <f>SUM($BV195:CB195)</f>
        <v>65408.090260397723</v>
      </c>
      <c r="CQ195" s="112">
        <f>SUM($BV195:CC195)</f>
        <v>76711.35708400252</v>
      </c>
      <c r="CR195" s="112">
        <f>SUM($BV195:CD195)</f>
        <v>76711.35708400252</v>
      </c>
      <c r="CS195" s="112">
        <f>SUM($BV195:CE195)</f>
        <v>76711.35708400252</v>
      </c>
      <c r="CT195" s="112">
        <f>SUM($BV195:CF195)</f>
        <v>76711.35708400252</v>
      </c>
      <c r="CU195" s="112">
        <f>SUM($BV195:CG195)</f>
        <v>76711.35708400252</v>
      </c>
      <c r="CV195" s="132">
        <f t="shared" si="162"/>
        <v>50349.106199971742</v>
      </c>
    </row>
    <row r="196" spans="1:100" s="94" customFormat="1" ht="14.4">
      <c r="A196" s="154" t="s">
        <v>509</v>
      </c>
      <c r="B196" s="154" t="s">
        <v>267</v>
      </c>
      <c r="C196" s="154" t="s">
        <v>21</v>
      </c>
      <c r="D196" s="137" t="s">
        <v>583</v>
      </c>
      <c r="E196" s="105" t="s">
        <v>57</v>
      </c>
      <c r="F196" t="s">
        <v>235</v>
      </c>
      <c r="G196" t="s">
        <v>236</v>
      </c>
      <c r="H196" t="s">
        <v>237</v>
      </c>
      <c r="I196" t="s">
        <v>67</v>
      </c>
      <c r="J196" t="s">
        <v>824</v>
      </c>
      <c r="K196" s="154" t="s">
        <v>239</v>
      </c>
      <c r="L196" s="154" t="s">
        <v>44</v>
      </c>
      <c r="M196" s="119" t="str">
        <f t="shared" ref="M196:M200" si="221">B196&amp;"."&amp;C196</f>
        <v>ED.AN</v>
      </c>
      <c r="N196" s="118">
        <v>0.69189000000000001</v>
      </c>
      <c r="O196" s="118">
        <v>0</v>
      </c>
      <c r="P196" s="117">
        <f t="shared" ref="P196:P200" si="222">AD196*N196</f>
        <v>2108961.4497252</v>
      </c>
      <c r="Q196" s="117">
        <f t="shared" ref="Q196:Q200" si="223">AD196*O196</f>
        <v>0</v>
      </c>
      <c r="R196" s="112">
        <v>171653.41</v>
      </c>
      <c r="S196" s="112">
        <v>248804.46</v>
      </c>
      <c r="T196" s="112">
        <v>91274.37999999999</v>
      </c>
      <c r="U196" s="112">
        <v>144474.37</v>
      </c>
      <c r="V196" s="112">
        <v>0</v>
      </c>
      <c r="W196" s="112">
        <v>142029.22</v>
      </c>
      <c r="X196" s="112">
        <v>202024.84000000003</v>
      </c>
      <c r="Y196" s="112">
        <v>379914</v>
      </c>
      <c r="Z196" s="112">
        <v>0</v>
      </c>
      <c r="AA196" s="112">
        <v>194241</v>
      </c>
      <c r="AB196" s="112">
        <v>94809</v>
      </c>
      <c r="AC196" s="112">
        <v>1378892</v>
      </c>
      <c r="AD196" s="112">
        <f t="shared" ref="AD196:AD202" si="224">SUM(R196:AC196)</f>
        <v>3048116.6799999997</v>
      </c>
      <c r="AE196" s="96"/>
      <c r="AF196" s="112">
        <f>SUM($R196:R196)</f>
        <v>171653.41</v>
      </c>
      <c r="AG196" s="112">
        <f>SUM($R196:S196)</f>
        <v>420457.87</v>
      </c>
      <c r="AH196" s="112">
        <f>SUM($R196:T196)</f>
        <v>511732.25</v>
      </c>
      <c r="AI196" s="112">
        <f>SUM($R196:U196)</f>
        <v>656206.62</v>
      </c>
      <c r="AJ196" s="112">
        <f>SUM($R196:V196)</f>
        <v>656206.62</v>
      </c>
      <c r="AK196" s="112">
        <f>SUM($R196:W196)</f>
        <v>798235.84</v>
      </c>
      <c r="AL196" s="112">
        <f>SUM($R196:X196)</f>
        <v>1000260.6799999999</v>
      </c>
      <c r="AM196" s="112">
        <f>SUM($R196:Y196)</f>
        <v>1380174.68</v>
      </c>
      <c r="AN196" s="112">
        <f>SUM($R196:Z196)</f>
        <v>1380174.68</v>
      </c>
      <c r="AO196" s="112">
        <f>SUM($R196:AA196)</f>
        <v>1574415.68</v>
      </c>
      <c r="AP196" s="112">
        <f>SUM($R196:AB196)</f>
        <v>1669224.68</v>
      </c>
      <c r="AQ196" s="112">
        <f>SUM($R196:AC196)</f>
        <v>3048116.6799999997</v>
      </c>
      <c r="AR196" s="132">
        <f t="shared" si="193"/>
        <v>978566.77916666667</v>
      </c>
      <c r="AT196" s="112">
        <f t="shared" si="194"/>
        <v>118765.2778449</v>
      </c>
      <c r="AU196" s="112">
        <f t="shared" si="195"/>
        <v>172145.31782940001</v>
      </c>
      <c r="AV196" s="112">
        <f t="shared" si="196"/>
        <v>63151.83077819999</v>
      </c>
      <c r="AW196" s="112">
        <f t="shared" si="197"/>
        <v>99960.371859299994</v>
      </c>
      <c r="AX196" s="112">
        <f t="shared" si="198"/>
        <v>0</v>
      </c>
      <c r="AY196" s="112">
        <f t="shared" si="199"/>
        <v>98268.597025800002</v>
      </c>
      <c r="AZ196" s="112">
        <f t="shared" si="200"/>
        <v>139778.96654760002</v>
      </c>
      <c r="BA196" s="112">
        <f t="shared" si="201"/>
        <v>262858.69746</v>
      </c>
      <c r="BB196" s="112">
        <f t="shared" si="202"/>
        <v>0</v>
      </c>
      <c r="BC196" s="112">
        <f t="shared" si="203"/>
        <v>134393.40549</v>
      </c>
      <c r="BD196" s="112">
        <f t="shared" si="204"/>
        <v>65597.399009999994</v>
      </c>
      <c r="BE196" s="112">
        <f t="shared" si="205"/>
        <v>954041.58588000003</v>
      </c>
      <c r="BF196" s="112">
        <f t="shared" si="206"/>
        <v>2108961.4497252</v>
      </c>
      <c r="BG196" s="96"/>
      <c r="BH196" s="112">
        <f>SUM($AT196:AT196)</f>
        <v>118765.2778449</v>
      </c>
      <c r="BI196" s="112">
        <f>SUM($AT196:AU196)</f>
        <v>290910.59567429998</v>
      </c>
      <c r="BJ196" s="112">
        <f>SUM($AT196:AV196)</f>
        <v>354062.42645249999</v>
      </c>
      <c r="BK196" s="112">
        <f>SUM($AT196:AW196)</f>
        <v>454022.7983118</v>
      </c>
      <c r="BL196" s="112">
        <f>SUM($AT196:AX196)</f>
        <v>454022.7983118</v>
      </c>
      <c r="BM196" s="112">
        <f>SUM($AT196:AY196)</f>
        <v>552291.39533760003</v>
      </c>
      <c r="BN196" s="112">
        <f>SUM($AT196:AZ196)</f>
        <v>692070.36188520002</v>
      </c>
      <c r="BO196" s="112">
        <f>SUM($AT196:BA196)</f>
        <v>954929.05934519996</v>
      </c>
      <c r="BP196" s="112">
        <f>SUM($AT196:BB196)</f>
        <v>954929.05934519996</v>
      </c>
      <c r="BQ196" s="112">
        <f>SUM($AT196:BC196)</f>
        <v>1089322.4648352</v>
      </c>
      <c r="BR196" s="112">
        <f>SUM($AT196:BD196)</f>
        <v>1154919.8638452</v>
      </c>
      <c r="BS196" s="112">
        <f>SUM($AT196:BE196)</f>
        <v>2108961.4497252</v>
      </c>
      <c r="BT196" s="132">
        <f t="shared" si="207"/>
        <v>677060.56883762486</v>
      </c>
      <c r="BV196" s="112">
        <f t="shared" si="208"/>
        <v>0</v>
      </c>
      <c r="BW196" s="112">
        <f t="shared" si="209"/>
        <v>0</v>
      </c>
      <c r="BX196" s="112">
        <f t="shared" si="210"/>
        <v>0</v>
      </c>
      <c r="BY196" s="112">
        <f t="shared" si="211"/>
        <v>0</v>
      </c>
      <c r="BZ196" s="112">
        <f t="shared" si="212"/>
        <v>0</v>
      </c>
      <c r="CA196" s="112">
        <f t="shared" si="213"/>
        <v>0</v>
      </c>
      <c r="CB196" s="112">
        <f t="shared" si="214"/>
        <v>0</v>
      </c>
      <c r="CC196" s="112">
        <f t="shared" si="215"/>
        <v>0</v>
      </c>
      <c r="CD196" s="112">
        <f t="shared" si="216"/>
        <v>0</v>
      </c>
      <c r="CE196" s="112">
        <f t="shared" si="217"/>
        <v>0</v>
      </c>
      <c r="CF196" s="112">
        <f t="shared" si="218"/>
        <v>0</v>
      </c>
      <c r="CG196" s="112">
        <f t="shared" si="219"/>
        <v>0</v>
      </c>
      <c r="CH196" s="112">
        <f t="shared" si="220"/>
        <v>0</v>
      </c>
      <c r="CI196" s="96"/>
      <c r="CJ196" s="112">
        <f>SUM($BV196:BV196)</f>
        <v>0</v>
      </c>
      <c r="CK196" s="112">
        <f>SUM($BV196:BW196)</f>
        <v>0</v>
      </c>
      <c r="CL196" s="112">
        <f>SUM($BV196:BX196)</f>
        <v>0</v>
      </c>
      <c r="CM196" s="112">
        <f>SUM($BV196:BY196)</f>
        <v>0</v>
      </c>
      <c r="CN196" s="112">
        <f>SUM($BV196:BZ196)</f>
        <v>0</v>
      </c>
      <c r="CO196" s="112">
        <f>SUM($BV196:CA196)</f>
        <v>0</v>
      </c>
      <c r="CP196" s="112">
        <f>SUM($BV196:CB196)</f>
        <v>0</v>
      </c>
      <c r="CQ196" s="112">
        <f>SUM($BV196:CC196)</f>
        <v>0</v>
      </c>
      <c r="CR196" s="112">
        <f>SUM($BV196:CD196)</f>
        <v>0</v>
      </c>
      <c r="CS196" s="112">
        <f>SUM($BV196:CE196)</f>
        <v>0</v>
      </c>
      <c r="CT196" s="112">
        <f>SUM($BV196:CF196)</f>
        <v>0</v>
      </c>
      <c r="CU196" s="112">
        <f>SUM($BV196:CG196)</f>
        <v>0</v>
      </c>
      <c r="CV196" s="132">
        <f t="shared" ref="CV196:CV200" si="225">(((0+CU196)/2)+SUM(CJ196:CT196))/12</f>
        <v>0</v>
      </c>
    </row>
    <row r="197" spans="1:100" s="94" customFormat="1" ht="14.4">
      <c r="A197" s="154" t="s">
        <v>509</v>
      </c>
      <c r="B197" s="154" t="s">
        <v>267</v>
      </c>
      <c r="C197" s="154" t="s">
        <v>268</v>
      </c>
      <c r="D197" s="137" t="s">
        <v>583</v>
      </c>
      <c r="E197" s="105" t="s">
        <v>57</v>
      </c>
      <c r="F197" t="s">
        <v>235</v>
      </c>
      <c r="G197" t="s">
        <v>236</v>
      </c>
      <c r="H197" t="s">
        <v>237</v>
      </c>
      <c r="I197" t="s">
        <v>67</v>
      </c>
      <c r="J197" t="s">
        <v>824</v>
      </c>
      <c r="K197" s="154" t="s">
        <v>239</v>
      </c>
      <c r="L197" s="154" t="s">
        <v>44</v>
      </c>
      <c r="M197" s="119" t="str">
        <f t="shared" si="221"/>
        <v>ED.WA</v>
      </c>
      <c r="N197" s="118">
        <v>1</v>
      </c>
      <c r="O197" s="118">
        <v>0</v>
      </c>
      <c r="P197" s="117">
        <f t="shared" si="222"/>
        <v>666466.37999999989</v>
      </c>
      <c r="Q197" s="117">
        <f t="shared" si="223"/>
        <v>0</v>
      </c>
      <c r="R197" s="112">
        <v>64614.34</v>
      </c>
      <c r="S197" s="112">
        <v>688.81</v>
      </c>
      <c r="T197" s="112">
        <v>120193.08</v>
      </c>
      <c r="U197" s="112">
        <v>163622.21999999997</v>
      </c>
      <c r="V197" s="112">
        <v>670.97000000000116</v>
      </c>
      <c r="W197" s="112">
        <v>2676.7</v>
      </c>
      <c r="X197" s="112">
        <v>182038.26</v>
      </c>
      <c r="Y197" s="112">
        <v>0</v>
      </c>
      <c r="Z197" s="112">
        <v>0</v>
      </c>
      <c r="AA197" s="112">
        <v>0</v>
      </c>
      <c r="AB197" s="112">
        <v>0</v>
      </c>
      <c r="AC197" s="112">
        <v>131962</v>
      </c>
      <c r="AD197" s="112">
        <f t="shared" si="224"/>
        <v>666466.37999999989</v>
      </c>
      <c r="AE197" s="96"/>
      <c r="AF197" s="112">
        <f>SUM($R197:R197)</f>
        <v>64614.34</v>
      </c>
      <c r="AG197" s="112">
        <f>SUM($R197:S197)</f>
        <v>65303.149999999994</v>
      </c>
      <c r="AH197" s="112">
        <f>SUM($R197:T197)</f>
        <v>185496.22999999998</v>
      </c>
      <c r="AI197" s="112">
        <f>SUM($R197:U197)</f>
        <v>349118.44999999995</v>
      </c>
      <c r="AJ197" s="112">
        <f>SUM($R197:V197)</f>
        <v>349789.41999999993</v>
      </c>
      <c r="AK197" s="112">
        <f>SUM($R197:W197)</f>
        <v>352466.11999999994</v>
      </c>
      <c r="AL197" s="112">
        <f>SUM($R197:X197)</f>
        <v>534504.37999999989</v>
      </c>
      <c r="AM197" s="112">
        <f>SUM($R197:Y197)</f>
        <v>534504.37999999989</v>
      </c>
      <c r="AN197" s="112">
        <f>SUM($R197:Z197)</f>
        <v>534504.37999999989</v>
      </c>
      <c r="AO197" s="112">
        <f>SUM($R197:AA197)</f>
        <v>534504.37999999989</v>
      </c>
      <c r="AP197" s="112">
        <f>SUM($R197:AB197)</f>
        <v>534504.37999999989</v>
      </c>
      <c r="AQ197" s="112">
        <f>SUM($R197:AC197)</f>
        <v>666466.37999999989</v>
      </c>
      <c r="AR197" s="132">
        <f t="shared" si="193"/>
        <v>364378.56666666659</v>
      </c>
      <c r="AT197" s="112">
        <f t="shared" si="194"/>
        <v>64614.34</v>
      </c>
      <c r="AU197" s="112">
        <f t="shared" si="195"/>
        <v>688.81</v>
      </c>
      <c r="AV197" s="112">
        <f t="shared" si="196"/>
        <v>120193.08</v>
      </c>
      <c r="AW197" s="112">
        <f t="shared" si="197"/>
        <v>163622.21999999997</v>
      </c>
      <c r="AX197" s="112">
        <f t="shared" si="198"/>
        <v>670.97000000000116</v>
      </c>
      <c r="AY197" s="112">
        <f t="shared" si="199"/>
        <v>2676.7</v>
      </c>
      <c r="AZ197" s="112">
        <f t="shared" si="200"/>
        <v>182038.26</v>
      </c>
      <c r="BA197" s="112">
        <f t="shared" si="201"/>
        <v>0</v>
      </c>
      <c r="BB197" s="112">
        <f t="shared" si="202"/>
        <v>0</v>
      </c>
      <c r="BC197" s="112">
        <f t="shared" si="203"/>
        <v>0</v>
      </c>
      <c r="BD197" s="112">
        <f t="shared" si="204"/>
        <v>0</v>
      </c>
      <c r="BE197" s="112">
        <f t="shared" si="205"/>
        <v>131962</v>
      </c>
      <c r="BF197" s="112">
        <f t="shared" si="206"/>
        <v>666466.37999999989</v>
      </c>
      <c r="BG197" s="96"/>
      <c r="BH197" s="112">
        <f>SUM($AT197:AT197)</f>
        <v>64614.34</v>
      </c>
      <c r="BI197" s="112">
        <f>SUM($AT197:AU197)</f>
        <v>65303.149999999994</v>
      </c>
      <c r="BJ197" s="112">
        <f>SUM($AT197:AV197)</f>
        <v>185496.22999999998</v>
      </c>
      <c r="BK197" s="112">
        <f>SUM($AT197:AW197)</f>
        <v>349118.44999999995</v>
      </c>
      <c r="BL197" s="112">
        <f>SUM($AT197:AX197)</f>
        <v>349789.41999999993</v>
      </c>
      <c r="BM197" s="112">
        <f>SUM($AT197:AY197)</f>
        <v>352466.11999999994</v>
      </c>
      <c r="BN197" s="112">
        <f>SUM($AT197:AZ197)</f>
        <v>534504.37999999989</v>
      </c>
      <c r="BO197" s="112">
        <f>SUM($AT197:BA197)</f>
        <v>534504.37999999989</v>
      </c>
      <c r="BP197" s="112">
        <f>SUM($AT197:BB197)</f>
        <v>534504.37999999989</v>
      </c>
      <c r="BQ197" s="112">
        <f>SUM($AT197:BC197)</f>
        <v>534504.37999999989</v>
      </c>
      <c r="BR197" s="112">
        <f>SUM($AT197:BD197)</f>
        <v>534504.37999999989</v>
      </c>
      <c r="BS197" s="112">
        <f>SUM($AT197:BE197)</f>
        <v>666466.37999999989</v>
      </c>
      <c r="BT197" s="132">
        <f t="shared" si="207"/>
        <v>364378.56666666659</v>
      </c>
      <c r="BV197" s="112">
        <f t="shared" si="208"/>
        <v>0</v>
      </c>
      <c r="BW197" s="112">
        <f t="shared" si="209"/>
        <v>0</v>
      </c>
      <c r="BX197" s="112">
        <f t="shared" si="210"/>
        <v>0</v>
      </c>
      <c r="BY197" s="112">
        <f t="shared" si="211"/>
        <v>0</v>
      </c>
      <c r="BZ197" s="112">
        <f t="shared" si="212"/>
        <v>0</v>
      </c>
      <c r="CA197" s="112">
        <f t="shared" si="213"/>
        <v>0</v>
      </c>
      <c r="CB197" s="112">
        <f t="shared" si="214"/>
        <v>0</v>
      </c>
      <c r="CC197" s="112">
        <f t="shared" si="215"/>
        <v>0</v>
      </c>
      <c r="CD197" s="112">
        <f t="shared" si="216"/>
        <v>0</v>
      </c>
      <c r="CE197" s="112">
        <f t="shared" si="217"/>
        <v>0</v>
      </c>
      <c r="CF197" s="112">
        <f t="shared" si="218"/>
        <v>0</v>
      </c>
      <c r="CG197" s="112">
        <f t="shared" si="219"/>
        <v>0</v>
      </c>
      <c r="CH197" s="112">
        <f t="shared" si="220"/>
        <v>0</v>
      </c>
      <c r="CI197" s="96"/>
      <c r="CJ197" s="112">
        <f>SUM($BV197:BV197)</f>
        <v>0</v>
      </c>
      <c r="CK197" s="112">
        <f>SUM($BV197:BW197)</f>
        <v>0</v>
      </c>
      <c r="CL197" s="112">
        <f>SUM($BV197:BX197)</f>
        <v>0</v>
      </c>
      <c r="CM197" s="112">
        <f>SUM($BV197:BY197)</f>
        <v>0</v>
      </c>
      <c r="CN197" s="112">
        <f>SUM($BV197:BZ197)</f>
        <v>0</v>
      </c>
      <c r="CO197" s="112">
        <f>SUM($BV197:CA197)</f>
        <v>0</v>
      </c>
      <c r="CP197" s="112">
        <f>SUM($BV197:CB197)</f>
        <v>0</v>
      </c>
      <c r="CQ197" s="112">
        <f>SUM($BV197:CC197)</f>
        <v>0</v>
      </c>
      <c r="CR197" s="112">
        <f>SUM($BV197:CD197)</f>
        <v>0</v>
      </c>
      <c r="CS197" s="112">
        <f>SUM($BV197:CE197)</f>
        <v>0</v>
      </c>
      <c r="CT197" s="112">
        <f>SUM($BV197:CF197)</f>
        <v>0</v>
      </c>
      <c r="CU197" s="112">
        <f>SUM($BV197:CG197)</f>
        <v>0</v>
      </c>
      <c r="CV197" s="132">
        <f t="shared" si="225"/>
        <v>0</v>
      </c>
    </row>
    <row r="198" spans="1:100" s="94" customFormat="1" ht="14.4">
      <c r="A198" s="154" t="s">
        <v>509</v>
      </c>
      <c r="B198" s="154" t="s">
        <v>62</v>
      </c>
      <c r="C198" s="154" t="s">
        <v>20</v>
      </c>
      <c r="D198" s="137" t="s">
        <v>583</v>
      </c>
      <c r="E198" s="105" t="s">
        <v>57</v>
      </c>
      <c r="F198" t="s">
        <v>235</v>
      </c>
      <c r="G198" t="s">
        <v>236</v>
      </c>
      <c r="H198" t="s">
        <v>237</v>
      </c>
      <c r="I198" t="s">
        <v>67</v>
      </c>
      <c r="J198" t="s">
        <v>824</v>
      </c>
      <c r="K198" s="154" t="s">
        <v>239</v>
      </c>
      <c r="L198" s="154" t="s">
        <v>44</v>
      </c>
      <c r="M198" s="119" t="str">
        <f t="shared" si="221"/>
        <v>GD.AA</v>
      </c>
      <c r="N198" s="118">
        <v>0</v>
      </c>
      <c r="O198" s="118">
        <v>0.50112399760000004</v>
      </c>
      <c r="P198" s="117">
        <f t="shared" si="222"/>
        <v>0</v>
      </c>
      <c r="Q198" s="117">
        <f t="shared" si="223"/>
        <v>25175.156694550289</v>
      </c>
      <c r="R198" s="112">
        <v>50237.38</v>
      </c>
      <c r="S198" s="112">
        <v>0</v>
      </c>
      <c r="T198" s="112">
        <v>0</v>
      </c>
      <c r="U198" s="112">
        <v>0</v>
      </c>
      <c r="V198" s="112">
        <v>0</v>
      </c>
      <c r="W198" s="112">
        <v>0</v>
      </c>
      <c r="X198" s="112">
        <v>0</v>
      </c>
      <c r="Y198" s="112">
        <v>0</v>
      </c>
      <c r="Z198" s="112">
        <v>0</v>
      </c>
      <c r="AA198" s="112">
        <v>0</v>
      </c>
      <c r="AB198" s="112">
        <v>0</v>
      </c>
      <c r="AC198" s="112">
        <v>0</v>
      </c>
      <c r="AD198" s="112">
        <f t="shared" si="224"/>
        <v>50237.38</v>
      </c>
      <c r="AE198" s="96"/>
      <c r="AF198" s="112">
        <f>SUM($R198:R198)</f>
        <v>50237.38</v>
      </c>
      <c r="AG198" s="112">
        <f>SUM($R198:S198)</f>
        <v>50237.38</v>
      </c>
      <c r="AH198" s="112">
        <f>SUM($R198:T198)</f>
        <v>50237.38</v>
      </c>
      <c r="AI198" s="112">
        <f>SUM($R198:U198)</f>
        <v>50237.38</v>
      </c>
      <c r="AJ198" s="112">
        <f>SUM($R198:V198)</f>
        <v>50237.38</v>
      </c>
      <c r="AK198" s="112">
        <f>SUM($R198:W198)</f>
        <v>50237.38</v>
      </c>
      <c r="AL198" s="112">
        <f>SUM($R198:X198)</f>
        <v>50237.38</v>
      </c>
      <c r="AM198" s="112">
        <f>SUM($R198:Y198)</f>
        <v>50237.38</v>
      </c>
      <c r="AN198" s="112">
        <f>SUM($R198:Z198)</f>
        <v>50237.38</v>
      </c>
      <c r="AO198" s="112">
        <f>SUM($R198:AA198)</f>
        <v>50237.38</v>
      </c>
      <c r="AP198" s="112">
        <f>SUM($R198:AB198)</f>
        <v>50237.38</v>
      </c>
      <c r="AQ198" s="112">
        <f>SUM($R198:AC198)</f>
        <v>50237.38</v>
      </c>
      <c r="AR198" s="132">
        <f t="shared" si="193"/>
        <v>48144.155833333323</v>
      </c>
      <c r="AT198" s="112">
        <f t="shared" si="194"/>
        <v>0</v>
      </c>
      <c r="AU198" s="112">
        <f t="shared" si="195"/>
        <v>0</v>
      </c>
      <c r="AV198" s="112">
        <f t="shared" si="196"/>
        <v>0</v>
      </c>
      <c r="AW198" s="112">
        <f t="shared" si="197"/>
        <v>0</v>
      </c>
      <c r="AX198" s="112">
        <f t="shared" si="198"/>
        <v>0</v>
      </c>
      <c r="AY198" s="112">
        <f t="shared" si="199"/>
        <v>0</v>
      </c>
      <c r="AZ198" s="112">
        <f t="shared" si="200"/>
        <v>0</v>
      </c>
      <c r="BA198" s="112">
        <f t="shared" si="201"/>
        <v>0</v>
      </c>
      <c r="BB198" s="112">
        <f t="shared" si="202"/>
        <v>0</v>
      </c>
      <c r="BC198" s="112">
        <f t="shared" si="203"/>
        <v>0</v>
      </c>
      <c r="BD198" s="112">
        <f t="shared" si="204"/>
        <v>0</v>
      </c>
      <c r="BE198" s="112">
        <f t="shared" si="205"/>
        <v>0</v>
      </c>
      <c r="BF198" s="112">
        <f t="shared" si="206"/>
        <v>0</v>
      </c>
      <c r="BG198" s="96"/>
      <c r="BH198" s="112">
        <f>SUM($AT198:AT198)</f>
        <v>0</v>
      </c>
      <c r="BI198" s="112">
        <f>SUM($AT198:AU198)</f>
        <v>0</v>
      </c>
      <c r="BJ198" s="112">
        <f>SUM($AT198:AV198)</f>
        <v>0</v>
      </c>
      <c r="BK198" s="112">
        <f>SUM($AT198:AW198)</f>
        <v>0</v>
      </c>
      <c r="BL198" s="112">
        <f>SUM($AT198:AX198)</f>
        <v>0</v>
      </c>
      <c r="BM198" s="112">
        <f>SUM($AT198:AY198)</f>
        <v>0</v>
      </c>
      <c r="BN198" s="112">
        <f>SUM($AT198:AZ198)</f>
        <v>0</v>
      </c>
      <c r="BO198" s="112">
        <f>SUM($AT198:BA198)</f>
        <v>0</v>
      </c>
      <c r="BP198" s="112">
        <f>SUM($AT198:BB198)</f>
        <v>0</v>
      </c>
      <c r="BQ198" s="112">
        <f>SUM($AT198:BC198)</f>
        <v>0</v>
      </c>
      <c r="BR198" s="112">
        <f>SUM($AT198:BD198)</f>
        <v>0</v>
      </c>
      <c r="BS198" s="112">
        <f>SUM($AT198:BE198)</f>
        <v>0</v>
      </c>
      <c r="BT198" s="132">
        <f t="shared" si="207"/>
        <v>0</v>
      </c>
      <c r="BV198" s="112">
        <f t="shared" si="208"/>
        <v>25175.156694550289</v>
      </c>
      <c r="BW198" s="112">
        <f t="shared" si="209"/>
        <v>0</v>
      </c>
      <c r="BX198" s="112">
        <f t="shared" si="210"/>
        <v>0</v>
      </c>
      <c r="BY198" s="112">
        <f t="shared" si="211"/>
        <v>0</v>
      </c>
      <c r="BZ198" s="112">
        <f t="shared" si="212"/>
        <v>0</v>
      </c>
      <c r="CA198" s="112">
        <f t="shared" si="213"/>
        <v>0</v>
      </c>
      <c r="CB198" s="112">
        <f t="shared" si="214"/>
        <v>0</v>
      </c>
      <c r="CC198" s="112">
        <f t="shared" si="215"/>
        <v>0</v>
      </c>
      <c r="CD198" s="112">
        <f t="shared" si="216"/>
        <v>0</v>
      </c>
      <c r="CE198" s="112">
        <f t="shared" si="217"/>
        <v>0</v>
      </c>
      <c r="CF198" s="112">
        <f t="shared" si="218"/>
        <v>0</v>
      </c>
      <c r="CG198" s="112">
        <f t="shared" si="219"/>
        <v>0</v>
      </c>
      <c r="CH198" s="112">
        <f t="shared" si="220"/>
        <v>25175.156694550289</v>
      </c>
      <c r="CI198" s="96"/>
      <c r="CJ198" s="112">
        <f>SUM($BV198:BV198)</f>
        <v>25175.156694550289</v>
      </c>
      <c r="CK198" s="112">
        <f>SUM($BV198:BW198)</f>
        <v>25175.156694550289</v>
      </c>
      <c r="CL198" s="112">
        <f>SUM($BV198:BX198)</f>
        <v>25175.156694550289</v>
      </c>
      <c r="CM198" s="112">
        <f>SUM($BV198:BY198)</f>
        <v>25175.156694550289</v>
      </c>
      <c r="CN198" s="112">
        <f>SUM($BV198:BZ198)</f>
        <v>25175.156694550289</v>
      </c>
      <c r="CO198" s="112">
        <f>SUM($BV198:CA198)</f>
        <v>25175.156694550289</v>
      </c>
      <c r="CP198" s="112">
        <f>SUM($BV198:CB198)</f>
        <v>25175.156694550289</v>
      </c>
      <c r="CQ198" s="112">
        <f>SUM($BV198:CC198)</f>
        <v>25175.156694550289</v>
      </c>
      <c r="CR198" s="112">
        <f>SUM($BV198:CD198)</f>
        <v>25175.156694550289</v>
      </c>
      <c r="CS198" s="112">
        <f>SUM($BV198:CE198)</f>
        <v>25175.156694550289</v>
      </c>
      <c r="CT198" s="112">
        <f>SUM($BV198:CF198)</f>
        <v>25175.156694550289</v>
      </c>
      <c r="CU198" s="112">
        <f>SUM($BV198:CG198)</f>
        <v>25175.156694550289</v>
      </c>
      <c r="CV198" s="132">
        <f t="shared" si="225"/>
        <v>24126.191832277367</v>
      </c>
    </row>
    <row r="199" spans="1:100" s="94" customFormat="1" ht="14.4">
      <c r="A199" s="154" t="s">
        <v>509</v>
      </c>
      <c r="B199" s="154" t="s">
        <v>62</v>
      </c>
      <c r="C199" s="154" t="s">
        <v>21</v>
      </c>
      <c r="D199" s="137" t="s">
        <v>583</v>
      </c>
      <c r="E199" s="105" t="s">
        <v>57</v>
      </c>
      <c r="F199" t="s">
        <v>235</v>
      </c>
      <c r="G199" t="s">
        <v>236</v>
      </c>
      <c r="H199" t="s">
        <v>237</v>
      </c>
      <c r="I199" t="s">
        <v>67</v>
      </c>
      <c r="J199" t="s">
        <v>824</v>
      </c>
      <c r="K199" s="154" t="s">
        <v>239</v>
      </c>
      <c r="L199" s="154" t="s">
        <v>44</v>
      </c>
      <c r="M199" s="119" t="str">
        <f t="shared" si="221"/>
        <v>GD.AN</v>
      </c>
      <c r="N199" s="118">
        <v>0</v>
      </c>
      <c r="O199" s="118">
        <v>0.72593000000000008</v>
      </c>
      <c r="P199" s="117">
        <f t="shared" si="222"/>
        <v>0</v>
      </c>
      <c r="Q199" s="117">
        <f t="shared" si="223"/>
        <v>221766.84563990001</v>
      </c>
      <c r="R199" s="112">
        <v>0</v>
      </c>
      <c r="S199" s="112">
        <v>0</v>
      </c>
      <c r="T199" s="112">
        <v>0</v>
      </c>
      <c r="U199" s="112">
        <v>0</v>
      </c>
      <c r="V199" s="112">
        <v>254930.78999999998</v>
      </c>
      <c r="W199" s="112">
        <v>50965.2</v>
      </c>
      <c r="X199" s="112">
        <v>-402.56</v>
      </c>
      <c r="Y199" s="112">
        <v>0</v>
      </c>
      <c r="Z199" s="112">
        <v>0</v>
      </c>
      <c r="AA199" s="112">
        <v>0</v>
      </c>
      <c r="AB199" s="112">
        <v>0</v>
      </c>
      <c r="AC199" s="112">
        <v>0</v>
      </c>
      <c r="AD199" s="112">
        <f t="shared" si="224"/>
        <v>305493.43</v>
      </c>
      <c r="AE199" s="96"/>
      <c r="AF199" s="112">
        <f>SUM($R199:R199)</f>
        <v>0</v>
      </c>
      <c r="AG199" s="112">
        <f>SUM($R199:S199)</f>
        <v>0</v>
      </c>
      <c r="AH199" s="112">
        <f>SUM($R199:T199)</f>
        <v>0</v>
      </c>
      <c r="AI199" s="112">
        <f>SUM($R199:U199)</f>
        <v>0</v>
      </c>
      <c r="AJ199" s="112">
        <f>SUM($R199:V199)</f>
        <v>254930.78999999998</v>
      </c>
      <c r="AK199" s="112">
        <f>SUM($R199:W199)</f>
        <v>305895.99</v>
      </c>
      <c r="AL199" s="112">
        <f>SUM($R199:X199)</f>
        <v>305493.43</v>
      </c>
      <c r="AM199" s="112">
        <f>SUM($R199:Y199)</f>
        <v>305493.43</v>
      </c>
      <c r="AN199" s="112">
        <f>SUM($R199:Z199)</f>
        <v>305493.43</v>
      </c>
      <c r="AO199" s="112">
        <f>SUM($R199:AA199)</f>
        <v>305493.43</v>
      </c>
      <c r="AP199" s="112">
        <f>SUM($R199:AB199)</f>
        <v>305493.43</v>
      </c>
      <c r="AQ199" s="112">
        <f>SUM($R199:AC199)</f>
        <v>305493.43</v>
      </c>
      <c r="AR199" s="132">
        <f t="shared" si="193"/>
        <v>186753.38708333331</v>
      </c>
      <c r="AT199" s="112">
        <f t="shared" si="194"/>
        <v>0</v>
      </c>
      <c r="AU199" s="112">
        <f t="shared" si="195"/>
        <v>0</v>
      </c>
      <c r="AV199" s="112">
        <f t="shared" si="196"/>
        <v>0</v>
      </c>
      <c r="AW199" s="112">
        <f t="shared" si="197"/>
        <v>0</v>
      </c>
      <c r="AX199" s="112">
        <f t="shared" si="198"/>
        <v>0</v>
      </c>
      <c r="AY199" s="112">
        <f t="shared" si="199"/>
        <v>0</v>
      </c>
      <c r="AZ199" s="112">
        <f t="shared" si="200"/>
        <v>0</v>
      </c>
      <c r="BA199" s="112">
        <f t="shared" si="201"/>
        <v>0</v>
      </c>
      <c r="BB199" s="112">
        <f t="shared" si="202"/>
        <v>0</v>
      </c>
      <c r="BC199" s="112">
        <f t="shared" si="203"/>
        <v>0</v>
      </c>
      <c r="BD199" s="112">
        <f t="shared" si="204"/>
        <v>0</v>
      </c>
      <c r="BE199" s="112">
        <f t="shared" si="205"/>
        <v>0</v>
      </c>
      <c r="BF199" s="112">
        <f t="shared" si="206"/>
        <v>0</v>
      </c>
      <c r="BG199" s="96"/>
      <c r="BH199" s="112">
        <f>SUM($AT199:AT199)</f>
        <v>0</v>
      </c>
      <c r="BI199" s="112">
        <f>SUM($AT199:AU199)</f>
        <v>0</v>
      </c>
      <c r="BJ199" s="112">
        <f>SUM($AT199:AV199)</f>
        <v>0</v>
      </c>
      <c r="BK199" s="112">
        <f>SUM($AT199:AW199)</f>
        <v>0</v>
      </c>
      <c r="BL199" s="112">
        <f>SUM($AT199:AX199)</f>
        <v>0</v>
      </c>
      <c r="BM199" s="112">
        <f>SUM($AT199:AY199)</f>
        <v>0</v>
      </c>
      <c r="BN199" s="112">
        <f>SUM($AT199:AZ199)</f>
        <v>0</v>
      </c>
      <c r="BO199" s="112">
        <f>SUM($AT199:BA199)</f>
        <v>0</v>
      </c>
      <c r="BP199" s="112">
        <f>SUM($AT199:BB199)</f>
        <v>0</v>
      </c>
      <c r="BQ199" s="112">
        <f>SUM($AT199:BC199)</f>
        <v>0</v>
      </c>
      <c r="BR199" s="112">
        <f>SUM($AT199:BD199)</f>
        <v>0</v>
      </c>
      <c r="BS199" s="112">
        <f>SUM($AT199:BE199)</f>
        <v>0</v>
      </c>
      <c r="BT199" s="132">
        <f t="shared" si="207"/>
        <v>0</v>
      </c>
      <c r="BV199" s="112">
        <f t="shared" si="208"/>
        <v>0</v>
      </c>
      <c r="BW199" s="112">
        <f t="shared" si="209"/>
        <v>0</v>
      </c>
      <c r="BX199" s="112">
        <f t="shared" si="210"/>
        <v>0</v>
      </c>
      <c r="BY199" s="112">
        <f t="shared" si="211"/>
        <v>0</v>
      </c>
      <c r="BZ199" s="112">
        <f t="shared" si="212"/>
        <v>185061.90838470001</v>
      </c>
      <c r="CA199" s="112">
        <f t="shared" si="213"/>
        <v>36997.167635999998</v>
      </c>
      <c r="CB199" s="112">
        <f t="shared" si="214"/>
        <v>-292.23038080000003</v>
      </c>
      <c r="CC199" s="112">
        <f t="shared" si="215"/>
        <v>0</v>
      </c>
      <c r="CD199" s="112">
        <f t="shared" si="216"/>
        <v>0</v>
      </c>
      <c r="CE199" s="112">
        <f t="shared" si="217"/>
        <v>0</v>
      </c>
      <c r="CF199" s="112">
        <f t="shared" si="218"/>
        <v>0</v>
      </c>
      <c r="CG199" s="112">
        <f t="shared" si="219"/>
        <v>0</v>
      </c>
      <c r="CH199" s="112">
        <f t="shared" si="220"/>
        <v>221766.84563990001</v>
      </c>
      <c r="CI199" s="96"/>
      <c r="CJ199" s="112">
        <f>SUM($BV199:BV199)</f>
        <v>0</v>
      </c>
      <c r="CK199" s="112">
        <f>SUM($BV199:BW199)</f>
        <v>0</v>
      </c>
      <c r="CL199" s="112">
        <f>SUM($BV199:BX199)</f>
        <v>0</v>
      </c>
      <c r="CM199" s="112">
        <f>SUM($BV199:BY199)</f>
        <v>0</v>
      </c>
      <c r="CN199" s="112">
        <f>SUM($BV199:BZ199)</f>
        <v>185061.90838470001</v>
      </c>
      <c r="CO199" s="112">
        <f>SUM($BV199:CA199)</f>
        <v>222059.07602070001</v>
      </c>
      <c r="CP199" s="112">
        <f>SUM($BV199:CB199)</f>
        <v>221766.84563990001</v>
      </c>
      <c r="CQ199" s="112">
        <f>SUM($BV199:CC199)</f>
        <v>221766.84563990001</v>
      </c>
      <c r="CR199" s="112">
        <f>SUM($BV199:CD199)</f>
        <v>221766.84563990001</v>
      </c>
      <c r="CS199" s="112">
        <f>SUM($BV199:CE199)</f>
        <v>221766.84563990001</v>
      </c>
      <c r="CT199" s="112">
        <f>SUM($BV199:CF199)</f>
        <v>221766.84563990001</v>
      </c>
      <c r="CU199" s="112">
        <f>SUM($BV199:CG199)</f>
        <v>221766.84563990001</v>
      </c>
      <c r="CV199" s="132">
        <f t="shared" si="225"/>
        <v>135569.88628540418</v>
      </c>
    </row>
    <row r="200" spans="1:100" s="94" customFormat="1" ht="14.4">
      <c r="A200" s="154" t="s">
        <v>509</v>
      </c>
      <c r="B200" s="154" t="s">
        <v>62</v>
      </c>
      <c r="C200" s="154" t="s">
        <v>268</v>
      </c>
      <c r="D200" s="137" t="s">
        <v>583</v>
      </c>
      <c r="E200" s="105" t="s">
        <v>57</v>
      </c>
      <c r="F200" t="s">
        <v>235</v>
      </c>
      <c r="G200" t="s">
        <v>236</v>
      </c>
      <c r="H200" t="s">
        <v>237</v>
      </c>
      <c r="I200" t="s">
        <v>67</v>
      </c>
      <c r="J200" t="s">
        <v>824</v>
      </c>
      <c r="K200" s="154" t="s">
        <v>239</v>
      </c>
      <c r="L200" s="154" t="s">
        <v>44</v>
      </c>
      <c r="M200" s="119" t="str">
        <f t="shared" si="221"/>
        <v>GD.WA</v>
      </c>
      <c r="N200" s="118">
        <v>0</v>
      </c>
      <c r="O200" s="118">
        <v>1</v>
      </c>
      <c r="P200" s="117">
        <f t="shared" si="222"/>
        <v>0</v>
      </c>
      <c r="Q200" s="117">
        <f t="shared" si="223"/>
        <v>1099894.1499999999</v>
      </c>
      <c r="R200" s="112">
        <v>0</v>
      </c>
      <c r="S200" s="112">
        <v>0</v>
      </c>
      <c r="T200" s="112">
        <v>0</v>
      </c>
      <c r="U200" s="112">
        <v>0</v>
      </c>
      <c r="V200" s="112">
        <v>133203.15</v>
      </c>
      <c r="W200" s="112">
        <v>0</v>
      </c>
      <c r="X200" s="112">
        <v>0</v>
      </c>
      <c r="Y200" s="112">
        <v>0</v>
      </c>
      <c r="Z200" s="112">
        <v>0</v>
      </c>
      <c r="AA200" s="112">
        <v>23626</v>
      </c>
      <c r="AB200" s="112">
        <v>273542</v>
      </c>
      <c r="AC200" s="112">
        <v>669523</v>
      </c>
      <c r="AD200" s="112">
        <f t="shared" si="224"/>
        <v>1099894.1499999999</v>
      </c>
      <c r="AE200" s="96"/>
      <c r="AF200" s="112">
        <f>SUM($R200:R200)</f>
        <v>0</v>
      </c>
      <c r="AG200" s="112">
        <f>SUM($R200:S200)</f>
        <v>0</v>
      </c>
      <c r="AH200" s="112">
        <f>SUM($R200:T200)</f>
        <v>0</v>
      </c>
      <c r="AI200" s="112">
        <f>SUM($R200:U200)</f>
        <v>0</v>
      </c>
      <c r="AJ200" s="112">
        <f>SUM($R200:V200)</f>
        <v>133203.15</v>
      </c>
      <c r="AK200" s="112">
        <f>SUM($R200:W200)</f>
        <v>133203.15</v>
      </c>
      <c r="AL200" s="112">
        <f>SUM($R200:X200)</f>
        <v>133203.15</v>
      </c>
      <c r="AM200" s="112">
        <f>SUM($R200:Y200)</f>
        <v>133203.15</v>
      </c>
      <c r="AN200" s="112">
        <f>SUM($R200:Z200)</f>
        <v>133203.15</v>
      </c>
      <c r="AO200" s="112">
        <f>SUM($R200:AA200)</f>
        <v>156829.15</v>
      </c>
      <c r="AP200" s="112">
        <f>SUM($R200:AB200)</f>
        <v>430371.15</v>
      </c>
      <c r="AQ200" s="112">
        <f>SUM($R200:AC200)</f>
        <v>1099894.1499999999</v>
      </c>
      <c r="AR200" s="132">
        <f t="shared" si="193"/>
        <v>150263.59375</v>
      </c>
      <c r="AT200" s="112">
        <f t="shared" si="194"/>
        <v>0</v>
      </c>
      <c r="AU200" s="112">
        <f t="shared" si="195"/>
        <v>0</v>
      </c>
      <c r="AV200" s="112">
        <f t="shared" si="196"/>
        <v>0</v>
      </c>
      <c r="AW200" s="112">
        <f t="shared" si="197"/>
        <v>0</v>
      </c>
      <c r="AX200" s="112">
        <f t="shared" si="198"/>
        <v>0</v>
      </c>
      <c r="AY200" s="112">
        <f t="shared" si="199"/>
        <v>0</v>
      </c>
      <c r="AZ200" s="112">
        <f t="shared" si="200"/>
        <v>0</v>
      </c>
      <c r="BA200" s="112">
        <f t="shared" si="201"/>
        <v>0</v>
      </c>
      <c r="BB200" s="112">
        <f t="shared" si="202"/>
        <v>0</v>
      </c>
      <c r="BC200" s="112">
        <f t="shared" si="203"/>
        <v>0</v>
      </c>
      <c r="BD200" s="112">
        <f t="shared" si="204"/>
        <v>0</v>
      </c>
      <c r="BE200" s="112">
        <f t="shared" si="205"/>
        <v>0</v>
      </c>
      <c r="BF200" s="112">
        <f t="shared" si="206"/>
        <v>0</v>
      </c>
      <c r="BG200" s="96"/>
      <c r="BH200" s="112">
        <f>SUM($AT200:AT200)</f>
        <v>0</v>
      </c>
      <c r="BI200" s="112">
        <f>SUM($AT200:AU200)</f>
        <v>0</v>
      </c>
      <c r="BJ200" s="112">
        <f>SUM($AT200:AV200)</f>
        <v>0</v>
      </c>
      <c r="BK200" s="112">
        <f>SUM($AT200:AW200)</f>
        <v>0</v>
      </c>
      <c r="BL200" s="112">
        <f>SUM($AT200:AX200)</f>
        <v>0</v>
      </c>
      <c r="BM200" s="112">
        <f>SUM($AT200:AY200)</f>
        <v>0</v>
      </c>
      <c r="BN200" s="112">
        <f>SUM($AT200:AZ200)</f>
        <v>0</v>
      </c>
      <c r="BO200" s="112">
        <f>SUM($AT200:BA200)</f>
        <v>0</v>
      </c>
      <c r="BP200" s="112">
        <f>SUM($AT200:BB200)</f>
        <v>0</v>
      </c>
      <c r="BQ200" s="112">
        <f>SUM($AT200:BC200)</f>
        <v>0</v>
      </c>
      <c r="BR200" s="112">
        <f>SUM($AT200:BD200)</f>
        <v>0</v>
      </c>
      <c r="BS200" s="112">
        <f>SUM($AT200:BE200)</f>
        <v>0</v>
      </c>
      <c r="BT200" s="132">
        <f t="shared" si="207"/>
        <v>0</v>
      </c>
      <c r="BV200" s="112">
        <f t="shared" si="208"/>
        <v>0</v>
      </c>
      <c r="BW200" s="112">
        <f t="shared" si="209"/>
        <v>0</v>
      </c>
      <c r="BX200" s="112">
        <f t="shared" si="210"/>
        <v>0</v>
      </c>
      <c r="BY200" s="112">
        <f t="shared" si="211"/>
        <v>0</v>
      </c>
      <c r="BZ200" s="112">
        <f t="shared" si="212"/>
        <v>133203.15</v>
      </c>
      <c r="CA200" s="112">
        <f t="shared" si="213"/>
        <v>0</v>
      </c>
      <c r="CB200" s="112">
        <f t="shared" si="214"/>
        <v>0</v>
      </c>
      <c r="CC200" s="112">
        <f t="shared" si="215"/>
        <v>0</v>
      </c>
      <c r="CD200" s="112">
        <f t="shared" si="216"/>
        <v>0</v>
      </c>
      <c r="CE200" s="112">
        <f t="shared" si="217"/>
        <v>23626</v>
      </c>
      <c r="CF200" s="112">
        <f t="shared" si="218"/>
        <v>273542</v>
      </c>
      <c r="CG200" s="112">
        <f t="shared" si="219"/>
        <v>669523</v>
      </c>
      <c r="CH200" s="112">
        <f t="shared" si="220"/>
        <v>1099894.1499999999</v>
      </c>
      <c r="CI200" s="96"/>
      <c r="CJ200" s="112">
        <f>SUM($BV200:BV200)</f>
        <v>0</v>
      </c>
      <c r="CK200" s="112">
        <f>SUM($BV200:BW200)</f>
        <v>0</v>
      </c>
      <c r="CL200" s="112">
        <f>SUM($BV200:BX200)</f>
        <v>0</v>
      </c>
      <c r="CM200" s="112">
        <f>SUM($BV200:BY200)</f>
        <v>0</v>
      </c>
      <c r="CN200" s="112">
        <f>SUM($BV200:BZ200)</f>
        <v>133203.15</v>
      </c>
      <c r="CO200" s="112">
        <f>SUM($BV200:CA200)</f>
        <v>133203.15</v>
      </c>
      <c r="CP200" s="112">
        <f>SUM($BV200:CB200)</f>
        <v>133203.15</v>
      </c>
      <c r="CQ200" s="112">
        <f>SUM($BV200:CC200)</f>
        <v>133203.15</v>
      </c>
      <c r="CR200" s="112">
        <f>SUM($BV200:CD200)</f>
        <v>133203.15</v>
      </c>
      <c r="CS200" s="112">
        <f>SUM($BV200:CE200)</f>
        <v>156829.15</v>
      </c>
      <c r="CT200" s="112">
        <f>SUM($BV200:CF200)</f>
        <v>430371.15</v>
      </c>
      <c r="CU200" s="112">
        <f>SUM($BV200:CG200)</f>
        <v>1099894.1499999999</v>
      </c>
      <c r="CV200" s="132">
        <f t="shared" si="225"/>
        <v>150263.59375</v>
      </c>
    </row>
    <row r="201" spans="1:100" s="94" customFormat="1" ht="14.4">
      <c r="A201" s="154" t="s">
        <v>864</v>
      </c>
      <c r="B201" t="s">
        <v>267</v>
      </c>
      <c r="C201" s="137" t="s">
        <v>21</v>
      </c>
      <c r="D201" s="137" t="s">
        <v>731</v>
      </c>
      <c r="E201" s="199" t="s">
        <v>54</v>
      </c>
      <c r="F201" s="137" t="s">
        <v>270</v>
      </c>
      <c r="G201" s="137" t="s">
        <v>298</v>
      </c>
      <c r="H201" s="137" t="s">
        <v>299</v>
      </c>
      <c r="I201" s="137" t="s">
        <v>831</v>
      </c>
      <c r="J201" s="137" t="s">
        <v>832</v>
      </c>
      <c r="K201" s="154" t="s">
        <v>501</v>
      </c>
      <c r="L201" s="154" t="s">
        <v>505</v>
      </c>
      <c r="M201" s="119" t="str">
        <f>B201&amp;"."&amp;C201</f>
        <v>ED.AN</v>
      </c>
      <c r="N201" s="198">
        <v>0.65639999999999998</v>
      </c>
      <c r="O201" s="198">
        <v>0</v>
      </c>
      <c r="P201" s="117">
        <f t="shared" ref="P201:P202" si="226">AD201*N201</f>
        <v>5321024.55</v>
      </c>
      <c r="Q201" s="117">
        <f t="shared" ref="Q201:Q202" si="227">AD201*O201</f>
        <v>0</v>
      </c>
      <c r="R201" s="112">
        <v>0</v>
      </c>
      <c r="S201" s="112">
        <v>0</v>
      </c>
      <c r="T201" s="112">
        <v>0</v>
      </c>
      <c r="U201" s="112">
        <v>0</v>
      </c>
      <c r="V201" s="112">
        <v>0</v>
      </c>
      <c r="W201" s="112">
        <v>0</v>
      </c>
      <c r="X201" s="112">
        <v>0</v>
      </c>
      <c r="Y201" s="112">
        <v>0</v>
      </c>
      <c r="Z201" s="112">
        <v>0</v>
      </c>
      <c r="AA201" s="112">
        <v>0</v>
      </c>
      <c r="AB201" s="112">
        <v>0</v>
      </c>
      <c r="AC201" s="112">
        <v>8106375</v>
      </c>
      <c r="AD201" s="112">
        <f t="shared" si="224"/>
        <v>8106375</v>
      </c>
      <c r="AE201" s="96"/>
      <c r="AF201" s="112">
        <f>SUM($R201:R201)</f>
        <v>0</v>
      </c>
      <c r="AG201" s="112">
        <f>SUM($R201:S201)</f>
        <v>0</v>
      </c>
      <c r="AH201" s="112">
        <f>SUM($R201:T201)</f>
        <v>0</v>
      </c>
      <c r="AI201" s="112">
        <f>SUM($R201:U201)</f>
        <v>0</v>
      </c>
      <c r="AJ201" s="112">
        <f>SUM($R201:V201)</f>
        <v>0</v>
      </c>
      <c r="AK201" s="112">
        <f>SUM($R201:W201)</f>
        <v>0</v>
      </c>
      <c r="AL201" s="112">
        <f>SUM($R201:X201)</f>
        <v>0</v>
      </c>
      <c r="AM201" s="112">
        <f>SUM($R201:Y201)</f>
        <v>0</v>
      </c>
      <c r="AN201" s="112">
        <f>SUM($R201:Z201)</f>
        <v>0</v>
      </c>
      <c r="AO201" s="112">
        <f>SUM($R201:AA201)</f>
        <v>0</v>
      </c>
      <c r="AP201" s="112">
        <f>SUM($R201:AB201)</f>
        <v>0</v>
      </c>
      <c r="AQ201" s="112">
        <f>SUM($R201:AC201)</f>
        <v>8106375</v>
      </c>
      <c r="AR201" s="132">
        <f t="shared" si="193"/>
        <v>337765.625</v>
      </c>
      <c r="AT201" s="112">
        <f t="shared" ref="AT201:AT202" si="228">R201*$N201</f>
        <v>0</v>
      </c>
      <c r="AU201" s="112">
        <f t="shared" ref="AU201:AU202" si="229">S201*$N201</f>
        <v>0</v>
      </c>
      <c r="AV201" s="112">
        <f t="shared" ref="AV201:AV202" si="230">T201*$N201</f>
        <v>0</v>
      </c>
      <c r="AW201" s="112">
        <f t="shared" ref="AW201:AW202" si="231">U201*$N201</f>
        <v>0</v>
      </c>
      <c r="AX201" s="112">
        <f t="shared" ref="AX201:AX202" si="232">V201*$N201</f>
        <v>0</v>
      </c>
      <c r="AY201" s="112">
        <f t="shared" ref="AY201:AY202" si="233">W201*$N201</f>
        <v>0</v>
      </c>
      <c r="AZ201" s="112">
        <f t="shared" ref="AZ201:AZ202" si="234">X201*$N201</f>
        <v>0</v>
      </c>
      <c r="BA201" s="112">
        <f t="shared" ref="BA201:BA202" si="235">Y201*$N201</f>
        <v>0</v>
      </c>
      <c r="BB201" s="112">
        <f t="shared" ref="BB201:BB202" si="236">Z201*$N201</f>
        <v>0</v>
      </c>
      <c r="BC201" s="112">
        <f t="shared" ref="BC201:BC202" si="237">AA201*$N201</f>
        <v>0</v>
      </c>
      <c r="BD201" s="112">
        <f t="shared" ref="BD201:BD202" si="238">AB201*$N201</f>
        <v>0</v>
      </c>
      <c r="BE201" s="112">
        <f t="shared" si="205"/>
        <v>5321024.55</v>
      </c>
      <c r="BF201" s="112">
        <f t="shared" ref="BF201:BF202" si="239">SUM(AT201:BE201)</f>
        <v>5321024.55</v>
      </c>
      <c r="BG201" s="96"/>
      <c r="BH201" s="112">
        <f>SUM($AT201:AT201)</f>
        <v>0</v>
      </c>
      <c r="BI201" s="112">
        <f>SUM($AT201:AU201)</f>
        <v>0</v>
      </c>
      <c r="BJ201" s="112">
        <f>SUM($AT201:AV201)</f>
        <v>0</v>
      </c>
      <c r="BK201" s="112">
        <f>SUM($AT201:AW201)</f>
        <v>0</v>
      </c>
      <c r="BL201" s="112">
        <f>SUM($AT201:AX201)</f>
        <v>0</v>
      </c>
      <c r="BM201" s="112">
        <f>SUM($AT201:AY201)</f>
        <v>0</v>
      </c>
      <c r="BN201" s="112">
        <f>SUM($AT201:AZ201)</f>
        <v>0</v>
      </c>
      <c r="BO201" s="112">
        <f>SUM($AT201:BA201)</f>
        <v>0</v>
      </c>
      <c r="BP201" s="112">
        <f>SUM($AT201:BB201)</f>
        <v>0</v>
      </c>
      <c r="BQ201" s="112">
        <f>SUM($AT201:BC201)</f>
        <v>0</v>
      </c>
      <c r="BR201" s="112">
        <f>SUM($AT201:BD201)</f>
        <v>0</v>
      </c>
      <c r="BS201" s="112">
        <f>SUM($AT201:BE201)</f>
        <v>5321024.55</v>
      </c>
      <c r="BT201" s="132">
        <f t="shared" ref="BT201:BT202" si="240">(((0+BS201)/2)+SUM(BH201:BR201))/12</f>
        <v>221709.35624999998</v>
      </c>
      <c r="BV201" s="112">
        <f t="shared" ref="BV201:BV202" si="241">$O201*R201</f>
        <v>0</v>
      </c>
      <c r="BW201" s="112">
        <f t="shared" ref="BW201:BW202" si="242">$O201*S201</f>
        <v>0</v>
      </c>
      <c r="BX201" s="112">
        <f t="shared" ref="BX201:BX202" si="243">$O201*T201</f>
        <v>0</v>
      </c>
      <c r="BY201" s="112">
        <f t="shared" ref="BY201:BY202" si="244">$O201*U201</f>
        <v>0</v>
      </c>
      <c r="BZ201" s="112">
        <f t="shared" ref="BZ201:BZ202" si="245">$O201*V201</f>
        <v>0</v>
      </c>
      <c r="CA201" s="112">
        <f t="shared" ref="CA201:CA202" si="246">$O201*W201</f>
        <v>0</v>
      </c>
      <c r="CB201" s="112">
        <f t="shared" ref="CB201:CB202" si="247">$O201*X201</f>
        <v>0</v>
      </c>
      <c r="CC201" s="112">
        <f t="shared" ref="CC201:CC202" si="248">$O201*Y201</f>
        <v>0</v>
      </c>
      <c r="CD201" s="112">
        <f t="shared" ref="CD201:CD202" si="249">$O201*Z201</f>
        <v>0</v>
      </c>
      <c r="CE201" s="112">
        <f t="shared" ref="CE201:CE202" si="250">$O201*AA201</f>
        <v>0</v>
      </c>
      <c r="CF201" s="112">
        <f t="shared" ref="CF201:CF202" si="251">$O201*AB201</f>
        <v>0</v>
      </c>
      <c r="CG201" s="112">
        <f t="shared" ref="CG201:CG202" si="252">$O201*AC201</f>
        <v>0</v>
      </c>
      <c r="CH201" s="112">
        <f t="shared" ref="CH201:CH202" si="253">SUM(BV201:CG201)</f>
        <v>0</v>
      </c>
      <c r="CI201" s="96"/>
      <c r="CJ201" s="112">
        <f>SUM($BV201:BV201)</f>
        <v>0</v>
      </c>
      <c r="CK201" s="112">
        <f>SUM($BV201:BW201)</f>
        <v>0</v>
      </c>
      <c r="CL201" s="112">
        <f>SUM($BV201:BX201)</f>
        <v>0</v>
      </c>
      <c r="CM201" s="112">
        <f>SUM($BV201:BY201)</f>
        <v>0</v>
      </c>
      <c r="CN201" s="112">
        <f>SUM($BV201:BZ201)</f>
        <v>0</v>
      </c>
      <c r="CO201" s="112">
        <f>SUM($BV201:CA201)</f>
        <v>0</v>
      </c>
      <c r="CP201" s="112">
        <f>SUM($BV201:CB201)</f>
        <v>0</v>
      </c>
      <c r="CQ201" s="112">
        <f>SUM($BV201:CC201)</f>
        <v>0</v>
      </c>
      <c r="CR201" s="112">
        <f>SUM($BV201:CD201)</f>
        <v>0</v>
      </c>
      <c r="CS201" s="112">
        <f>SUM($BV201:CE201)</f>
        <v>0</v>
      </c>
      <c r="CT201" s="112">
        <f>SUM($BV201:CF201)</f>
        <v>0</v>
      </c>
      <c r="CU201" s="112">
        <f>SUM($BV201:CG201)</f>
        <v>0</v>
      </c>
      <c r="CV201" s="132">
        <f t="shared" ref="CV201:CV202" si="254">(((0+CU201)/2)+SUM(CJ201:CT201))/12</f>
        <v>0</v>
      </c>
    </row>
    <row r="202" spans="1:100" s="94" customFormat="1" ht="14.4">
      <c r="A202" s="154" t="s">
        <v>864</v>
      </c>
      <c r="B202" t="s">
        <v>267</v>
      </c>
      <c r="C202" s="265" t="s">
        <v>268</v>
      </c>
      <c r="D202" s="137" t="s">
        <v>731</v>
      </c>
      <c r="E202" s="199" t="s">
        <v>54</v>
      </c>
      <c r="F202" s="137" t="s">
        <v>270</v>
      </c>
      <c r="G202" s="137" t="s">
        <v>323</v>
      </c>
      <c r="H202" s="137" t="s">
        <v>324</v>
      </c>
      <c r="I202" s="137" t="s">
        <v>831</v>
      </c>
      <c r="J202" s="137" t="s">
        <v>833</v>
      </c>
      <c r="K202" s="154" t="s">
        <v>501</v>
      </c>
      <c r="L202" s="154" t="s">
        <v>504</v>
      </c>
      <c r="M202" s="119" t="str">
        <f>B202&amp;"."&amp;C202</f>
        <v>ED.WA</v>
      </c>
      <c r="N202" s="118">
        <v>1</v>
      </c>
      <c r="O202" s="118">
        <v>0</v>
      </c>
      <c r="P202" s="117">
        <f t="shared" si="226"/>
        <v>2763760</v>
      </c>
      <c r="Q202" s="117">
        <f t="shared" si="227"/>
        <v>0</v>
      </c>
      <c r="R202" s="112">
        <v>0</v>
      </c>
      <c r="S202" s="112">
        <v>0</v>
      </c>
      <c r="T202" s="112">
        <v>0</v>
      </c>
      <c r="U202" s="112">
        <v>0</v>
      </c>
      <c r="V202" s="112">
        <v>0</v>
      </c>
      <c r="W202" s="112">
        <v>0</v>
      </c>
      <c r="X202" s="112">
        <v>0</v>
      </c>
      <c r="Y202" s="112">
        <v>0</v>
      </c>
      <c r="Z202" s="112">
        <v>0</v>
      </c>
      <c r="AA202" s="112">
        <v>0</v>
      </c>
      <c r="AB202" s="112">
        <v>0</v>
      </c>
      <c r="AC202" s="112">
        <v>2763760</v>
      </c>
      <c r="AD202" s="112">
        <f t="shared" si="224"/>
        <v>2763760</v>
      </c>
      <c r="AE202" s="96"/>
      <c r="AF202" s="112">
        <f>SUM($R202:R202)</f>
        <v>0</v>
      </c>
      <c r="AG202" s="112">
        <f>SUM($R202:S202)</f>
        <v>0</v>
      </c>
      <c r="AH202" s="112">
        <f>SUM($R202:T202)</f>
        <v>0</v>
      </c>
      <c r="AI202" s="112">
        <f>SUM($R202:U202)</f>
        <v>0</v>
      </c>
      <c r="AJ202" s="112">
        <f>SUM($R202:V202)</f>
        <v>0</v>
      </c>
      <c r="AK202" s="112">
        <f>SUM($R202:W202)</f>
        <v>0</v>
      </c>
      <c r="AL202" s="112">
        <f>SUM($R202:X202)</f>
        <v>0</v>
      </c>
      <c r="AM202" s="112">
        <f>SUM($R202:Y202)</f>
        <v>0</v>
      </c>
      <c r="AN202" s="112">
        <f>SUM($R202:Z202)</f>
        <v>0</v>
      </c>
      <c r="AO202" s="112">
        <f>SUM($R202:AA202)</f>
        <v>0</v>
      </c>
      <c r="AP202" s="112">
        <f>SUM($R202:AB202)</f>
        <v>0</v>
      </c>
      <c r="AQ202" s="112">
        <f>SUM($R202:AC202)</f>
        <v>2763760</v>
      </c>
      <c r="AR202" s="132">
        <f t="shared" si="193"/>
        <v>115156.66666666667</v>
      </c>
      <c r="AT202" s="112">
        <f t="shared" si="228"/>
        <v>0</v>
      </c>
      <c r="AU202" s="112">
        <f t="shared" si="229"/>
        <v>0</v>
      </c>
      <c r="AV202" s="112">
        <f t="shared" si="230"/>
        <v>0</v>
      </c>
      <c r="AW202" s="112">
        <f t="shared" si="231"/>
        <v>0</v>
      </c>
      <c r="AX202" s="112">
        <f t="shared" si="232"/>
        <v>0</v>
      </c>
      <c r="AY202" s="112">
        <f t="shared" si="233"/>
        <v>0</v>
      </c>
      <c r="AZ202" s="112">
        <f t="shared" si="234"/>
        <v>0</v>
      </c>
      <c r="BA202" s="112">
        <f t="shared" si="235"/>
        <v>0</v>
      </c>
      <c r="BB202" s="112">
        <f t="shared" si="236"/>
        <v>0</v>
      </c>
      <c r="BC202" s="112">
        <f t="shared" si="237"/>
        <v>0</v>
      </c>
      <c r="BD202" s="112">
        <f t="shared" si="238"/>
        <v>0</v>
      </c>
      <c r="BE202" s="112">
        <f t="shared" si="205"/>
        <v>2763760</v>
      </c>
      <c r="BF202" s="112">
        <f t="shared" si="239"/>
        <v>2763760</v>
      </c>
      <c r="BG202" s="96"/>
      <c r="BH202" s="112">
        <f>SUM($AT202:AT202)</f>
        <v>0</v>
      </c>
      <c r="BI202" s="112">
        <f>SUM($AT202:AU202)</f>
        <v>0</v>
      </c>
      <c r="BJ202" s="112">
        <f>SUM($AT202:AV202)</f>
        <v>0</v>
      </c>
      <c r="BK202" s="112">
        <f>SUM($AT202:AW202)</f>
        <v>0</v>
      </c>
      <c r="BL202" s="112">
        <f>SUM($AT202:AX202)</f>
        <v>0</v>
      </c>
      <c r="BM202" s="112">
        <f>SUM($AT202:AY202)</f>
        <v>0</v>
      </c>
      <c r="BN202" s="112">
        <f>SUM($AT202:AZ202)</f>
        <v>0</v>
      </c>
      <c r="BO202" s="112">
        <f>SUM($AT202:BA202)</f>
        <v>0</v>
      </c>
      <c r="BP202" s="112">
        <f>SUM($AT202:BB202)</f>
        <v>0</v>
      </c>
      <c r="BQ202" s="112">
        <f>SUM($AT202:BC202)</f>
        <v>0</v>
      </c>
      <c r="BR202" s="112">
        <f>SUM($AT202:BD202)</f>
        <v>0</v>
      </c>
      <c r="BS202" s="112">
        <f>SUM($AT202:BE202)</f>
        <v>2763760</v>
      </c>
      <c r="BT202" s="132">
        <f t="shared" si="240"/>
        <v>115156.66666666667</v>
      </c>
      <c r="BV202" s="112">
        <f t="shared" si="241"/>
        <v>0</v>
      </c>
      <c r="BW202" s="112">
        <f t="shared" si="242"/>
        <v>0</v>
      </c>
      <c r="BX202" s="112">
        <f t="shared" si="243"/>
        <v>0</v>
      </c>
      <c r="BY202" s="112">
        <f t="shared" si="244"/>
        <v>0</v>
      </c>
      <c r="BZ202" s="112">
        <f t="shared" si="245"/>
        <v>0</v>
      </c>
      <c r="CA202" s="112">
        <f t="shared" si="246"/>
        <v>0</v>
      </c>
      <c r="CB202" s="112">
        <f t="shared" si="247"/>
        <v>0</v>
      </c>
      <c r="CC202" s="112">
        <f t="shared" si="248"/>
        <v>0</v>
      </c>
      <c r="CD202" s="112">
        <f t="shared" si="249"/>
        <v>0</v>
      </c>
      <c r="CE202" s="112">
        <f t="shared" si="250"/>
        <v>0</v>
      </c>
      <c r="CF202" s="112">
        <f t="shared" si="251"/>
        <v>0</v>
      </c>
      <c r="CG202" s="112">
        <f t="shared" si="252"/>
        <v>0</v>
      </c>
      <c r="CH202" s="112">
        <f t="shared" si="253"/>
        <v>0</v>
      </c>
      <c r="CI202" s="96"/>
      <c r="CJ202" s="112">
        <f>SUM($BV202:BV202)</f>
        <v>0</v>
      </c>
      <c r="CK202" s="112">
        <f>SUM($BV202:BW202)</f>
        <v>0</v>
      </c>
      <c r="CL202" s="112">
        <f>SUM($BV202:BX202)</f>
        <v>0</v>
      </c>
      <c r="CM202" s="112">
        <f>SUM($BV202:BY202)</f>
        <v>0</v>
      </c>
      <c r="CN202" s="112">
        <f>SUM($BV202:BZ202)</f>
        <v>0</v>
      </c>
      <c r="CO202" s="112">
        <f>SUM($BV202:CA202)</f>
        <v>0</v>
      </c>
      <c r="CP202" s="112">
        <f>SUM($BV202:CB202)</f>
        <v>0</v>
      </c>
      <c r="CQ202" s="112">
        <f>SUM($BV202:CC202)</f>
        <v>0</v>
      </c>
      <c r="CR202" s="112">
        <f>SUM($BV202:CD202)</f>
        <v>0</v>
      </c>
      <c r="CS202" s="112">
        <f>SUM($BV202:CE202)</f>
        <v>0</v>
      </c>
      <c r="CT202" s="112">
        <f>SUM($BV202:CF202)</f>
        <v>0</v>
      </c>
      <c r="CU202" s="112">
        <f>SUM($BV202:CG202)</f>
        <v>0</v>
      </c>
      <c r="CV202" s="132">
        <f t="shared" si="254"/>
        <v>0</v>
      </c>
    </row>
    <row r="203" spans="1:100" s="94" customFormat="1" ht="14.4">
      <c r="A203" s="154"/>
      <c r="B203" s="96"/>
      <c r="C203" s="96"/>
      <c r="D203" s="96"/>
      <c r="E203" s="105"/>
      <c r="F203" s="96"/>
      <c r="G203" s="106"/>
      <c r="H203" s="105"/>
      <c r="I203" s="105"/>
      <c r="J203" s="105"/>
      <c r="K203" s="105"/>
      <c r="L203" s="105"/>
      <c r="M203" s="105"/>
      <c r="N203" s="104"/>
      <c r="O203" s="104"/>
      <c r="P203" s="108"/>
      <c r="Q203" s="108"/>
      <c r="R203" s="139"/>
      <c r="S203" s="139"/>
      <c r="T203" s="139"/>
      <c r="U203" s="139"/>
      <c r="V203" s="139"/>
      <c r="W203" s="139"/>
      <c r="X203" s="139"/>
      <c r="Y203" s="139"/>
      <c r="Z203" s="139"/>
      <c r="AA203" s="139"/>
      <c r="AB203" s="139"/>
      <c r="AC203" s="139"/>
      <c r="AD203" s="112"/>
      <c r="AE203" s="96"/>
      <c r="AF203" s="112"/>
      <c r="AG203" s="112"/>
      <c r="AH203" s="112"/>
      <c r="AI203" s="112"/>
      <c r="AJ203" s="112"/>
      <c r="AK203" s="112"/>
      <c r="AL203" s="112"/>
      <c r="AM203" s="112"/>
      <c r="AN203" s="112"/>
      <c r="AO203" s="112"/>
      <c r="AP203" s="112"/>
      <c r="AQ203" s="112"/>
      <c r="AR203" s="112"/>
      <c r="AT203" s="112"/>
      <c r="AU203" s="112"/>
      <c r="AV203" s="112"/>
      <c r="AW203" s="112"/>
      <c r="AX203" s="112"/>
      <c r="AY203" s="112"/>
      <c r="AZ203" s="112"/>
      <c r="BA203" s="112"/>
      <c r="BB203" s="112"/>
      <c r="BC203" s="112"/>
      <c r="BD203" s="112"/>
      <c r="BE203" s="112"/>
      <c r="BF203" s="112"/>
      <c r="BG203" s="96"/>
      <c r="BH203" s="112"/>
      <c r="BI203" s="112"/>
      <c r="BJ203" s="112"/>
      <c r="BK203" s="112"/>
      <c r="BL203" s="112"/>
      <c r="BM203" s="112"/>
      <c r="BN203" s="112"/>
      <c r="BO203" s="112"/>
      <c r="BP203" s="112"/>
      <c r="BQ203" s="112"/>
      <c r="BR203" s="112"/>
      <c r="BS203" s="112"/>
      <c r="BT203" s="132"/>
      <c r="BV203" s="112"/>
      <c r="BW203" s="112"/>
      <c r="BX203" s="112"/>
      <c r="BY203" s="112"/>
      <c r="BZ203" s="112"/>
      <c r="CA203" s="112"/>
      <c r="CB203" s="112"/>
      <c r="CC203" s="112"/>
      <c r="CD203" s="112"/>
      <c r="CE203" s="112"/>
      <c r="CF203" s="112"/>
      <c r="CG203" s="112"/>
      <c r="CH203" s="112"/>
      <c r="CI203" s="96"/>
      <c r="CJ203" s="112"/>
      <c r="CK203" s="112"/>
      <c r="CL203" s="112"/>
      <c r="CM203" s="112"/>
      <c r="CN203" s="112"/>
      <c r="CO203" s="112"/>
      <c r="CP203" s="112"/>
      <c r="CQ203" s="112"/>
      <c r="CR203" s="112"/>
      <c r="CS203" s="112"/>
      <c r="CT203" s="112"/>
      <c r="CU203" s="112"/>
      <c r="CV203" s="132"/>
    </row>
    <row r="204" spans="1:100" s="94" customFormat="1" ht="14.4">
      <c r="A204" s="154"/>
      <c r="B204" s="96"/>
      <c r="C204" s="96"/>
      <c r="D204" s="96"/>
      <c r="E204" s="105"/>
      <c r="F204" s="96"/>
      <c r="G204" s="106"/>
      <c r="H204" s="105"/>
      <c r="I204" s="105"/>
      <c r="J204" s="105"/>
      <c r="K204" s="105"/>
      <c r="L204" s="105"/>
      <c r="M204" s="105"/>
      <c r="N204" s="104"/>
      <c r="O204" s="104"/>
      <c r="P204" s="98"/>
      <c r="Q204" s="98"/>
      <c r="R204" s="103"/>
      <c r="S204" s="103"/>
      <c r="T204" s="103"/>
      <c r="U204" s="103"/>
      <c r="V204" s="103"/>
      <c r="W204" s="103"/>
      <c r="X204" s="103"/>
      <c r="Y204" s="103"/>
      <c r="Z204" s="103"/>
      <c r="AA204" s="103"/>
      <c r="AB204" s="103"/>
      <c r="AC204" s="103"/>
      <c r="AD204" s="102"/>
      <c r="AE204" s="96"/>
      <c r="AF204" s="96"/>
      <c r="AG204" s="96"/>
      <c r="AH204" s="96"/>
      <c r="AI204" s="96"/>
      <c r="AJ204" s="96"/>
      <c r="AK204" s="96"/>
      <c r="AL204" s="96"/>
      <c r="AM204" s="96"/>
      <c r="AN204" s="96"/>
      <c r="AO204" s="96"/>
      <c r="AP204" s="96"/>
      <c r="AQ204" s="96"/>
      <c r="AR204" s="96"/>
      <c r="AT204" s="103"/>
      <c r="AU204" s="103"/>
      <c r="AV204" s="103"/>
      <c r="AW204" s="103"/>
      <c r="AX204" s="103"/>
      <c r="AY204" s="103"/>
      <c r="AZ204" s="103"/>
      <c r="BA204" s="103"/>
      <c r="BB204" s="103"/>
      <c r="BC204" s="103"/>
      <c r="BD204" s="103"/>
      <c r="BE204" s="103"/>
      <c r="BF204" s="102"/>
      <c r="BG204" s="96"/>
      <c r="BH204" s="96"/>
      <c r="BI204" s="96"/>
      <c r="BJ204" s="96"/>
      <c r="BK204" s="96"/>
      <c r="BL204" s="96"/>
      <c r="BM204" s="96"/>
      <c r="BN204" s="96"/>
      <c r="BO204" s="96"/>
      <c r="BP204" s="96"/>
      <c r="BQ204" s="96"/>
      <c r="BR204" s="96"/>
      <c r="BS204" s="96"/>
      <c r="BT204" s="96"/>
      <c r="BV204" s="103"/>
      <c r="BW204" s="103"/>
      <c r="BX204" s="103"/>
      <c r="BY204" s="103"/>
      <c r="BZ204" s="103"/>
      <c r="CA204" s="103"/>
      <c r="CB204" s="103"/>
      <c r="CC204" s="103"/>
      <c r="CD204" s="103"/>
      <c r="CE204" s="103"/>
      <c r="CF204" s="103"/>
      <c r="CG204" s="103"/>
      <c r="CH204" s="102"/>
      <c r="CI204" s="96"/>
      <c r="CJ204" s="96"/>
      <c r="CK204" s="96"/>
      <c r="CL204" s="96"/>
      <c r="CM204" s="96"/>
      <c r="CN204" s="96"/>
      <c r="CO204" s="96"/>
      <c r="CP204" s="96"/>
      <c r="CQ204" s="96"/>
      <c r="CR204" s="96"/>
      <c r="CS204" s="96"/>
      <c r="CT204" s="96"/>
      <c r="CU204" s="96"/>
      <c r="CV204" s="96"/>
    </row>
    <row r="205" spans="1:100" s="94" customFormat="1" ht="14.4">
      <c r="A205" s="154"/>
      <c r="B205" s="96"/>
      <c r="C205" s="96"/>
      <c r="D205" s="96"/>
      <c r="E205" s="131"/>
      <c r="F205" s="115" t="s">
        <v>59</v>
      </c>
      <c r="G205" s="106"/>
      <c r="H205" s="105"/>
      <c r="I205" s="105"/>
      <c r="J205" s="105"/>
      <c r="K205" s="105"/>
      <c r="M205" s="115"/>
      <c r="N205" s="114"/>
      <c r="O205" s="115" t="s">
        <v>59</v>
      </c>
      <c r="Q205" s="98"/>
      <c r="R205" s="103"/>
      <c r="S205" s="103"/>
      <c r="T205" s="103"/>
      <c r="U205" s="103"/>
      <c r="V205" s="103"/>
      <c r="W205" s="103"/>
      <c r="X205" s="103"/>
      <c r="Y205" s="103"/>
      <c r="Z205" s="103"/>
      <c r="AA205" s="103"/>
      <c r="AB205" s="103"/>
      <c r="AC205" s="103"/>
      <c r="AD205" s="102"/>
      <c r="AE205" s="96"/>
      <c r="AF205" s="96"/>
      <c r="AG205" s="96"/>
      <c r="AH205" s="96"/>
      <c r="AI205" s="96"/>
      <c r="AJ205" s="96"/>
      <c r="AK205" s="96"/>
      <c r="AL205" s="96"/>
      <c r="AM205" s="96"/>
      <c r="AN205" s="96"/>
      <c r="AO205" s="96"/>
      <c r="AP205" s="96"/>
      <c r="AQ205" s="96"/>
      <c r="AR205" s="96"/>
      <c r="AT205" s="103"/>
      <c r="AU205" s="103"/>
      <c r="AV205" s="103"/>
      <c r="AW205" s="103"/>
      <c r="AX205" s="103"/>
      <c r="AY205" s="103"/>
      <c r="AZ205" s="103"/>
      <c r="BA205" s="103"/>
      <c r="BB205" s="103"/>
      <c r="BC205" s="103"/>
      <c r="BD205" s="103"/>
      <c r="BE205" s="103"/>
      <c r="BF205" s="102"/>
      <c r="BG205" s="96"/>
      <c r="BH205" s="96"/>
      <c r="BI205" s="96"/>
      <c r="BJ205" s="96"/>
      <c r="BK205" s="96"/>
      <c r="BL205" s="96"/>
      <c r="BM205" s="96"/>
      <c r="BN205" s="96"/>
      <c r="BO205" s="96"/>
      <c r="BP205" s="96"/>
      <c r="BQ205" s="96"/>
      <c r="BR205" s="96"/>
      <c r="BS205" s="96"/>
      <c r="BT205" s="96"/>
      <c r="BV205" s="103"/>
      <c r="BW205" s="103"/>
      <c r="BX205" s="103"/>
      <c r="BY205" s="103"/>
      <c r="BZ205" s="103"/>
      <c r="CA205" s="103"/>
      <c r="CB205" s="103"/>
      <c r="CC205" s="103"/>
      <c r="CD205" s="103"/>
      <c r="CE205" s="103"/>
      <c r="CF205" s="103"/>
      <c r="CG205" s="103"/>
      <c r="CH205" s="102"/>
      <c r="CI205" s="96"/>
      <c r="CJ205" s="96"/>
      <c r="CK205" s="96"/>
      <c r="CL205" s="96"/>
      <c r="CM205" s="96"/>
      <c r="CN205" s="96"/>
      <c r="CO205" s="96"/>
      <c r="CP205" s="96"/>
      <c r="CQ205" s="96"/>
      <c r="CR205" s="96"/>
      <c r="CS205" s="96"/>
      <c r="CT205" s="96"/>
      <c r="CU205" s="96"/>
      <c r="CV205" s="96"/>
    </row>
    <row r="206" spans="1:100" s="94" customFormat="1" ht="14.4">
      <c r="A206" s="154"/>
      <c r="B206" s="96"/>
      <c r="C206" s="96"/>
      <c r="D206" s="96"/>
      <c r="E206" s="131"/>
      <c r="F206" s="109" t="s">
        <v>504</v>
      </c>
      <c r="G206" s="106"/>
      <c r="H206" s="105"/>
      <c r="I206" s="105"/>
      <c r="J206" s="105"/>
      <c r="K206" s="105"/>
      <c r="M206" s="115"/>
      <c r="N206" s="114"/>
      <c r="O206" s="109" t="s">
        <v>504</v>
      </c>
      <c r="Q206" s="98"/>
      <c r="R206" s="111">
        <f t="shared" ref="R206:AD216" si="255">SUMIFS(R$5:R$202,$L$5:$L$202,$O206,$A$5:$A$202,"Y")</f>
        <v>5286933</v>
      </c>
      <c r="S206" s="111">
        <f t="shared" si="255"/>
        <v>2240705</v>
      </c>
      <c r="T206" s="111">
        <f t="shared" si="255"/>
        <v>4012196</v>
      </c>
      <c r="U206" s="111">
        <f t="shared" si="255"/>
        <v>4180197</v>
      </c>
      <c r="V206" s="111">
        <f t="shared" si="255"/>
        <v>2380524</v>
      </c>
      <c r="W206" s="111">
        <f t="shared" si="255"/>
        <v>3770857</v>
      </c>
      <c r="X206" s="111">
        <f t="shared" si="255"/>
        <v>7108601</v>
      </c>
      <c r="Y206" s="111">
        <f t="shared" si="255"/>
        <v>1517682</v>
      </c>
      <c r="Z206" s="111">
        <f t="shared" si="255"/>
        <v>2961855</v>
      </c>
      <c r="AA206" s="111">
        <f t="shared" si="255"/>
        <v>1504223</v>
      </c>
      <c r="AB206" s="111">
        <f t="shared" si="255"/>
        <v>2511128</v>
      </c>
      <c r="AC206" s="111">
        <f t="shared" si="255"/>
        <v>1575428</v>
      </c>
      <c r="AD206" s="111">
        <f t="shared" si="255"/>
        <v>39050329</v>
      </c>
      <c r="AE206" s="96"/>
      <c r="AF206" s="111">
        <f t="shared" ref="AF206:AR216" si="256">SUMIFS(AF$5:AF$202,$L$5:$L$202,$O206,$A$5:$A$202,"Y")</f>
        <v>5286933</v>
      </c>
      <c r="AG206" s="111">
        <f t="shared" si="256"/>
        <v>7527638</v>
      </c>
      <c r="AH206" s="111">
        <f t="shared" si="256"/>
        <v>11539834</v>
      </c>
      <c r="AI206" s="111">
        <f t="shared" si="256"/>
        <v>15720031</v>
      </c>
      <c r="AJ206" s="111">
        <f t="shared" si="256"/>
        <v>18100555</v>
      </c>
      <c r="AK206" s="111">
        <f t="shared" si="256"/>
        <v>21871412</v>
      </c>
      <c r="AL206" s="111">
        <f t="shared" si="256"/>
        <v>28980013</v>
      </c>
      <c r="AM206" s="111">
        <f t="shared" si="256"/>
        <v>30497695</v>
      </c>
      <c r="AN206" s="111">
        <f t="shared" si="256"/>
        <v>33459550</v>
      </c>
      <c r="AO206" s="111">
        <f t="shared" si="256"/>
        <v>34963773</v>
      </c>
      <c r="AP206" s="111">
        <f t="shared" si="256"/>
        <v>37474901</v>
      </c>
      <c r="AQ206" s="111">
        <f t="shared" si="256"/>
        <v>39050329</v>
      </c>
      <c r="AR206" s="111">
        <f t="shared" si="256"/>
        <v>22078958.291666664</v>
      </c>
      <c r="AS206" s="111"/>
      <c r="AT206" s="111">
        <f t="shared" ref="AT206:BF216" si="257">SUMIFS(AT$5:AT$202,$L$5:$L$202,$O206,$A$5:$A$202,"Y")</f>
        <v>4976994.3424200006</v>
      </c>
      <c r="AU206" s="111">
        <f t="shared" si="257"/>
        <v>1848242.3774600001</v>
      </c>
      <c r="AV206" s="111">
        <f t="shared" si="257"/>
        <v>3314296.4878399996</v>
      </c>
      <c r="AW206" s="111">
        <f t="shared" si="257"/>
        <v>3950429.4336000001</v>
      </c>
      <c r="AX206" s="111">
        <f t="shared" si="257"/>
        <v>2011052.0418000002</v>
      </c>
      <c r="AY206" s="111">
        <f t="shared" si="257"/>
        <v>3014228.6703999997</v>
      </c>
      <c r="AZ206" s="111">
        <f t="shared" si="257"/>
        <v>5338943.5289000003</v>
      </c>
      <c r="BA206" s="111">
        <f t="shared" si="257"/>
        <v>1329033.3213</v>
      </c>
      <c r="BB206" s="111">
        <f t="shared" si="257"/>
        <v>2402421.1671599997</v>
      </c>
      <c r="BC206" s="111">
        <f t="shared" si="257"/>
        <v>1410208.4933</v>
      </c>
      <c r="BD206" s="111">
        <f t="shared" si="257"/>
        <v>2418363.9500599997</v>
      </c>
      <c r="BE206" s="111">
        <f t="shared" si="257"/>
        <v>1489636.34366</v>
      </c>
      <c r="BF206" s="111">
        <f t="shared" si="257"/>
        <v>33503850.157900006</v>
      </c>
      <c r="BG206" s="111"/>
      <c r="BH206" s="111">
        <f t="shared" ref="BH206:BT216" si="258">SUMIFS(BH$5:BH$202,$L$5:$L$202,$O206,$A$5:$A$202,"Y")</f>
        <v>4976994.3424200006</v>
      </c>
      <c r="BI206" s="111">
        <f t="shared" si="258"/>
        <v>6825236.7198799988</v>
      </c>
      <c r="BJ206" s="111">
        <f t="shared" si="258"/>
        <v>10139533.20772</v>
      </c>
      <c r="BK206" s="111">
        <f t="shared" si="258"/>
        <v>14089962.641319999</v>
      </c>
      <c r="BL206" s="111">
        <f t="shared" si="258"/>
        <v>16101014.683120001</v>
      </c>
      <c r="BM206" s="111">
        <f t="shared" si="258"/>
        <v>19115243.353519998</v>
      </c>
      <c r="BN206" s="111">
        <f t="shared" si="258"/>
        <v>24454186.88242</v>
      </c>
      <c r="BO206" s="111">
        <f t="shared" si="258"/>
        <v>25783220.20372</v>
      </c>
      <c r="BP206" s="111">
        <f t="shared" si="258"/>
        <v>28185641.37088</v>
      </c>
      <c r="BQ206" s="111">
        <f t="shared" si="258"/>
        <v>29595849.864180002</v>
      </c>
      <c r="BR206" s="111">
        <f t="shared" si="258"/>
        <v>32014213.814240005</v>
      </c>
      <c r="BS206" s="111">
        <f t="shared" si="258"/>
        <v>33503850.157900006</v>
      </c>
      <c r="BT206" s="111">
        <f t="shared" si="258"/>
        <v>19002751.84686416</v>
      </c>
      <c r="BU206" s="111"/>
      <c r="BV206" s="111">
        <f t="shared" ref="BV206:CH216" si="259">SUMIFS(BV$5:BV$202,$L$5:$L$202,$O206,$A$5:$A$202,"Y")</f>
        <v>0</v>
      </c>
      <c r="BW206" s="111">
        <f t="shared" si="259"/>
        <v>0</v>
      </c>
      <c r="BX206" s="111">
        <f t="shared" si="259"/>
        <v>0</v>
      </c>
      <c r="BY206" s="111">
        <f t="shared" si="259"/>
        <v>0</v>
      </c>
      <c r="BZ206" s="111">
        <f t="shared" si="259"/>
        <v>0</v>
      </c>
      <c r="CA206" s="111">
        <f t="shared" si="259"/>
        <v>0</v>
      </c>
      <c r="CB206" s="111">
        <f t="shared" si="259"/>
        <v>0</v>
      </c>
      <c r="CC206" s="111">
        <f t="shared" si="259"/>
        <v>0</v>
      </c>
      <c r="CD206" s="111">
        <f t="shared" si="259"/>
        <v>0</v>
      </c>
      <c r="CE206" s="111">
        <f t="shared" si="259"/>
        <v>0</v>
      </c>
      <c r="CF206" s="111">
        <f t="shared" si="259"/>
        <v>0</v>
      </c>
      <c r="CG206" s="111">
        <f t="shared" si="259"/>
        <v>0</v>
      </c>
      <c r="CH206" s="111">
        <f t="shared" si="259"/>
        <v>0</v>
      </c>
      <c r="CI206" s="111"/>
      <c r="CJ206" s="111">
        <f t="shared" ref="CJ206:CV216" si="260">SUMIFS(CJ$5:CJ$202,$L$5:$L$202,$O206,$A$5:$A$202,"Y")</f>
        <v>0</v>
      </c>
      <c r="CK206" s="111">
        <f t="shared" si="260"/>
        <v>0</v>
      </c>
      <c r="CL206" s="111">
        <f t="shared" si="260"/>
        <v>0</v>
      </c>
      <c r="CM206" s="111">
        <f t="shared" si="260"/>
        <v>0</v>
      </c>
      <c r="CN206" s="111">
        <f t="shared" si="260"/>
        <v>0</v>
      </c>
      <c r="CO206" s="111">
        <f t="shared" si="260"/>
        <v>0</v>
      </c>
      <c r="CP206" s="111">
        <f t="shared" si="260"/>
        <v>0</v>
      </c>
      <c r="CQ206" s="111">
        <f t="shared" si="260"/>
        <v>0</v>
      </c>
      <c r="CR206" s="111">
        <f t="shared" si="260"/>
        <v>0</v>
      </c>
      <c r="CS206" s="111">
        <f t="shared" si="260"/>
        <v>0</v>
      </c>
      <c r="CT206" s="111">
        <f t="shared" si="260"/>
        <v>0</v>
      </c>
      <c r="CU206" s="111">
        <f t="shared" si="260"/>
        <v>0</v>
      </c>
      <c r="CV206" s="111">
        <f t="shared" si="260"/>
        <v>0</v>
      </c>
    </row>
    <row r="207" spans="1:100" s="94" customFormat="1" ht="14.4">
      <c r="A207" s="154"/>
      <c r="B207" s="96"/>
      <c r="C207" s="96"/>
      <c r="D207" s="96"/>
      <c r="E207" s="131"/>
      <c r="F207" s="109" t="s">
        <v>505</v>
      </c>
      <c r="G207" s="106"/>
      <c r="H207" s="105"/>
      <c r="I207" s="105"/>
      <c r="J207" s="105"/>
      <c r="K207" s="105"/>
      <c r="M207" s="115"/>
      <c r="N207" s="114"/>
      <c r="O207" s="109" t="s">
        <v>505</v>
      </c>
      <c r="Q207" s="98"/>
      <c r="R207" s="112">
        <f t="shared" si="255"/>
        <v>165738</v>
      </c>
      <c r="S207" s="112">
        <f t="shared" si="255"/>
        <v>1349097</v>
      </c>
      <c r="T207" s="112">
        <f t="shared" si="255"/>
        <v>504604</v>
      </c>
      <c r="U207" s="112">
        <f t="shared" si="255"/>
        <v>49278</v>
      </c>
      <c r="V207" s="112">
        <f t="shared" si="255"/>
        <v>280889</v>
      </c>
      <c r="W207" s="112">
        <f t="shared" si="255"/>
        <v>1779062.77</v>
      </c>
      <c r="X207" s="112">
        <f t="shared" si="255"/>
        <v>1935876.09</v>
      </c>
      <c r="Y207" s="112">
        <f t="shared" si="255"/>
        <v>275223.89</v>
      </c>
      <c r="Z207" s="112">
        <f t="shared" si="255"/>
        <v>3339715.66</v>
      </c>
      <c r="AA207" s="112">
        <f t="shared" si="255"/>
        <v>257991</v>
      </c>
      <c r="AB207" s="112">
        <f t="shared" si="255"/>
        <v>123432</v>
      </c>
      <c r="AC207" s="112">
        <f t="shared" si="255"/>
        <v>1496835</v>
      </c>
      <c r="AD207" s="112">
        <f t="shared" si="255"/>
        <v>11557742.41</v>
      </c>
      <c r="AE207" s="96"/>
      <c r="AF207" s="112">
        <f t="shared" si="256"/>
        <v>165738</v>
      </c>
      <c r="AG207" s="112">
        <f t="shared" si="256"/>
        <v>1514835</v>
      </c>
      <c r="AH207" s="112">
        <f t="shared" si="256"/>
        <v>2019439</v>
      </c>
      <c r="AI207" s="112">
        <f t="shared" si="256"/>
        <v>2068717</v>
      </c>
      <c r="AJ207" s="112">
        <f t="shared" si="256"/>
        <v>2349606</v>
      </c>
      <c r="AK207" s="112">
        <f t="shared" si="256"/>
        <v>4128668.77</v>
      </c>
      <c r="AL207" s="112">
        <f t="shared" si="256"/>
        <v>6064544.8600000003</v>
      </c>
      <c r="AM207" s="112">
        <f t="shared" si="256"/>
        <v>6339768.75</v>
      </c>
      <c r="AN207" s="112">
        <f t="shared" si="256"/>
        <v>9679484.4100000001</v>
      </c>
      <c r="AO207" s="112">
        <f t="shared" si="256"/>
        <v>9937475.4100000001</v>
      </c>
      <c r="AP207" s="112">
        <f t="shared" si="256"/>
        <v>10060907.41</v>
      </c>
      <c r="AQ207" s="112">
        <f t="shared" si="256"/>
        <v>11557742.41</v>
      </c>
      <c r="AR207" s="112">
        <f t="shared" si="256"/>
        <v>5009004.6512499992</v>
      </c>
      <c r="AS207" s="112"/>
      <c r="AT207" s="112">
        <f t="shared" si="257"/>
        <v>108790.4232</v>
      </c>
      <c r="AU207" s="112">
        <f t="shared" si="257"/>
        <v>885547.27080000006</v>
      </c>
      <c r="AV207" s="112">
        <f t="shared" si="257"/>
        <v>331222.06559999997</v>
      </c>
      <c r="AW207" s="112">
        <f t="shared" si="257"/>
        <v>32346.079199999996</v>
      </c>
      <c r="AX207" s="112">
        <f t="shared" si="257"/>
        <v>184375.53960000002</v>
      </c>
      <c r="AY207" s="112">
        <f t="shared" si="257"/>
        <v>1167776.802228</v>
      </c>
      <c r="AZ207" s="112">
        <f t="shared" si="257"/>
        <v>1270709.0654760001</v>
      </c>
      <c r="BA207" s="112">
        <f t="shared" si="257"/>
        <v>180656.961396</v>
      </c>
      <c r="BB207" s="112">
        <f t="shared" si="257"/>
        <v>2192189.359224</v>
      </c>
      <c r="BC207" s="112">
        <f t="shared" si="257"/>
        <v>169345.29240000001</v>
      </c>
      <c r="BD207" s="112">
        <f t="shared" si="257"/>
        <v>81020.764800000004</v>
      </c>
      <c r="BE207" s="112">
        <f t="shared" si="257"/>
        <v>982522.49400000006</v>
      </c>
      <c r="BF207" s="112">
        <f t="shared" si="257"/>
        <v>7586502.1179239983</v>
      </c>
      <c r="BG207" s="112"/>
      <c r="BH207" s="112">
        <f t="shared" si="258"/>
        <v>108790.4232</v>
      </c>
      <c r="BI207" s="112">
        <f t="shared" si="258"/>
        <v>994337.69400000002</v>
      </c>
      <c r="BJ207" s="112">
        <f t="shared" si="258"/>
        <v>1325559.7596000002</v>
      </c>
      <c r="BK207" s="112">
        <f t="shared" si="258"/>
        <v>1357905.8387999998</v>
      </c>
      <c r="BL207" s="112">
        <f t="shared" si="258"/>
        <v>1542281.3783999996</v>
      </c>
      <c r="BM207" s="112">
        <f t="shared" si="258"/>
        <v>2710058.1806279998</v>
      </c>
      <c r="BN207" s="112">
        <f t="shared" si="258"/>
        <v>3980767.2461040001</v>
      </c>
      <c r="BO207" s="112">
        <f t="shared" si="258"/>
        <v>4161424.2075000005</v>
      </c>
      <c r="BP207" s="112">
        <f t="shared" si="258"/>
        <v>6353613.5667240005</v>
      </c>
      <c r="BQ207" s="112">
        <f t="shared" si="258"/>
        <v>6522958.8591240002</v>
      </c>
      <c r="BR207" s="112">
        <f t="shared" si="258"/>
        <v>6603979.6239240002</v>
      </c>
      <c r="BS207" s="112">
        <f t="shared" si="258"/>
        <v>7586502.1179239983</v>
      </c>
      <c r="BT207" s="112">
        <f t="shared" si="258"/>
        <v>3287910.6530804997</v>
      </c>
      <c r="BU207" s="112"/>
      <c r="BV207" s="112">
        <f t="shared" si="259"/>
        <v>0</v>
      </c>
      <c r="BW207" s="112">
        <f t="shared" si="259"/>
        <v>0</v>
      </c>
      <c r="BX207" s="112">
        <f t="shared" si="259"/>
        <v>0</v>
      </c>
      <c r="BY207" s="112">
        <f t="shared" si="259"/>
        <v>0</v>
      </c>
      <c r="BZ207" s="112">
        <f t="shared" si="259"/>
        <v>0</v>
      </c>
      <c r="CA207" s="112">
        <f t="shared" si="259"/>
        <v>0</v>
      </c>
      <c r="CB207" s="112">
        <f t="shared" si="259"/>
        <v>0</v>
      </c>
      <c r="CC207" s="112">
        <f t="shared" si="259"/>
        <v>0</v>
      </c>
      <c r="CD207" s="112">
        <f t="shared" si="259"/>
        <v>0</v>
      </c>
      <c r="CE207" s="112">
        <f t="shared" si="259"/>
        <v>0</v>
      </c>
      <c r="CF207" s="112">
        <f t="shared" si="259"/>
        <v>0</v>
      </c>
      <c r="CG207" s="112">
        <f t="shared" si="259"/>
        <v>0</v>
      </c>
      <c r="CH207" s="112">
        <f t="shared" si="259"/>
        <v>0</v>
      </c>
      <c r="CI207" s="112"/>
      <c r="CJ207" s="112">
        <f t="shared" si="260"/>
        <v>0</v>
      </c>
      <c r="CK207" s="112">
        <f t="shared" si="260"/>
        <v>0</v>
      </c>
      <c r="CL207" s="112">
        <f t="shared" si="260"/>
        <v>0</v>
      </c>
      <c r="CM207" s="112">
        <f t="shared" si="260"/>
        <v>0</v>
      </c>
      <c r="CN207" s="112">
        <f t="shared" si="260"/>
        <v>0</v>
      </c>
      <c r="CO207" s="112">
        <f t="shared" si="260"/>
        <v>0</v>
      </c>
      <c r="CP207" s="112">
        <f t="shared" si="260"/>
        <v>0</v>
      </c>
      <c r="CQ207" s="112">
        <f t="shared" si="260"/>
        <v>0</v>
      </c>
      <c r="CR207" s="112">
        <f t="shared" si="260"/>
        <v>0</v>
      </c>
      <c r="CS207" s="112">
        <f t="shared" si="260"/>
        <v>0</v>
      </c>
      <c r="CT207" s="112">
        <f t="shared" si="260"/>
        <v>0</v>
      </c>
      <c r="CU207" s="112">
        <f t="shared" si="260"/>
        <v>0</v>
      </c>
      <c r="CV207" s="112">
        <f t="shared" si="260"/>
        <v>0</v>
      </c>
    </row>
    <row r="208" spans="1:100" s="94" customFormat="1" ht="14.4">
      <c r="A208" s="154"/>
      <c r="B208" s="96"/>
      <c r="C208" s="96"/>
      <c r="D208" s="96"/>
      <c r="E208" s="131"/>
      <c r="F208" s="109" t="s">
        <v>506</v>
      </c>
      <c r="G208" s="106"/>
      <c r="H208" s="105"/>
      <c r="I208" s="105"/>
      <c r="J208" s="105"/>
      <c r="K208" s="105"/>
      <c r="M208" s="115"/>
      <c r="N208" s="114"/>
      <c r="O208" s="109" t="s">
        <v>506</v>
      </c>
      <c r="Q208" s="98"/>
      <c r="R208" s="112">
        <f t="shared" si="255"/>
        <v>5787</v>
      </c>
      <c r="S208" s="112">
        <f t="shared" si="255"/>
        <v>-1544</v>
      </c>
      <c r="T208" s="112">
        <f t="shared" si="255"/>
        <v>23145</v>
      </c>
      <c r="U208" s="112">
        <f t="shared" si="255"/>
        <v>0</v>
      </c>
      <c r="V208" s="112">
        <f t="shared" si="255"/>
        <v>110501</v>
      </c>
      <c r="W208" s="112">
        <f t="shared" si="255"/>
        <v>2482</v>
      </c>
      <c r="X208" s="112">
        <f t="shared" si="255"/>
        <v>131000</v>
      </c>
      <c r="Y208" s="112">
        <f t="shared" si="255"/>
        <v>100000</v>
      </c>
      <c r="Z208" s="112">
        <f t="shared" si="255"/>
        <v>125000</v>
      </c>
      <c r="AA208" s="112">
        <f t="shared" si="255"/>
        <v>500000</v>
      </c>
      <c r="AB208" s="112">
        <f t="shared" si="255"/>
        <v>0</v>
      </c>
      <c r="AC208" s="112">
        <f t="shared" si="255"/>
        <v>650000</v>
      </c>
      <c r="AD208" s="112">
        <f t="shared" si="255"/>
        <v>1646371</v>
      </c>
      <c r="AE208" s="96"/>
      <c r="AF208" s="112">
        <f t="shared" si="256"/>
        <v>5787</v>
      </c>
      <c r="AG208" s="112">
        <f t="shared" si="256"/>
        <v>4243</v>
      </c>
      <c r="AH208" s="112">
        <f t="shared" si="256"/>
        <v>27388</v>
      </c>
      <c r="AI208" s="112">
        <f t="shared" si="256"/>
        <v>27388</v>
      </c>
      <c r="AJ208" s="112">
        <f t="shared" si="256"/>
        <v>137889</v>
      </c>
      <c r="AK208" s="112">
        <f t="shared" si="256"/>
        <v>140371</v>
      </c>
      <c r="AL208" s="112">
        <f t="shared" si="256"/>
        <v>271371</v>
      </c>
      <c r="AM208" s="112">
        <f t="shared" si="256"/>
        <v>371371</v>
      </c>
      <c r="AN208" s="112">
        <f t="shared" si="256"/>
        <v>496371</v>
      </c>
      <c r="AO208" s="112">
        <f t="shared" si="256"/>
        <v>996371</v>
      </c>
      <c r="AP208" s="112">
        <f t="shared" si="256"/>
        <v>996371</v>
      </c>
      <c r="AQ208" s="112">
        <f t="shared" si="256"/>
        <v>1646371</v>
      </c>
      <c r="AR208" s="112">
        <f t="shared" si="256"/>
        <v>358175.54166666669</v>
      </c>
      <c r="AS208" s="112"/>
      <c r="AT208" s="112">
        <f t="shared" si="257"/>
        <v>3798.5868</v>
      </c>
      <c r="AU208" s="112">
        <f t="shared" si="257"/>
        <v>-1013.4816</v>
      </c>
      <c r="AV208" s="112">
        <f t="shared" si="257"/>
        <v>15192.377999999999</v>
      </c>
      <c r="AW208" s="112">
        <f t="shared" si="257"/>
        <v>0</v>
      </c>
      <c r="AX208" s="112">
        <f t="shared" si="257"/>
        <v>72532.856400000004</v>
      </c>
      <c r="AY208" s="112">
        <f t="shared" si="257"/>
        <v>1629.1848</v>
      </c>
      <c r="AZ208" s="112">
        <f t="shared" si="257"/>
        <v>85988.4</v>
      </c>
      <c r="BA208" s="112">
        <f t="shared" si="257"/>
        <v>65640</v>
      </c>
      <c r="BB208" s="112">
        <f t="shared" si="257"/>
        <v>82050</v>
      </c>
      <c r="BC208" s="112">
        <f t="shared" si="257"/>
        <v>328200</v>
      </c>
      <c r="BD208" s="112">
        <f t="shared" si="257"/>
        <v>0</v>
      </c>
      <c r="BE208" s="112">
        <f t="shared" si="257"/>
        <v>426660</v>
      </c>
      <c r="BF208" s="112">
        <f t="shared" si="257"/>
        <v>1080677.9243999999</v>
      </c>
      <c r="BG208" s="112"/>
      <c r="BH208" s="112">
        <f t="shared" si="258"/>
        <v>3798.5868</v>
      </c>
      <c r="BI208" s="112">
        <f t="shared" si="258"/>
        <v>2785.1052</v>
      </c>
      <c r="BJ208" s="112">
        <f t="shared" si="258"/>
        <v>17977.483199999999</v>
      </c>
      <c r="BK208" s="112">
        <f t="shared" si="258"/>
        <v>17977.483199999999</v>
      </c>
      <c r="BL208" s="112">
        <f t="shared" si="258"/>
        <v>90510.339600000007</v>
      </c>
      <c r="BM208" s="112">
        <f t="shared" si="258"/>
        <v>92139.524400000009</v>
      </c>
      <c r="BN208" s="112">
        <f t="shared" si="258"/>
        <v>178127.92440000002</v>
      </c>
      <c r="BO208" s="112">
        <f t="shared" si="258"/>
        <v>243767.92440000002</v>
      </c>
      <c r="BP208" s="112">
        <f t="shared" si="258"/>
        <v>325817.92440000002</v>
      </c>
      <c r="BQ208" s="112">
        <f t="shared" si="258"/>
        <v>654017.92440000002</v>
      </c>
      <c r="BR208" s="112">
        <f t="shared" si="258"/>
        <v>654017.92440000002</v>
      </c>
      <c r="BS208" s="112">
        <f t="shared" si="258"/>
        <v>1080677.9243999999</v>
      </c>
      <c r="BT208" s="112">
        <f t="shared" si="258"/>
        <v>235106.42555000001</v>
      </c>
      <c r="BU208" s="112"/>
      <c r="BV208" s="112">
        <f t="shared" si="259"/>
        <v>0</v>
      </c>
      <c r="BW208" s="112">
        <f t="shared" si="259"/>
        <v>0</v>
      </c>
      <c r="BX208" s="112">
        <f t="shared" si="259"/>
        <v>0</v>
      </c>
      <c r="BY208" s="112">
        <f t="shared" si="259"/>
        <v>0</v>
      </c>
      <c r="BZ208" s="112">
        <f t="shared" si="259"/>
        <v>0</v>
      </c>
      <c r="CA208" s="112">
        <f t="shared" si="259"/>
        <v>0</v>
      </c>
      <c r="CB208" s="112">
        <f t="shared" si="259"/>
        <v>0</v>
      </c>
      <c r="CC208" s="112">
        <f t="shared" si="259"/>
        <v>0</v>
      </c>
      <c r="CD208" s="112">
        <f t="shared" si="259"/>
        <v>0</v>
      </c>
      <c r="CE208" s="112">
        <f t="shared" si="259"/>
        <v>0</v>
      </c>
      <c r="CF208" s="112">
        <f t="shared" si="259"/>
        <v>0</v>
      </c>
      <c r="CG208" s="112">
        <f t="shared" si="259"/>
        <v>0</v>
      </c>
      <c r="CH208" s="112">
        <f t="shared" si="259"/>
        <v>0</v>
      </c>
      <c r="CI208" s="112"/>
      <c r="CJ208" s="112">
        <f t="shared" si="260"/>
        <v>0</v>
      </c>
      <c r="CK208" s="112">
        <f t="shared" si="260"/>
        <v>0</v>
      </c>
      <c r="CL208" s="112">
        <f t="shared" si="260"/>
        <v>0</v>
      </c>
      <c r="CM208" s="112">
        <f t="shared" si="260"/>
        <v>0</v>
      </c>
      <c r="CN208" s="112">
        <f t="shared" si="260"/>
        <v>0</v>
      </c>
      <c r="CO208" s="112">
        <f t="shared" si="260"/>
        <v>0</v>
      </c>
      <c r="CP208" s="112">
        <f t="shared" si="260"/>
        <v>0</v>
      </c>
      <c r="CQ208" s="112">
        <f t="shared" si="260"/>
        <v>0</v>
      </c>
      <c r="CR208" s="112">
        <f t="shared" si="260"/>
        <v>0</v>
      </c>
      <c r="CS208" s="112">
        <f t="shared" si="260"/>
        <v>0</v>
      </c>
      <c r="CT208" s="112">
        <f t="shared" si="260"/>
        <v>0</v>
      </c>
      <c r="CU208" s="112">
        <f t="shared" si="260"/>
        <v>0</v>
      </c>
      <c r="CV208" s="112">
        <f t="shared" si="260"/>
        <v>0</v>
      </c>
    </row>
    <row r="209" spans="1:100" s="94" customFormat="1" ht="14.4">
      <c r="A209" s="154"/>
      <c r="B209" s="96"/>
      <c r="C209" s="96"/>
      <c r="D209" s="96"/>
      <c r="E209" s="131"/>
      <c r="F209" s="109" t="s">
        <v>507</v>
      </c>
      <c r="G209" s="106"/>
      <c r="H209" s="105"/>
      <c r="I209" s="105"/>
      <c r="J209" s="105"/>
      <c r="K209" s="105"/>
      <c r="M209" s="115"/>
      <c r="N209" s="114"/>
      <c r="O209" s="109" t="s">
        <v>507</v>
      </c>
      <c r="Q209" s="98"/>
      <c r="R209" s="112">
        <f t="shared" si="255"/>
        <v>210</v>
      </c>
      <c r="S209" s="112">
        <f t="shared" si="255"/>
        <v>358644</v>
      </c>
      <c r="T209" s="112">
        <f t="shared" si="255"/>
        <v>80261</v>
      </c>
      <c r="U209" s="112">
        <f t="shared" si="255"/>
        <v>244965</v>
      </c>
      <c r="V209" s="112">
        <f t="shared" si="255"/>
        <v>28961</v>
      </c>
      <c r="W209" s="112">
        <f t="shared" si="255"/>
        <v>829429</v>
      </c>
      <c r="X209" s="112">
        <f t="shared" si="255"/>
        <v>313893</v>
      </c>
      <c r="Y209" s="112">
        <f t="shared" si="255"/>
        <v>122222</v>
      </c>
      <c r="Z209" s="112">
        <f t="shared" si="255"/>
        <v>31655</v>
      </c>
      <c r="AA209" s="112">
        <f t="shared" si="255"/>
        <v>82576</v>
      </c>
      <c r="AB209" s="112">
        <f t="shared" si="255"/>
        <v>208853</v>
      </c>
      <c r="AC209" s="112">
        <f t="shared" si="255"/>
        <v>2000</v>
      </c>
      <c r="AD209" s="112">
        <f t="shared" si="255"/>
        <v>2303669</v>
      </c>
      <c r="AE209" s="96"/>
      <c r="AF209" s="112">
        <f t="shared" si="256"/>
        <v>210</v>
      </c>
      <c r="AG209" s="112">
        <f t="shared" si="256"/>
        <v>358854</v>
      </c>
      <c r="AH209" s="112">
        <f t="shared" si="256"/>
        <v>439115</v>
      </c>
      <c r="AI209" s="112">
        <f t="shared" si="256"/>
        <v>684080</v>
      </c>
      <c r="AJ209" s="112">
        <f t="shared" si="256"/>
        <v>713041</v>
      </c>
      <c r="AK209" s="112">
        <f t="shared" si="256"/>
        <v>1542470</v>
      </c>
      <c r="AL209" s="112">
        <f t="shared" si="256"/>
        <v>1856363</v>
      </c>
      <c r="AM209" s="112">
        <f t="shared" si="256"/>
        <v>1978585</v>
      </c>
      <c r="AN209" s="112">
        <f t="shared" si="256"/>
        <v>2010240</v>
      </c>
      <c r="AO209" s="112">
        <f t="shared" si="256"/>
        <v>2092816</v>
      </c>
      <c r="AP209" s="112">
        <f t="shared" si="256"/>
        <v>2301669</v>
      </c>
      <c r="AQ209" s="112">
        <f t="shared" si="256"/>
        <v>2303669</v>
      </c>
      <c r="AR209" s="112">
        <f t="shared" si="256"/>
        <v>1260773.125</v>
      </c>
      <c r="AS209" s="112"/>
      <c r="AT209" s="112">
        <f t="shared" si="257"/>
        <v>137.84399999999999</v>
      </c>
      <c r="AU209" s="112">
        <f t="shared" si="257"/>
        <v>235413.92159999997</v>
      </c>
      <c r="AV209" s="112">
        <f t="shared" si="257"/>
        <v>52683.320399999997</v>
      </c>
      <c r="AW209" s="112">
        <f t="shared" si="257"/>
        <v>160795.02600000001</v>
      </c>
      <c r="AX209" s="112">
        <f t="shared" si="257"/>
        <v>19010.000399999997</v>
      </c>
      <c r="AY209" s="112">
        <f t="shared" si="257"/>
        <v>544437.19559999998</v>
      </c>
      <c r="AZ209" s="112">
        <f t="shared" si="257"/>
        <v>206039.3652</v>
      </c>
      <c r="BA209" s="112">
        <f t="shared" si="257"/>
        <v>80226.520799999998</v>
      </c>
      <c r="BB209" s="112">
        <f t="shared" si="257"/>
        <v>20778.342000000001</v>
      </c>
      <c r="BC209" s="112">
        <f t="shared" si="257"/>
        <v>54202.886400000003</v>
      </c>
      <c r="BD209" s="112">
        <f t="shared" si="257"/>
        <v>137091.10920000001</v>
      </c>
      <c r="BE209" s="112">
        <f t="shared" si="257"/>
        <v>1312.8</v>
      </c>
      <c r="BF209" s="112">
        <f t="shared" si="257"/>
        <v>1512128.3316000002</v>
      </c>
      <c r="BG209" s="112"/>
      <c r="BH209" s="112">
        <f t="shared" si="258"/>
        <v>137.84399999999999</v>
      </c>
      <c r="BI209" s="112">
        <f t="shared" si="258"/>
        <v>235551.76559999998</v>
      </c>
      <c r="BJ209" s="112">
        <f t="shared" si="258"/>
        <v>288235.08600000001</v>
      </c>
      <c r="BK209" s="112">
        <f t="shared" si="258"/>
        <v>449030.11199999996</v>
      </c>
      <c r="BL209" s="112">
        <f t="shared" si="258"/>
        <v>468040.11239999998</v>
      </c>
      <c r="BM209" s="112">
        <f t="shared" si="258"/>
        <v>1012477.308</v>
      </c>
      <c r="BN209" s="112">
        <f t="shared" si="258"/>
        <v>1218516.6732000001</v>
      </c>
      <c r="BO209" s="112">
        <f t="shared" si="258"/>
        <v>1298743.1939999999</v>
      </c>
      <c r="BP209" s="112">
        <f t="shared" si="258"/>
        <v>1319521.5359999998</v>
      </c>
      <c r="BQ209" s="112">
        <f t="shared" si="258"/>
        <v>1373724.4224</v>
      </c>
      <c r="BR209" s="112">
        <f t="shared" si="258"/>
        <v>1510815.5315999999</v>
      </c>
      <c r="BS209" s="112">
        <f t="shared" si="258"/>
        <v>1512128.3316000002</v>
      </c>
      <c r="BT209" s="112">
        <f t="shared" si="258"/>
        <v>827571.47924999986</v>
      </c>
      <c r="BU209" s="112"/>
      <c r="BV209" s="112">
        <f t="shared" si="259"/>
        <v>0</v>
      </c>
      <c r="BW209" s="112">
        <f t="shared" si="259"/>
        <v>0</v>
      </c>
      <c r="BX209" s="112">
        <f t="shared" si="259"/>
        <v>0</v>
      </c>
      <c r="BY209" s="112">
        <f t="shared" si="259"/>
        <v>0</v>
      </c>
      <c r="BZ209" s="112">
        <f t="shared" si="259"/>
        <v>0</v>
      </c>
      <c r="CA209" s="112">
        <f t="shared" si="259"/>
        <v>0</v>
      </c>
      <c r="CB209" s="112">
        <f t="shared" si="259"/>
        <v>0</v>
      </c>
      <c r="CC209" s="112">
        <f t="shared" si="259"/>
        <v>0</v>
      </c>
      <c r="CD209" s="112">
        <f t="shared" si="259"/>
        <v>0</v>
      </c>
      <c r="CE209" s="112">
        <f t="shared" si="259"/>
        <v>0</v>
      </c>
      <c r="CF209" s="112">
        <f t="shared" si="259"/>
        <v>0</v>
      </c>
      <c r="CG209" s="112">
        <f t="shared" si="259"/>
        <v>0</v>
      </c>
      <c r="CH209" s="112">
        <f t="shared" si="259"/>
        <v>0</v>
      </c>
      <c r="CI209" s="112"/>
      <c r="CJ209" s="112">
        <f t="shared" si="260"/>
        <v>0</v>
      </c>
      <c r="CK209" s="112">
        <f t="shared" si="260"/>
        <v>0</v>
      </c>
      <c r="CL209" s="112">
        <f t="shared" si="260"/>
        <v>0</v>
      </c>
      <c r="CM209" s="112">
        <f t="shared" si="260"/>
        <v>0</v>
      </c>
      <c r="CN209" s="112">
        <f t="shared" si="260"/>
        <v>0</v>
      </c>
      <c r="CO209" s="112">
        <f t="shared" si="260"/>
        <v>0</v>
      </c>
      <c r="CP209" s="112">
        <f t="shared" si="260"/>
        <v>0</v>
      </c>
      <c r="CQ209" s="112">
        <f t="shared" si="260"/>
        <v>0</v>
      </c>
      <c r="CR209" s="112">
        <f t="shared" si="260"/>
        <v>0</v>
      </c>
      <c r="CS209" s="112">
        <f t="shared" si="260"/>
        <v>0</v>
      </c>
      <c r="CT209" s="112">
        <f t="shared" si="260"/>
        <v>0</v>
      </c>
      <c r="CU209" s="112">
        <f t="shared" si="260"/>
        <v>0</v>
      </c>
      <c r="CV209" s="112">
        <f t="shared" si="260"/>
        <v>0</v>
      </c>
    </row>
    <row r="210" spans="1:100" s="94" customFormat="1" ht="14.4">
      <c r="A210" s="154"/>
      <c r="B210" s="96"/>
      <c r="C210" s="96"/>
      <c r="D210" s="96"/>
      <c r="E210" s="113"/>
      <c r="F210" s="109" t="s">
        <v>48</v>
      </c>
      <c r="G210" s="106"/>
      <c r="H210" s="105"/>
      <c r="I210" s="105"/>
      <c r="J210" s="105"/>
      <c r="K210" s="105"/>
      <c r="M210" s="109"/>
      <c r="N210" s="99"/>
      <c r="O210" s="109" t="s">
        <v>48</v>
      </c>
      <c r="Q210" s="98"/>
      <c r="R210" s="112">
        <f t="shared" si="255"/>
        <v>0</v>
      </c>
      <c r="S210" s="112">
        <f t="shared" si="255"/>
        <v>0</v>
      </c>
      <c r="T210" s="112">
        <f t="shared" si="255"/>
        <v>0</v>
      </c>
      <c r="U210" s="112">
        <f t="shared" si="255"/>
        <v>0</v>
      </c>
      <c r="V210" s="112">
        <f t="shared" si="255"/>
        <v>0</v>
      </c>
      <c r="W210" s="112">
        <f t="shared" si="255"/>
        <v>0</v>
      </c>
      <c r="X210" s="112">
        <f t="shared" si="255"/>
        <v>0</v>
      </c>
      <c r="Y210" s="112">
        <f t="shared" si="255"/>
        <v>0</v>
      </c>
      <c r="Z210" s="112">
        <f t="shared" si="255"/>
        <v>0</v>
      </c>
      <c r="AA210" s="112">
        <f t="shared" si="255"/>
        <v>0</v>
      </c>
      <c r="AB210" s="112">
        <f t="shared" si="255"/>
        <v>0</v>
      </c>
      <c r="AC210" s="112">
        <f t="shared" si="255"/>
        <v>0</v>
      </c>
      <c r="AD210" s="112">
        <f t="shared" si="255"/>
        <v>0</v>
      </c>
      <c r="AE210" s="96"/>
      <c r="AF210" s="112">
        <f t="shared" si="256"/>
        <v>0</v>
      </c>
      <c r="AG210" s="112">
        <f t="shared" si="256"/>
        <v>0</v>
      </c>
      <c r="AH210" s="112">
        <f t="shared" si="256"/>
        <v>0</v>
      </c>
      <c r="AI210" s="112">
        <f t="shared" si="256"/>
        <v>0</v>
      </c>
      <c r="AJ210" s="112">
        <f t="shared" si="256"/>
        <v>0</v>
      </c>
      <c r="AK210" s="112">
        <f t="shared" si="256"/>
        <v>0</v>
      </c>
      <c r="AL210" s="112">
        <f t="shared" si="256"/>
        <v>0</v>
      </c>
      <c r="AM210" s="112">
        <f t="shared" si="256"/>
        <v>0</v>
      </c>
      <c r="AN210" s="112">
        <f t="shared" si="256"/>
        <v>0</v>
      </c>
      <c r="AO210" s="112">
        <f t="shared" si="256"/>
        <v>0</v>
      </c>
      <c r="AP210" s="112">
        <f t="shared" si="256"/>
        <v>0</v>
      </c>
      <c r="AQ210" s="112">
        <f t="shared" si="256"/>
        <v>0</v>
      </c>
      <c r="AR210" s="112">
        <f t="shared" si="256"/>
        <v>0</v>
      </c>
      <c r="AS210" s="112"/>
      <c r="AT210" s="112">
        <f t="shared" si="257"/>
        <v>0</v>
      </c>
      <c r="AU210" s="112">
        <f t="shared" si="257"/>
        <v>0</v>
      </c>
      <c r="AV210" s="112">
        <f t="shared" si="257"/>
        <v>0</v>
      </c>
      <c r="AW210" s="112">
        <f t="shared" si="257"/>
        <v>0</v>
      </c>
      <c r="AX210" s="112">
        <f t="shared" si="257"/>
        <v>0</v>
      </c>
      <c r="AY210" s="112">
        <f t="shared" si="257"/>
        <v>0</v>
      </c>
      <c r="AZ210" s="112">
        <f t="shared" si="257"/>
        <v>0</v>
      </c>
      <c r="BA210" s="112">
        <f t="shared" si="257"/>
        <v>0</v>
      </c>
      <c r="BB210" s="112">
        <f t="shared" si="257"/>
        <v>0</v>
      </c>
      <c r="BC210" s="112">
        <f t="shared" si="257"/>
        <v>0</v>
      </c>
      <c r="BD210" s="112">
        <f t="shared" si="257"/>
        <v>0</v>
      </c>
      <c r="BE210" s="112">
        <f t="shared" si="257"/>
        <v>0</v>
      </c>
      <c r="BF210" s="112">
        <f t="shared" si="257"/>
        <v>0</v>
      </c>
      <c r="BG210" s="112"/>
      <c r="BH210" s="112">
        <f t="shared" si="258"/>
        <v>0</v>
      </c>
      <c r="BI210" s="112">
        <f t="shared" si="258"/>
        <v>0</v>
      </c>
      <c r="BJ210" s="112">
        <f t="shared" si="258"/>
        <v>0</v>
      </c>
      <c r="BK210" s="112">
        <f t="shared" si="258"/>
        <v>0</v>
      </c>
      <c r="BL210" s="112">
        <f t="shared" si="258"/>
        <v>0</v>
      </c>
      <c r="BM210" s="112">
        <f t="shared" si="258"/>
        <v>0</v>
      </c>
      <c r="BN210" s="112">
        <f t="shared" si="258"/>
        <v>0</v>
      </c>
      <c r="BO210" s="112">
        <f t="shared" si="258"/>
        <v>0</v>
      </c>
      <c r="BP210" s="112">
        <f t="shared" si="258"/>
        <v>0</v>
      </c>
      <c r="BQ210" s="112">
        <f t="shared" si="258"/>
        <v>0</v>
      </c>
      <c r="BR210" s="112">
        <f t="shared" si="258"/>
        <v>0</v>
      </c>
      <c r="BS210" s="112">
        <f t="shared" si="258"/>
        <v>0</v>
      </c>
      <c r="BT210" s="112">
        <f t="shared" si="258"/>
        <v>0</v>
      </c>
      <c r="BU210" s="112"/>
      <c r="BV210" s="112">
        <f t="shared" si="259"/>
        <v>0</v>
      </c>
      <c r="BW210" s="112">
        <f t="shared" si="259"/>
        <v>0</v>
      </c>
      <c r="BX210" s="112">
        <f t="shared" si="259"/>
        <v>0</v>
      </c>
      <c r="BY210" s="112">
        <f t="shared" si="259"/>
        <v>0</v>
      </c>
      <c r="BZ210" s="112">
        <f t="shared" si="259"/>
        <v>0</v>
      </c>
      <c r="CA210" s="112">
        <f t="shared" si="259"/>
        <v>0</v>
      </c>
      <c r="CB210" s="112">
        <f t="shared" si="259"/>
        <v>0</v>
      </c>
      <c r="CC210" s="112">
        <f t="shared" si="259"/>
        <v>0</v>
      </c>
      <c r="CD210" s="112">
        <f t="shared" si="259"/>
        <v>0</v>
      </c>
      <c r="CE210" s="112">
        <f t="shared" si="259"/>
        <v>0</v>
      </c>
      <c r="CF210" s="112">
        <f t="shared" si="259"/>
        <v>0</v>
      </c>
      <c r="CG210" s="112">
        <f t="shared" si="259"/>
        <v>0</v>
      </c>
      <c r="CH210" s="112">
        <f t="shared" si="259"/>
        <v>0</v>
      </c>
      <c r="CI210" s="112"/>
      <c r="CJ210" s="112">
        <f t="shared" si="260"/>
        <v>0</v>
      </c>
      <c r="CK210" s="112">
        <f t="shared" si="260"/>
        <v>0</v>
      </c>
      <c r="CL210" s="112">
        <f t="shared" si="260"/>
        <v>0</v>
      </c>
      <c r="CM210" s="112">
        <f t="shared" si="260"/>
        <v>0</v>
      </c>
      <c r="CN210" s="112">
        <f t="shared" si="260"/>
        <v>0</v>
      </c>
      <c r="CO210" s="112">
        <f t="shared" si="260"/>
        <v>0</v>
      </c>
      <c r="CP210" s="112">
        <f t="shared" si="260"/>
        <v>0</v>
      </c>
      <c r="CQ210" s="112">
        <f t="shared" si="260"/>
        <v>0</v>
      </c>
      <c r="CR210" s="112">
        <f t="shared" si="260"/>
        <v>0</v>
      </c>
      <c r="CS210" s="112">
        <f t="shared" si="260"/>
        <v>0</v>
      </c>
      <c r="CT210" s="112">
        <f t="shared" si="260"/>
        <v>0</v>
      </c>
      <c r="CU210" s="112">
        <f t="shared" si="260"/>
        <v>0</v>
      </c>
      <c r="CV210" s="112">
        <f t="shared" si="260"/>
        <v>0</v>
      </c>
    </row>
    <row r="211" spans="1:100" s="94" customFormat="1" ht="14.4">
      <c r="A211" s="154"/>
      <c r="B211" s="96"/>
      <c r="C211" s="96"/>
      <c r="D211" s="96"/>
      <c r="E211" s="105"/>
      <c r="F211" s="105" t="s">
        <v>47</v>
      </c>
      <c r="G211" s="106"/>
      <c r="H211" s="105"/>
      <c r="I211" s="105"/>
      <c r="J211" s="105"/>
      <c r="K211" s="105"/>
      <c r="M211" s="105"/>
      <c r="N211" s="104"/>
      <c r="O211" s="105" t="s">
        <v>47</v>
      </c>
      <c r="Q211" s="98"/>
      <c r="R211" s="112">
        <f t="shared" si="255"/>
        <v>223348</v>
      </c>
      <c r="S211" s="112">
        <f t="shared" si="255"/>
        <v>180711</v>
      </c>
      <c r="T211" s="112">
        <f t="shared" si="255"/>
        <v>187876</v>
      </c>
      <c r="U211" s="112">
        <f t="shared" si="255"/>
        <v>473218</v>
      </c>
      <c r="V211" s="112">
        <f t="shared" si="255"/>
        <v>685155</v>
      </c>
      <c r="W211" s="112">
        <f t="shared" si="255"/>
        <v>510081</v>
      </c>
      <c r="X211" s="112">
        <f t="shared" si="255"/>
        <v>389283</v>
      </c>
      <c r="Y211" s="112">
        <f t="shared" si="255"/>
        <v>470495</v>
      </c>
      <c r="Z211" s="112">
        <f t="shared" si="255"/>
        <v>429770</v>
      </c>
      <c r="AA211" s="112">
        <f t="shared" si="255"/>
        <v>518355</v>
      </c>
      <c r="AB211" s="112">
        <f t="shared" si="255"/>
        <v>567820</v>
      </c>
      <c r="AC211" s="112">
        <f t="shared" si="255"/>
        <v>303117</v>
      </c>
      <c r="AD211" s="112">
        <f t="shared" si="255"/>
        <v>4939229</v>
      </c>
      <c r="AE211" s="96"/>
      <c r="AF211" s="112">
        <f t="shared" si="256"/>
        <v>223348</v>
      </c>
      <c r="AG211" s="112">
        <f t="shared" si="256"/>
        <v>404059</v>
      </c>
      <c r="AH211" s="112">
        <f t="shared" si="256"/>
        <v>591935</v>
      </c>
      <c r="AI211" s="112">
        <f t="shared" si="256"/>
        <v>1065153</v>
      </c>
      <c r="AJ211" s="112">
        <f t="shared" si="256"/>
        <v>1750308</v>
      </c>
      <c r="AK211" s="112">
        <f t="shared" si="256"/>
        <v>2260389</v>
      </c>
      <c r="AL211" s="112">
        <f t="shared" si="256"/>
        <v>2649672</v>
      </c>
      <c r="AM211" s="112">
        <f t="shared" si="256"/>
        <v>3120167</v>
      </c>
      <c r="AN211" s="112">
        <f t="shared" si="256"/>
        <v>3549937</v>
      </c>
      <c r="AO211" s="112">
        <f t="shared" si="256"/>
        <v>4068292</v>
      </c>
      <c r="AP211" s="112">
        <f t="shared" si="256"/>
        <v>4636112</v>
      </c>
      <c r="AQ211" s="112">
        <f t="shared" si="256"/>
        <v>4939229</v>
      </c>
      <c r="AR211" s="112">
        <f t="shared" si="256"/>
        <v>2232415.5416666665</v>
      </c>
      <c r="AS211" s="112"/>
      <c r="AT211" s="112">
        <f t="shared" si="257"/>
        <v>0</v>
      </c>
      <c r="AU211" s="112">
        <f t="shared" si="257"/>
        <v>0</v>
      </c>
      <c r="AV211" s="112">
        <f t="shared" si="257"/>
        <v>0</v>
      </c>
      <c r="AW211" s="112">
        <f t="shared" si="257"/>
        <v>0</v>
      </c>
      <c r="AX211" s="112">
        <f t="shared" si="257"/>
        <v>0</v>
      </c>
      <c r="AY211" s="112">
        <f t="shared" si="257"/>
        <v>0</v>
      </c>
      <c r="AZ211" s="112">
        <f t="shared" si="257"/>
        <v>0</v>
      </c>
      <c r="BA211" s="112">
        <f t="shared" si="257"/>
        <v>0</v>
      </c>
      <c r="BB211" s="112">
        <f t="shared" si="257"/>
        <v>0</v>
      </c>
      <c r="BC211" s="112">
        <f t="shared" si="257"/>
        <v>0</v>
      </c>
      <c r="BD211" s="112">
        <f t="shared" si="257"/>
        <v>0</v>
      </c>
      <c r="BE211" s="112">
        <f t="shared" si="257"/>
        <v>0</v>
      </c>
      <c r="BF211" s="112">
        <f t="shared" si="257"/>
        <v>0</v>
      </c>
      <c r="BG211" s="112"/>
      <c r="BH211" s="112">
        <f t="shared" si="258"/>
        <v>0</v>
      </c>
      <c r="BI211" s="112">
        <f t="shared" si="258"/>
        <v>0</v>
      </c>
      <c r="BJ211" s="112">
        <f t="shared" si="258"/>
        <v>0</v>
      </c>
      <c r="BK211" s="112">
        <f t="shared" si="258"/>
        <v>0</v>
      </c>
      <c r="BL211" s="112">
        <f t="shared" si="258"/>
        <v>0</v>
      </c>
      <c r="BM211" s="112">
        <f t="shared" si="258"/>
        <v>0</v>
      </c>
      <c r="BN211" s="112">
        <f t="shared" si="258"/>
        <v>0</v>
      </c>
      <c r="BO211" s="112">
        <f t="shared" si="258"/>
        <v>0</v>
      </c>
      <c r="BP211" s="112">
        <f t="shared" si="258"/>
        <v>0</v>
      </c>
      <c r="BQ211" s="112">
        <f t="shared" si="258"/>
        <v>0</v>
      </c>
      <c r="BR211" s="112">
        <f t="shared" si="258"/>
        <v>0</v>
      </c>
      <c r="BS211" s="112">
        <f t="shared" si="258"/>
        <v>0</v>
      </c>
      <c r="BT211" s="112">
        <f t="shared" si="258"/>
        <v>0</v>
      </c>
      <c r="BU211" s="112"/>
      <c r="BV211" s="112">
        <f t="shared" si="259"/>
        <v>200107.56154697601</v>
      </c>
      <c r="BW211" s="112">
        <f t="shared" si="259"/>
        <v>149628.53869846399</v>
      </c>
      <c r="BX211" s="112">
        <f t="shared" si="259"/>
        <v>172626.59242940799</v>
      </c>
      <c r="BY211" s="112">
        <f t="shared" si="259"/>
        <v>334850.40449219197</v>
      </c>
      <c r="BZ211" s="112">
        <f t="shared" si="259"/>
        <v>614899.36774899205</v>
      </c>
      <c r="CA211" s="112">
        <f t="shared" si="259"/>
        <v>471489.35622723203</v>
      </c>
      <c r="CB211" s="112">
        <f t="shared" si="259"/>
        <v>305329.10998748802</v>
      </c>
      <c r="CC211" s="112">
        <f t="shared" si="259"/>
        <v>393202.62616297603</v>
      </c>
      <c r="CD211" s="112">
        <f t="shared" si="259"/>
        <v>349455.88095593598</v>
      </c>
      <c r="CE211" s="112">
        <f t="shared" si="259"/>
        <v>432678.90540927998</v>
      </c>
      <c r="CF211" s="112">
        <f t="shared" si="259"/>
        <v>406895.20979951997</v>
      </c>
      <c r="CG211" s="112">
        <f t="shared" si="259"/>
        <v>247524.74610915198</v>
      </c>
      <c r="CH211" s="112">
        <f t="shared" si="259"/>
        <v>4078688.2995676161</v>
      </c>
      <c r="CI211" s="112"/>
      <c r="CJ211" s="112">
        <f t="shared" si="260"/>
        <v>200107.56154697601</v>
      </c>
      <c r="CK211" s="112">
        <f t="shared" si="260"/>
        <v>349736.10024543997</v>
      </c>
      <c r="CL211" s="112">
        <f t="shared" si="260"/>
        <v>522362.69267484802</v>
      </c>
      <c r="CM211" s="112">
        <f t="shared" si="260"/>
        <v>857213.09716703999</v>
      </c>
      <c r="CN211" s="112">
        <f t="shared" si="260"/>
        <v>1472112.464916032</v>
      </c>
      <c r="CO211" s="112">
        <f t="shared" si="260"/>
        <v>1943601.821143264</v>
      </c>
      <c r="CP211" s="112">
        <f t="shared" si="260"/>
        <v>2248930.931130752</v>
      </c>
      <c r="CQ211" s="112">
        <f t="shared" si="260"/>
        <v>2642133.557293728</v>
      </c>
      <c r="CR211" s="112">
        <f t="shared" si="260"/>
        <v>2991589.4382496639</v>
      </c>
      <c r="CS211" s="112">
        <f t="shared" si="260"/>
        <v>3424268.3436589441</v>
      </c>
      <c r="CT211" s="112">
        <f t="shared" si="260"/>
        <v>3831163.5534584639</v>
      </c>
      <c r="CU211" s="112">
        <f t="shared" si="260"/>
        <v>4078688.2995676161</v>
      </c>
      <c r="CV211" s="112">
        <f t="shared" si="260"/>
        <v>1876880.3092724134</v>
      </c>
    </row>
    <row r="212" spans="1:100" s="94" customFormat="1" ht="14.4">
      <c r="A212" s="154"/>
      <c r="B212" s="96"/>
      <c r="C212" s="96"/>
      <c r="D212" s="96"/>
      <c r="E212" s="105"/>
      <c r="F212" s="105" t="s">
        <v>43</v>
      </c>
      <c r="G212" s="106"/>
      <c r="H212" s="105"/>
      <c r="I212" s="105"/>
      <c r="J212" s="105"/>
      <c r="K212" s="105"/>
      <c r="M212" s="105"/>
      <c r="N212" s="104"/>
      <c r="O212" s="105" t="s">
        <v>43</v>
      </c>
      <c r="Q212" s="98"/>
      <c r="R212" s="112">
        <f t="shared" si="255"/>
        <v>0</v>
      </c>
      <c r="S212" s="112">
        <f t="shared" si="255"/>
        <v>0</v>
      </c>
      <c r="T212" s="112">
        <f t="shared" si="255"/>
        <v>0</v>
      </c>
      <c r="U212" s="112">
        <f t="shared" si="255"/>
        <v>0</v>
      </c>
      <c r="V212" s="112">
        <f t="shared" si="255"/>
        <v>0</v>
      </c>
      <c r="W212" s="112">
        <f t="shared" si="255"/>
        <v>0</v>
      </c>
      <c r="X212" s="112">
        <f t="shared" si="255"/>
        <v>0</v>
      </c>
      <c r="Y212" s="112">
        <f t="shared" si="255"/>
        <v>0</v>
      </c>
      <c r="Z212" s="112">
        <f t="shared" si="255"/>
        <v>0</v>
      </c>
      <c r="AA212" s="112">
        <f t="shared" si="255"/>
        <v>0</v>
      </c>
      <c r="AB212" s="112">
        <f t="shared" si="255"/>
        <v>0</v>
      </c>
      <c r="AC212" s="112">
        <f t="shared" si="255"/>
        <v>0</v>
      </c>
      <c r="AD212" s="112">
        <f t="shared" si="255"/>
        <v>0</v>
      </c>
      <c r="AE212" s="96"/>
      <c r="AF212" s="112">
        <f t="shared" si="256"/>
        <v>0</v>
      </c>
      <c r="AG212" s="112">
        <f t="shared" si="256"/>
        <v>0</v>
      </c>
      <c r="AH212" s="112">
        <f t="shared" si="256"/>
        <v>0</v>
      </c>
      <c r="AI212" s="112">
        <f t="shared" si="256"/>
        <v>0</v>
      </c>
      <c r="AJ212" s="112">
        <f t="shared" si="256"/>
        <v>0</v>
      </c>
      <c r="AK212" s="112">
        <f t="shared" si="256"/>
        <v>0</v>
      </c>
      <c r="AL212" s="112">
        <f t="shared" si="256"/>
        <v>0</v>
      </c>
      <c r="AM212" s="112">
        <f t="shared" si="256"/>
        <v>0</v>
      </c>
      <c r="AN212" s="112">
        <f t="shared" si="256"/>
        <v>0</v>
      </c>
      <c r="AO212" s="112">
        <f t="shared" si="256"/>
        <v>0</v>
      </c>
      <c r="AP212" s="112">
        <f t="shared" si="256"/>
        <v>0</v>
      </c>
      <c r="AQ212" s="112">
        <f t="shared" si="256"/>
        <v>0</v>
      </c>
      <c r="AR212" s="112">
        <f t="shared" si="256"/>
        <v>0</v>
      </c>
      <c r="AS212" s="112"/>
      <c r="AT212" s="112">
        <f t="shared" si="257"/>
        <v>0</v>
      </c>
      <c r="AU212" s="112">
        <f t="shared" si="257"/>
        <v>0</v>
      </c>
      <c r="AV212" s="112">
        <f t="shared" si="257"/>
        <v>0</v>
      </c>
      <c r="AW212" s="112">
        <f t="shared" si="257"/>
        <v>0</v>
      </c>
      <c r="AX212" s="112">
        <f t="shared" si="257"/>
        <v>0</v>
      </c>
      <c r="AY212" s="112">
        <f t="shared" si="257"/>
        <v>0</v>
      </c>
      <c r="AZ212" s="112">
        <f t="shared" si="257"/>
        <v>0</v>
      </c>
      <c r="BA212" s="112">
        <f t="shared" si="257"/>
        <v>0</v>
      </c>
      <c r="BB212" s="112">
        <f t="shared" si="257"/>
        <v>0</v>
      </c>
      <c r="BC212" s="112">
        <f t="shared" si="257"/>
        <v>0</v>
      </c>
      <c r="BD212" s="112">
        <f t="shared" si="257"/>
        <v>0</v>
      </c>
      <c r="BE212" s="112">
        <f t="shared" si="257"/>
        <v>0</v>
      </c>
      <c r="BF212" s="112">
        <f t="shared" si="257"/>
        <v>0</v>
      </c>
      <c r="BG212" s="112"/>
      <c r="BH212" s="112">
        <f t="shared" si="258"/>
        <v>0</v>
      </c>
      <c r="BI212" s="112">
        <f t="shared" si="258"/>
        <v>0</v>
      </c>
      <c r="BJ212" s="112">
        <f t="shared" si="258"/>
        <v>0</v>
      </c>
      <c r="BK212" s="112">
        <f t="shared" si="258"/>
        <v>0</v>
      </c>
      <c r="BL212" s="112">
        <f t="shared" si="258"/>
        <v>0</v>
      </c>
      <c r="BM212" s="112">
        <f t="shared" si="258"/>
        <v>0</v>
      </c>
      <c r="BN212" s="112">
        <f t="shared" si="258"/>
        <v>0</v>
      </c>
      <c r="BO212" s="112">
        <f t="shared" si="258"/>
        <v>0</v>
      </c>
      <c r="BP212" s="112">
        <f t="shared" si="258"/>
        <v>0</v>
      </c>
      <c r="BQ212" s="112">
        <f t="shared" si="258"/>
        <v>0</v>
      </c>
      <c r="BR212" s="112">
        <f t="shared" si="258"/>
        <v>0</v>
      </c>
      <c r="BS212" s="112">
        <f t="shared" si="258"/>
        <v>0</v>
      </c>
      <c r="BT212" s="112">
        <f t="shared" si="258"/>
        <v>0</v>
      </c>
      <c r="BU212" s="112"/>
      <c r="BV212" s="112">
        <f t="shared" si="259"/>
        <v>0</v>
      </c>
      <c r="BW212" s="112">
        <f t="shared" si="259"/>
        <v>0</v>
      </c>
      <c r="BX212" s="112">
        <f t="shared" si="259"/>
        <v>0</v>
      </c>
      <c r="BY212" s="112">
        <f t="shared" si="259"/>
        <v>0</v>
      </c>
      <c r="BZ212" s="112">
        <f t="shared" si="259"/>
        <v>0</v>
      </c>
      <c r="CA212" s="112">
        <f t="shared" si="259"/>
        <v>0</v>
      </c>
      <c r="CB212" s="112">
        <f t="shared" si="259"/>
        <v>0</v>
      </c>
      <c r="CC212" s="112">
        <f t="shared" si="259"/>
        <v>0</v>
      </c>
      <c r="CD212" s="112">
        <f t="shared" si="259"/>
        <v>0</v>
      </c>
      <c r="CE212" s="112">
        <f t="shared" si="259"/>
        <v>0</v>
      </c>
      <c r="CF212" s="112">
        <f t="shared" si="259"/>
        <v>0</v>
      </c>
      <c r="CG212" s="112">
        <f t="shared" si="259"/>
        <v>0</v>
      </c>
      <c r="CH212" s="112">
        <f t="shared" si="259"/>
        <v>0</v>
      </c>
      <c r="CI212" s="112"/>
      <c r="CJ212" s="112">
        <f t="shared" si="260"/>
        <v>0</v>
      </c>
      <c r="CK212" s="112">
        <f t="shared" si="260"/>
        <v>0</v>
      </c>
      <c r="CL212" s="112">
        <f t="shared" si="260"/>
        <v>0</v>
      </c>
      <c r="CM212" s="112">
        <f t="shared" si="260"/>
        <v>0</v>
      </c>
      <c r="CN212" s="112">
        <f t="shared" si="260"/>
        <v>0</v>
      </c>
      <c r="CO212" s="112">
        <f t="shared" si="260"/>
        <v>0</v>
      </c>
      <c r="CP212" s="112">
        <f t="shared" si="260"/>
        <v>0</v>
      </c>
      <c r="CQ212" s="112">
        <f t="shared" si="260"/>
        <v>0</v>
      </c>
      <c r="CR212" s="112">
        <f t="shared" si="260"/>
        <v>0</v>
      </c>
      <c r="CS212" s="112">
        <f t="shared" si="260"/>
        <v>0</v>
      </c>
      <c r="CT212" s="112">
        <f t="shared" si="260"/>
        <v>0</v>
      </c>
      <c r="CU212" s="112">
        <f t="shared" si="260"/>
        <v>0</v>
      </c>
      <c r="CV212" s="112">
        <f t="shared" si="260"/>
        <v>0</v>
      </c>
    </row>
    <row r="213" spans="1:100" s="94" customFormat="1" ht="14.4">
      <c r="A213" s="154"/>
      <c r="B213" s="96"/>
      <c r="C213" s="96"/>
      <c r="D213" s="96"/>
      <c r="E213" s="105"/>
      <c r="F213" s="105" t="s">
        <v>46</v>
      </c>
      <c r="G213" s="106"/>
      <c r="H213" s="105"/>
      <c r="I213" s="105"/>
      <c r="J213" s="105"/>
      <c r="K213" s="105"/>
      <c r="M213" s="105"/>
      <c r="N213" s="104"/>
      <c r="O213" s="105" t="s">
        <v>46</v>
      </c>
      <c r="Q213" s="98"/>
      <c r="R213" s="112">
        <f t="shared" si="255"/>
        <v>172817</v>
      </c>
      <c r="S213" s="112">
        <f t="shared" si="255"/>
        <v>199914</v>
      </c>
      <c r="T213" s="112">
        <f t="shared" si="255"/>
        <v>280010</v>
      </c>
      <c r="U213" s="112">
        <f t="shared" si="255"/>
        <v>278940</v>
      </c>
      <c r="V213" s="112">
        <f t="shared" si="255"/>
        <v>733146</v>
      </c>
      <c r="W213" s="112">
        <f t="shared" si="255"/>
        <v>181811</v>
      </c>
      <c r="X213" s="112">
        <f t="shared" si="255"/>
        <v>670576</v>
      </c>
      <c r="Y213" s="112">
        <f t="shared" si="255"/>
        <v>850174</v>
      </c>
      <c r="Z213" s="112">
        <f t="shared" si="255"/>
        <v>2371520</v>
      </c>
      <c r="AA213" s="112">
        <f t="shared" si="255"/>
        <v>3189342</v>
      </c>
      <c r="AB213" s="112">
        <f t="shared" si="255"/>
        <v>2046410</v>
      </c>
      <c r="AC213" s="112">
        <f t="shared" si="255"/>
        <v>1891217</v>
      </c>
      <c r="AD213" s="112">
        <f t="shared" si="255"/>
        <v>12865877</v>
      </c>
      <c r="AE213" s="96"/>
      <c r="AF213" s="112">
        <f t="shared" si="256"/>
        <v>172817</v>
      </c>
      <c r="AG213" s="112">
        <f t="shared" si="256"/>
        <v>372731</v>
      </c>
      <c r="AH213" s="112">
        <f t="shared" si="256"/>
        <v>652741</v>
      </c>
      <c r="AI213" s="112">
        <f t="shared" si="256"/>
        <v>931681</v>
      </c>
      <c r="AJ213" s="112">
        <f t="shared" si="256"/>
        <v>1664827</v>
      </c>
      <c r="AK213" s="112">
        <f t="shared" si="256"/>
        <v>1846638</v>
      </c>
      <c r="AL213" s="112">
        <f t="shared" si="256"/>
        <v>2517214</v>
      </c>
      <c r="AM213" s="112">
        <f t="shared" si="256"/>
        <v>3367388</v>
      </c>
      <c r="AN213" s="112">
        <f t="shared" si="256"/>
        <v>5738908</v>
      </c>
      <c r="AO213" s="112">
        <f t="shared" si="256"/>
        <v>8928250</v>
      </c>
      <c r="AP213" s="112">
        <f t="shared" si="256"/>
        <v>10974660</v>
      </c>
      <c r="AQ213" s="112">
        <f t="shared" si="256"/>
        <v>12865877</v>
      </c>
      <c r="AR213" s="112">
        <f t="shared" si="256"/>
        <v>3633399.4583333335</v>
      </c>
      <c r="AS213" s="112"/>
      <c r="AT213" s="112">
        <f t="shared" si="257"/>
        <v>86559.301129980013</v>
      </c>
      <c r="AU213" s="112">
        <f t="shared" si="257"/>
        <v>104681.46636450841</v>
      </c>
      <c r="AV213" s="112">
        <f t="shared" si="257"/>
        <v>140151.30817509719</v>
      </c>
      <c r="AW213" s="112">
        <f t="shared" si="257"/>
        <v>135159.22071229262</v>
      </c>
      <c r="AX213" s="112">
        <f t="shared" si="257"/>
        <v>358869.92791711434</v>
      </c>
      <c r="AY213" s="112">
        <f t="shared" si="257"/>
        <v>90842.003531433598</v>
      </c>
      <c r="AZ213" s="112">
        <f t="shared" si="257"/>
        <v>323949.5226530208</v>
      </c>
      <c r="BA213" s="112">
        <f t="shared" si="257"/>
        <v>410711.77833982918</v>
      </c>
      <c r="BB213" s="112">
        <f t="shared" si="257"/>
        <v>1427539.063498416</v>
      </c>
      <c r="BC213" s="112">
        <f t="shared" si="257"/>
        <v>1567887.6193832436</v>
      </c>
      <c r="BD213" s="112">
        <f t="shared" si="257"/>
        <v>1040802.7861854781</v>
      </c>
      <c r="BE213" s="112">
        <f t="shared" si="257"/>
        <v>940774.54928536841</v>
      </c>
      <c r="BF213" s="112">
        <f t="shared" si="257"/>
        <v>6627928.5471757809</v>
      </c>
      <c r="BG213" s="112"/>
      <c r="BH213" s="112">
        <f t="shared" si="258"/>
        <v>86559.301129980013</v>
      </c>
      <c r="BI213" s="112">
        <f t="shared" si="258"/>
        <v>191240.76749448839</v>
      </c>
      <c r="BJ213" s="112">
        <f t="shared" si="258"/>
        <v>331392.07566958555</v>
      </c>
      <c r="BK213" s="112">
        <f t="shared" si="258"/>
        <v>466551.2963818782</v>
      </c>
      <c r="BL213" s="112">
        <f t="shared" si="258"/>
        <v>825421.22429899254</v>
      </c>
      <c r="BM213" s="112">
        <f t="shared" si="258"/>
        <v>916263.22783042607</v>
      </c>
      <c r="BN213" s="112">
        <f t="shared" si="258"/>
        <v>1240212.750483447</v>
      </c>
      <c r="BO213" s="112">
        <f t="shared" si="258"/>
        <v>1650924.5288232763</v>
      </c>
      <c r="BP213" s="112">
        <f t="shared" si="258"/>
        <v>3078463.5923216916</v>
      </c>
      <c r="BQ213" s="112">
        <f t="shared" si="258"/>
        <v>4646351.2117049359</v>
      </c>
      <c r="BR213" s="112">
        <f t="shared" si="258"/>
        <v>5687153.9978904137</v>
      </c>
      <c r="BS213" s="112">
        <f t="shared" si="258"/>
        <v>6627928.5471757809</v>
      </c>
      <c r="BT213" s="112">
        <f t="shared" si="258"/>
        <v>1869541.5206347504</v>
      </c>
      <c r="BU213" s="112"/>
      <c r="BV213" s="112">
        <f t="shared" si="259"/>
        <v>23966.17388106</v>
      </c>
      <c r="BW213" s="112">
        <f t="shared" si="259"/>
        <v>24420.636811454802</v>
      </c>
      <c r="BX213" s="112">
        <f t="shared" si="259"/>
        <v>38902.8151030484</v>
      </c>
      <c r="BY213" s="112">
        <f t="shared" si="259"/>
        <v>41989.615854092204</v>
      </c>
      <c r="BZ213" s="112">
        <f t="shared" si="259"/>
        <v>107729.24009933684</v>
      </c>
      <c r="CA213" s="112">
        <f t="shared" si="259"/>
        <v>25374.736105619202</v>
      </c>
      <c r="CB213" s="112">
        <f t="shared" si="259"/>
        <v>101651.74583469761</v>
      </c>
      <c r="CC213" s="112">
        <f t="shared" si="259"/>
        <v>128876.77364425242</v>
      </c>
      <c r="CD213" s="112">
        <f t="shared" si="259"/>
        <v>154850.89147995203</v>
      </c>
      <c r="CE213" s="112">
        <f t="shared" si="259"/>
        <v>463761.68458968919</v>
      </c>
      <c r="CF213" s="112">
        <f t="shared" si="259"/>
        <v>272315.46123766602</v>
      </c>
      <c r="CG213" s="112">
        <f t="shared" si="259"/>
        <v>266980.60002706421</v>
      </c>
      <c r="CH213" s="112">
        <f t="shared" si="259"/>
        <v>1650820.3746679327</v>
      </c>
      <c r="CI213" s="112"/>
      <c r="CJ213" s="112">
        <f t="shared" si="260"/>
        <v>23966.17388106</v>
      </c>
      <c r="CK213" s="112">
        <f t="shared" si="260"/>
        <v>48386.810692514809</v>
      </c>
      <c r="CL213" s="112">
        <f t="shared" si="260"/>
        <v>87289.625795563203</v>
      </c>
      <c r="CM213" s="112">
        <f t="shared" si="260"/>
        <v>129279.24164965542</v>
      </c>
      <c r="CN213" s="112">
        <f t="shared" si="260"/>
        <v>237008.48174899223</v>
      </c>
      <c r="CO213" s="112">
        <f t="shared" si="260"/>
        <v>262383.21785461146</v>
      </c>
      <c r="CP213" s="112">
        <f t="shared" si="260"/>
        <v>364034.96368930908</v>
      </c>
      <c r="CQ213" s="112">
        <f t="shared" si="260"/>
        <v>492911.73733356141</v>
      </c>
      <c r="CR213" s="112">
        <f t="shared" si="260"/>
        <v>647762.62881351344</v>
      </c>
      <c r="CS213" s="112">
        <f t="shared" si="260"/>
        <v>1111524.3134032027</v>
      </c>
      <c r="CT213" s="112">
        <f t="shared" si="260"/>
        <v>1383839.7746408687</v>
      </c>
      <c r="CU213" s="112">
        <f t="shared" si="260"/>
        <v>1650820.3746679327</v>
      </c>
      <c r="CV213" s="112">
        <f t="shared" si="260"/>
        <v>467816.42973640154</v>
      </c>
    </row>
    <row r="214" spans="1:100" s="94" customFormat="1" ht="14.4">
      <c r="A214" s="154"/>
      <c r="B214" s="96"/>
      <c r="C214" s="96"/>
      <c r="D214" s="96"/>
      <c r="E214" s="113"/>
      <c r="F214" s="109" t="s">
        <v>44</v>
      </c>
      <c r="G214" s="106"/>
      <c r="H214" s="105"/>
      <c r="I214" s="105"/>
      <c r="J214" s="105"/>
      <c r="K214" s="105"/>
      <c r="M214" s="109"/>
      <c r="N214" s="99"/>
      <c r="O214" s="109" t="s">
        <v>44</v>
      </c>
      <c r="Q214" s="98"/>
      <c r="R214" s="112">
        <f t="shared" si="255"/>
        <v>345350.24</v>
      </c>
      <c r="S214" s="112">
        <f t="shared" si="255"/>
        <v>362338.16</v>
      </c>
      <c r="T214" s="112">
        <f t="shared" si="255"/>
        <v>211467.46</v>
      </c>
      <c r="U214" s="112">
        <f t="shared" si="255"/>
        <v>437088.74</v>
      </c>
      <c r="V214" s="112">
        <f t="shared" si="255"/>
        <v>388804.91</v>
      </c>
      <c r="W214" s="112">
        <f t="shared" si="255"/>
        <v>195671.12</v>
      </c>
      <c r="X214" s="112">
        <f t="shared" si="255"/>
        <v>523088.56000000006</v>
      </c>
      <c r="Y214" s="112">
        <f t="shared" si="255"/>
        <v>448562</v>
      </c>
      <c r="Z214" s="112">
        <f t="shared" si="255"/>
        <v>0</v>
      </c>
      <c r="AA214" s="112">
        <f t="shared" si="255"/>
        <v>217867</v>
      </c>
      <c r="AB214" s="112">
        <f t="shared" si="255"/>
        <v>368351</v>
      </c>
      <c r="AC214" s="112">
        <f t="shared" si="255"/>
        <v>2180377</v>
      </c>
      <c r="AD214" s="112">
        <f t="shared" si="255"/>
        <v>5678966.1899999995</v>
      </c>
      <c r="AE214" s="96"/>
      <c r="AF214" s="112">
        <f t="shared" si="256"/>
        <v>345350.24</v>
      </c>
      <c r="AG214" s="112">
        <f t="shared" si="256"/>
        <v>707688.4</v>
      </c>
      <c r="AH214" s="112">
        <f t="shared" si="256"/>
        <v>919155.86</v>
      </c>
      <c r="AI214" s="112">
        <f t="shared" si="256"/>
        <v>1356244.5999999999</v>
      </c>
      <c r="AJ214" s="112">
        <f t="shared" si="256"/>
        <v>1745049.5099999998</v>
      </c>
      <c r="AK214" s="112">
        <f t="shared" si="256"/>
        <v>1940720.6299999997</v>
      </c>
      <c r="AL214" s="112">
        <f t="shared" si="256"/>
        <v>2463809.19</v>
      </c>
      <c r="AM214" s="112">
        <f t="shared" si="256"/>
        <v>2912371.19</v>
      </c>
      <c r="AN214" s="112">
        <f t="shared" si="256"/>
        <v>2912371.19</v>
      </c>
      <c r="AO214" s="112">
        <f t="shared" si="256"/>
        <v>3130238.19</v>
      </c>
      <c r="AP214" s="112">
        <f t="shared" si="256"/>
        <v>3498589.19</v>
      </c>
      <c r="AQ214" s="112">
        <f t="shared" si="256"/>
        <v>5678966.1899999995</v>
      </c>
      <c r="AR214" s="112">
        <f t="shared" si="256"/>
        <v>2064255.9404166664</v>
      </c>
      <c r="AS214" s="112"/>
      <c r="AT214" s="112">
        <f t="shared" si="257"/>
        <v>214859.13368772512</v>
      </c>
      <c r="AU214" s="112">
        <f t="shared" si="257"/>
        <v>233201.12353281287</v>
      </c>
      <c r="AV214" s="112">
        <f t="shared" si="257"/>
        <v>183344.91077819999</v>
      </c>
      <c r="AW214" s="112">
        <f t="shared" si="257"/>
        <v>330364.34568888793</v>
      </c>
      <c r="AX214" s="112">
        <f t="shared" si="257"/>
        <v>670.97000000000116</v>
      </c>
      <c r="AY214" s="112">
        <f t="shared" si="257"/>
        <v>100945.2970258</v>
      </c>
      <c r="AZ214" s="112">
        <f t="shared" si="257"/>
        <v>396405.01412287587</v>
      </c>
      <c r="BA214" s="112">
        <f t="shared" si="257"/>
        <v>299582.3233242096</v>
      </c>
      <c r="BB214" s="112">
        <f t="shared" si="257"/>
        <v>0</v>
      </c>
      <c r="BC214" s="112">
        <f t="shared" si="257"/>
        <v>134393.40549</v>
      </c>
      <c r="BD214" s="112">
        <f t="shared" si="257"/>
        <v>65597.399009999994</v>
      </c>
      <c r="BE214" s="112">
        <f t="shared" si="257"/>
        <v>1086003.5858800001</v>
      </c>
      <c r="BF214" s="112">
        <f t="shared" si="257"/>
        <v>3045367.5085405111</v>
      </c>
      <c r="BG214" s="112"/>
      <c r="BH214" s="112">
        <f t="shared" si="258"/>
        <v>214859.13368772512</v>
      </c>
      <c r="BI214" s="112">
        <f t="shared" si="258"/>
        <v>448060.25722053798</v>
      </c>
      <c r="BJ214" s="112">
        <f t="shared" si="258"/>
        <v>631405.16799873789</v>
      </c>
      <c r="BK214" s="112">
        <f t="shared" si="258"/>
        <v>961769.51368762588</v>
      </c>
      <c r="BL214" s="112">
        <f t="shared" si="258"/>
        <v>962440.48368762585</v>
      </c>
      <c r="BM214" s="112">
        <f t="shared" si="258"/>
        <v>1063385.7807134259</v>
      </c>
      <c r="BN214" s="112">
        <f t="shared" si="258"/>
        <v>1459790.7948363018</v>
      </c>
      <c r="BO214" s="112">
        <f t="shared" si="258"/>
        <v>1759373.1181605111</v>
      </c>
      <c r="BP214" s="112">
        <f t="shared" si="258"/>
        <v>1759373.1181605111</v>
      </c>
      <c r="BQ214" s="112">
        <f t="shared" si="258"/>
        <v>1893766.5236505112</v>
      </c>
      <c r="BR214" s="112">
        <f t="shared" si="258"/>
        <v>1959363.9226605112</v>
      </c>
      <c r="BS214" s="112">
        <f t="shared" si="258"/>
        <v>3045367.5085405111</v>
      </c>
      <c r="BT214" s="112">
        <f t="shared" si="258"/>
        <v>1219689.2973945232</v>
      </c>
      <c r="BU214" s="112"/>
      <c r="BV214" s="112">
        <f t="shared" si="259"/>
        <v>34864.324326445974</v>
      </c>
      <c r="BW214" s="112">
        <f t="shared" si="259"/>
        <v>18580.525308098313</v>
      </c>
      <c r="BX214" s="112">
        <f t="shared" si="259"/>
        <v>0</v>
      </c>
      <c r="BY214" s="112">
        <f t="shared" si="259"/>
        <v>20679.114931857788</v>
      </c>
      <c r="BZ214" s="112">
        <f t="shared" si="259"/>
        <v>318265.05838469998</v>
      </c>
      <c r="CA214" s="112">
        <f t="shared" si="259"/>
        <v>36997.167635999998</v>
      </c>
      <c r="CB214" s="112">
        <f t="shared" si="259"/>
        <v>22665.351963141657</v>
      </c>
      <c r="CC214" s="112">
        <f t="shared" si="259"/>
        <v>11303.266823604801</v>
      </c>
      <c r="CD214" s="112">
        <f t="shared" si="259"/>
        <v>0</v>
      </c>
      <c r="CE214" s="112">
        <f t="shared" si="259"/>
        <v>23626</v>
      </c>
      <c r="CF214" s="112">
        <f t="shared" si="259"/>
        <v>273542</v>
      </c>
      <c r="CG214" s="112">
        <f t="shared" si="259"/>
        <v>669523</v>
      </c>
      <c r="CH214" s="112">
        <f t="shared" si="259"/>
        <v>1430045.8093738484</v>
      </c>
      <c r="CI214" s="112"/>
      <c r="CJ214" s="112">
        <f t="shared" si="260"/>
        <v>34864.324326445974</v>
      </c>
      <c r="CK214" s="112">
        <f t="shared" si="260"/>
        <v>53444.849634544284</v>
      </c>
      <c r="CL214" s="112">
        <f t="shared" si="260"/>
        <v>53444.849634544284</v>
      </c>
      <c r="CM214" s="112">
        <f t="shared" si="260"/>
        <v>74123.964566402079</v>
      </c>
      <c r="CN214" s="112">
        <f t="shared" si="260"/>
        <v>392389.02295110212</v>
      </c>
      <c r="CO214" s="112">
        <f t="shared" si="260"/>
        <v>429386.19058710209</v>
      </c>
      <c r="CP214" s="112">
        <f t="shared" si="260"/>
        <v>452051.54255024379</v>
      </c>
      <c r="CQ214" s="112">
        <f t="shared" si="260"/>
        <v>463354.80937384849</v>
      </c>
      <c r="CR214" s="112">
        <f t="shared" si="260"/>
        <v>463354.80937384849</v>
      </c>
      <c r="CS214" s="112">
        <f t="shared" si="260"/>
        <v>486980.80937384849</v>
      </c>
      <c r="CT214" s="112">
        <f t="shared" si="260"/>
        <v>760522.80937384861</v>
      </c>
      <c r="CU214" s="112">
        <f t="shared" si="260"/>
        <v>1430045.8093738484</v>
      </c>
      <c r="CV214" s="112">
        <f t="shared" si="260"/>
        <v>364911.74053605861</v>
      </c>
    </row>
    <row r="215" spans="1:100" s="94" customFormat="1" ht="14.4">
      <c r="A215" s="154"/>
      <c r="B215" s="96"/>
      <c r="C215" s="96"/>
      <c r="D215" s="96"/>
      <c r="E215" s="113"/>
      <c r="F215" s="109" t="s">
        <v>42</v>
      </c>
      <c r="G215" s="106"/>
      <c r="H215" s="105"/>
      <c r="I215" s="105"/>
      <c r="J215" s="105"/>
      <c r="K215" s="105"/>
      <c r="M215" s="109"/>
      <c r="N215" s="99"/>
      <c r="O215" s="109" t="s">
        <v>42</v>
      </c>
      <c r="Q215" s="98"/>
      <c r="R215" s="112">
        <f t="shared" si="255"/>
        <v>0</v>
      </c>
      <c r="S215" s="112">
        <f t="shared" si="255"/>
        <v>0</v>
      </c>
      <c r="T215" s="112">
        <f t="shared" si="255"/>
        <v>0</v>
      </c>
      <c r="U215" s="112">
        <f t="shared" si="255"/>
        <v>0</v>
      </c>
      <c r="V215" s="112">
        <f t="shared" si="255"/>
        <v>0</v>
      </c>
      <c r="W215" s="112">
        <f t="shared" si="255"/>
        <v>0</v>
      </c>
      <c r="X215" s="112">
        <f t="shared" si="255"/>
        <v>0</v>
      </c>
      <c r="Y215" s="112">
        <f t="shared" si="255"/>
        <v>0</v>
      </c>
      <c r="Z215" s="112">
        <f t="shared" si="255"/>
        <v>0</v>
      </c>
      <c r="AA215" s="112">
        <f t="shared" si="255"/>
        <v>0</v>
      </c>
      <c r="AB215" s="112">
        <f t="shared" si="255"/>
        <v>0</v>
      </c>
      <c r="AC215" s="112">
        <f t="shared" si="255"/>
        <v>0</v>
      </c>
      <c r="AD215" s="112">
        <f t="shared" si="255"/>
        <v>0</v>
      </c>
      <c r="AE215" s="96"/>
      <c r="AF215" s="112">
        <f t="shared" si="256"/>
        <v>0</v>
      </c>
      <c r="AG215" s="112">
        <f t="shared" si="256"/>
        <v>0</v>
      </c>
      <c r="AH215" s="112">
        <f t="shared" si="256"/>
        <v>0</v>
      </c>
      <c r="AI215" s="112">
        <f t="shared" si="256"/>
        <v>0</v>
      </c>
      <c r="AJ215" s="112">
        <f t="shared" si="256"/>
        <v>0</v>
      </c>
      <c r="AK215" s="112">
        <f t="shared" si="256"/>
        <v>0</v>
      </c>
      <c r="AL215" s="112">
        <f t="shared" si="256"/>
        <v>0</v>
      </c>
      <c r="AM215" s="112">
        <f t="shared" si="256"/>
        <v>0</v>
      </c>
      <c r="AN215" s="112">
        <f t="shared" si="256"/>
        <v>0</v>
      </c>
      <c r="AO215" s="112">
        <f t="shared" si="256"/>
        <v>0</v>
      </c>
      <c r="AP215" s="112">
        <f t="shared" si="256"/>
        <v>0</v>
      </c>
      <c r="AQ215" s="112">
        <f t="shared" si="256"/>
        <v>0</v>
      </c>
      <c r="AR215" s="112">
        <f t="shared" si="256"/>
        <v>0</v>
      </c>
      <c r="AS215" s="112"/>
      <c r="AT215" s="112">
        <f t="shared" si="257"/>
        <v>0</v>
      </c>
      <c r="AU215" s="112">
        <f t="shared" si="257"/>
        <v>0</v>
      </c>
      <c r="AV215" s="112">
        <f t="shared" si="257"/>
        <v>0</v>
      </c>
      <c r="AW215" s="112">
        <f t="shared" si="257"/>
        <v>0</v>
      </c>
      <c r="AX215" s="112">
        <f t="shared" si="257"/>
        <v>0</v>
      </c>
      <c r="AY215" s="112">
        <f t="shared" si="257"/>
        <v>0</v>
      </c>
      <c r="AZ215" s="112">
        <f t="shared" si="257"/>
        <v>0</v>
      </c>
      <c r="BA215" s="112">
        <f t="shared" si="257"/>
        <v>0</v>
      </c>
      <c r="BB215" s="112">
        <f t="shared" si="257"/>
        <v>0</v>
      </c>
      <c r="BC215" s="112">
        <f t="shared" si="257"/>
        <v>0</v>
      </c>
      <c r="BD215" s="112">
        <f t="shared" si="257"/>
        <v>0</v>
      </c>
      <c r="BE215" s="112">
        <f t="shared" si="257"/>
        <v>0</v>
      </c>
      <c r="BF215" s="112">
        <f t="shared" si="257"/>
        <v>0</v>
      </c>
      <c r="BG215" s="112"/>
      <c r="BH215" s="112">
        <f t="shared" si="258"/>
        <v>0</v>
      </c>
      <c r="BI215" s="112">
        <f t="shared" si="258"/>
        <v>0</v>
      </c>
      <c r="BJ215" s="112">
        <f t="shared" si="258"/>
        <v>0</v>
      </c>
      <c r="BK215" s="112">
        <f t="shared" si="258"/>
        <v>0</v>
      </c>
      <c r="BL215" s="112">
        <f t="shared" si="258"/>
        <v>0</v>
      </c>
      <c r="BM215" s="112">
        <f t="shared" si="258"/>
        <v>0</v>
      </c>
      <c r="BN215" s="112">
        <f t="shared" si="258"/>
        <v>0</v>
      </c>
      <c r="BO215" s="112">
        <f t="shared" si="258"/>
        <v>0</v>
      </c>
      <c r="BP215" s="112">
        <f t="shared" si="258"/>
        <v>0</v>
      </c>
      <c r="BQ215" s="112">
        <f t="shared" si="258"/>
        <v>0</v>
      </c>
      <c r="BR215" s="112">
        <f t="shared" si="258"/>
        <v>0</v>
      </c>
      <c r="BS215" s="112">
        <f t="shared" si="258"/>
        <v>0</v>
      </c>
      <c r="BT215" s="112">
        <f t="shared" si="258"/>
        <v>0</v>
      </c>
      <c r="BU215" s="112"/>
      <c r="BV215" s="112">
        <f t="shared" si="259"/>
        <v>0</v>
      </c>
      <c r="BW215" s="112">
        <f t="shared" si="259"/>
        <v>0</v>
      </c>
      <c r="BX215" s="112">
        <f t="shared" si="259"/>
        <v>0</v>
      </c>
      <c r="BY215" s="112">
        <f t="shared" si="259"/>
        <v>0</v>
      </c>
      <c r="BZ215" s="112">
        <f t="shared" si="259"/>
        <v>0</v>
      </c>
      <c r="CA215" s="112">
        <f t="shared" si="259"/>
        <v>0</v>
      </c>
      <c r="CB215" s="112">
        <f t="shared" si="259"/>
        <v>0</v>
      </c>
      <c r="CC215" s="112">
        <f t="shared" si="259"/>
        <v>0</v>
      </c>
      <c r="CD215" s="112">
        <f t="shared" si="259"/>
        <v>0</v>
      </c>
      <c r="CE215" s="112">
        <f t="shared" si="259"/>
        <v>0</v>
      </c>
      <c r="CF215" s="112">
        <f t="shared" si="259"/>
        <v>0</v>
      </c>
      <c r="CG215" s="112">
        <f t="shared" si="259"/>
        <v>0</v>
      </c>
      <c r="CH215" s="112">
        <f t="shared" si="259"/>
        <v>0</v>
      </c>
      <c r="CI215" s="112"/>
      <c r="CJ215" s="112">
        <f t="shared" si="260"/>
        <v>0</v>
      </c>
      <c r="CK215" s="112">
        <f t="shared" si="260"/>
        <v>0</v>
      </c>
      <c r="CL215" s="112">
        <f t="shared" si="260"/>
        <v>0</v>
      </c>
      <c r="CM215" s="112">
        <f t="shared" si="260"/>
        <v>0</v>
      </c>
      <c r="CN215" s="112">
        <f t="shared" si="260"/>
        <v>0</v>
      </c>
      <c r="CO215" s="112">
        <f t="shared" si="260"/>
        <v>0</v>
      </c>
      <c r="CP215" s="112">
        <f t="shared" si="260"/>
        <v>0</v>
      </c>
      <c r="CQ215" s="112">
        <f t="shared" si="260"/>
        <v>0</v>
      </c>
      <c r="CR215" s="112">
        <f t="shared" si="260"/>
        <v>0</v>
      </c>
      <c r="CS215" s="112">
        <f t="shared" si="260"/>
        <v>0</v>
      </c>
      <c r="CT215" s="112">
        <f t="shared" si="260"/>
        <v>0</v>
      </c>
      <c r="CU215" s="112">
        <f t="shared" si="260"/>
        <v>0</v>
      </c>
      <c r="CV215" s="112">
        <f t="shared" si="260"/>
        <v>0</v>
      </c>
    </row>
    <row r="216" spans="1:100" s="94" customFormat="1" ht="14.4">
      <c r="A216" s="154"/>
      <c r="B216" s="96"/>
      <c r="C216" s="96"/>
      <c r="D216" s="96"/>
      <c r="E216" s="113"/>
      <c r="F216" s="105" t="s">
        <v>45</v>
      </c>
      <c r="G216" s="106"/>
      <c r="H216" s="105"/>
      <c r="I216" s="105"/>
      <c r="J216" s="105"/>
      <c r="K216" s="105"/>
      <c r="M216" s="109"/>
      <c r="N216" s="99"/>
      <c r="O216" s="105" t="s">
        <v>45</v>
      </c>
      <c r="Q216" s="98"/>
      <c r="R216" s="112">
        <f t="shared" si="255"/>
        <v>1467</v>
      </c>
      <c r="S216" s="112">
        <f t="shared" si="255"/>
        <v>527171</v>
      </c>
      <c r="T216" s="112">
        <f t="shared" si="255"/>
        <v>2491</v>
      </c>
      <c r="U216" s="112">
        <f t="shared" si="255"/>
        <v>-102318</v>
      </c>
      <c r="V216" s="112">
        <f t="shared" si="255"/>
        <v>13330</v>
      </c>
      <c r="W216" s="112">
        <f t="shared" si="255"/>
        <v>1123</v>
      </c>
      <c r="X216" s="112">
        <f t="shared" si="255"/>
        <v>1000000</v>
      </c>
      <c r="Y216" s="112">
        <f t="shared" si="255"/>
        <v>150000</v>
      </c>
      <c r="Z216" s="112">
        <f t="shared" si="255"/>
        <v>35000</v>
      </c>
      <c r="AA216" s="112">
        <f t="shared" si="255"/>
        <v>500000</v>
      </c>
      <c r="AB216" s="112">
        <f t="shared" si="255"/>
        <v>150000</v>
      </c>
      <c r="AC216" s="112">
        <f t="shared" si="255"/>
        <v>69332</v>
      </c>
      <c r="AD216" s="112">
        <f t="shared" si="255"/>
        <v>2347596</v>
      </c>
      <c r="AE216" s="96"/>
      <c r="AF216" s="112">
        <f t="shared" si="256"/>
        <v>1467</v>
      </c>
      <c r="AG216" s="112">
        <f t="shared" si="256"/>
        <v>528638</v>
      </c>
      <c r="AH216" s="112">
        <f t="shared" si="256"/>
        <v>531129</v>
      </c>
      <c r="AI216" s="112">
        <f t="shared" si="256"/>
        <v>428811</v>
      </c>
      <c r="AJ216" s="112">
        <f t="shared" si="256"/>
        <v>442141</v>
      </c>
      <c r="AK216" s="112">
        <f t="shared" si="256"/>
        <v>443264</v>
      </c>
      <c r="AL216" s="112">
        <f t="shared" si="256"/>
        <v>1443264</v>
      </c>
      <c r="AM216" s="112">
        <f t="shared" si="256"/>
        <v>1593264</v>
      </c>
      <c r="AN216" s="112">
        <f t="shared" si="256"/>
        <v>1628264</v>
      </c>
      <c r="AO216" s="112">
        <f t="shared" si="256"/>
        <v>2128264</v>
      </c>
      <c r="AP216" s="112">
        <f t="shared" si="256"/>
        <v>2278264</v>
      </c>
      <c r="AQ216" s="112">
        <f t="shared" si="256"/>
        <v>2347596</v>
      </c>
      <c r="AR216" s="112">
        <f t="shared" si="256"/>
        <v>1051714</v>
      </c>
      <c r="AS216" s="112"/>
      <c r="AT216" s="112">
        <f t="shared" si="257"/>
        <v>708.69513631859991</v>
      </c>
      <c r="AU216" s="112">
        <f t="shared" si="257"/>
        <v>254671.79530212178</v>
      </c>
      <c r="AV216" s="112">
        <f t="shared" si="257"/>
        <v>1203.3807665777999</v>
      </c>
      <c r="AW216" s="112">
        <f t="shared" si="257"/>
        <v>-49428.949528184399</v>
      </c>
      <c r="AX216" s="112">
        <f t="shared" si="257"/>
        <v>6439.608839214</v>
      </c>
      <c r="AY216" s="112">
        <f t="shared" si="257"/>
        <v>542.51168240339996</v>
      </c>
      <c r="AZ216" s="112">
        <f t="shared" si="257"/>
        <v>483091.43579999998</v>
      </c>
      <c r="BA216" s="112">
        <f t="shared" si="257"/>
        <v>72463.715369999991</v>
      </c>
      <c r="BB216" s="112">
        <f t="shared" si="257"/>
        <v>16908.200252999999</v>
      </c>
      <c r="BC216" s="112">
        <f t="shared" si="257"/>
        <v>241545.71789999999</v>
      </c>
      <c r="BD216" s="112">
        <f t="shared" si="257"/>
        <v>72463.715369999991</v>
      </c>
      <c r="BE216" s="112">
        <f t="shared" si="257"/>
        <v>33493.695426885599</v>
      </c>
      <c r="BF216" s="112">
        <f t="shared" si="257"/>
        <v>1134103.5223183366</v>
      </c>
      <c r="BG216" s="112"/>
      <c r="BH216" s="112">
        <f t="shared" si="258"/>
        <v>708.69513631859991</v>
      </c>
      <c r="BI216" s="112">
        <f t="shared" si="258"/>
        <v>255380.49043844038</v>
      </c>
      <c r="BJ216" s="112">
        <f t="shared" si="258"/>
        <v>256583.87120501816</v>
      </c>
      <c r="BK216" s="112">
        <f t="shared" si="258"/>
        <v>207154.92167683376</v>
      </c>
      <c r="BL216" s="112">
        <f t="shared" si="258"/>
        <v>213594.53051604776</v>
      </c>
      <c r="BM216" s="112">
        <f t="shared" si="258"/>
        <v>214137.04219845115</v>
      </c>
      <c r="BN216" s="112">
        <f t="shared" si="258"/>
        <v>697228.4779984511</v>
      </c>
      <c r="BO216" s="112">
        <f t="shared" si="258"/>
        <v>769692.19336845109</v>
      </c>
      <c r="BP216" s="112">
        <f t="shared" si="258"/>
        <v>786600.3936214511</v>
      </c>
      <c r="BQ216" s="112">
        <f t="shared" si="258"/>
        <v>1028146.111521451</v>
      </c>
      <c r="BR216" s="112">
        <f t="shared" si="258"/>
        <v>1100609.8268914511</v>
      </c>
      <c r="BS216" s="112">
        <f t="shared" si="258"/>
        <v>1134103.5223183366</v>
      </c>
      <c r="BT216" s="112">
        <f t="shared" si="258"/>
        <v>508074.02631096117</v>
      </c>
      <c r="BU216" s="112"/>
      <c r="BV216" s="112">
        <f t="shared" si="259"/>
        <v>222.38062671420002</v>
      </c>
      <c r="BW216" s="112">
        <f t="shared" si="259"/>
        <v>79913.167938344603</v>
      </c>
      <c r="BX216" s="112">
        <f t="shared" si="259"/>
        <v>377.60745817660006</v>
      </c>
      <c r="BY216" s="112">
        <f t="shared" si="259"/>
        <v>-15510.252872626801</v>
      </c>
      <c r="BZ216" s="112">
        <f t="shared" si="259"/>
        <v>2020.6774056580002</v>
      </c>
      <c r="CA216" s="112">
        <f t="shared" si="259"/>
        <v>170.23411301980002</v>
      </c>
      <c r="CB216" s="112">
        <f t="shared" si="259"/>
        <v>151588.70260000002</v>
      </c>
      <c r="CC216" s="112">
        <f t="shared" si="259"/>
        <v>22738.305390000001</v>
      </c>
      <c r="CD216" s="112">
        <f t="shared" si="259"/>
        <v>5305.6045910000003</v>
      </c>
      <c r="CE216" s="112">
        <f t="shared" si="259"/>
        <v>75794.351300000009</v>
      </c>
      <c r="CF216" s="112">
        <f t="shared" si="259"/>
        <v>22738.305390000001</v>
      </c>
      <c r="CG216" s="112">
        <f t="shared" si="259"/>
        <v>10509.947928663201</v>
      </c>
      <c r="CH216" s="112">
        <f t="shared" si="259"/>
        <v>355869.03186894965</v>
      </c>
      <c r="CI216" s="112"/>
      <c r="CJ216" s="112">
        <f t="shared" si="260"/>
        <v>222.38062671420002</v>
      </c>
      <c r="CK216" s="112">
        <f t="shared" si="260"/>
        <v>80135.548565058809</v>
      </c>
      <c r="CL216" s="112">
        <f t="shared" si="260"/>
        <v>80513.15602323541</v>
      </c>
      <c r="CM216" s="112">
        <f t="shared" si="260"/>
        <v>65002.90315060861</v>
      </c>
      <c r="CN216" s="112">
        <f t="shared" si="260"/>
        <v>67023.580556266606</v>
      </c>
      <c r="CO216" s="112">
        <f t="shared" si="260"/>
        <v>67193.81466928641</v>
      </c>
      <c r="CP216" s="112">
        <f t="shared" si="260"/>
        <v>218782.51726928644</v>
      </c>
      <c r="CQ216" s="112">
        <f t="shared" si="260"/>
        <v>241520.82265928644</v>
      </c>
      <c r="CR216" s="112">
        <f t="shared" si="260"/>
        <v>246826.42725028645</v>
      </c>
      <c r="CS216" s="112">
        <f t="shared" si="260"/>
        <v>322620.77855028643</v>
      </c>
      <c r="CT216" s="112">
        <f t="shared" si="260"/>
        <v>345359.08394028642</v>
      </c>
      <c r="CU216" s="112">
        <f t="shared" si="260"/>
        <v>355869.03186894965</v>
      </c>
      <c r="CV216" s="112">
        <f t="shared" si="260"/>
        <v>159427.96076625641</v>
      </c>
    </row>
    <row r="217" spans="1:100" s="94" customFormat="1" ht="14.4">
      <c r="A217" s="154"/>
      <c r="B217" s="96"/>
      <c r="C217" s="96"/>
      <c r="D217" s="96"/>
      <c r="E217" s="105"/>
      <c r="F217" s="109" t="s">
        <v>30</v>
      </c>
      <c r="G217" s="106"/>
      <c r="H217" s="105"/>
      <c r="I217" s="105"/>
      <c r="J217" s="105"/>
      <c r="K217" s="105"/>
      <c r="M217" s="105"/>
      <c r="N217" s="104"/>
      <c r="O217" s="109" t="s">
        <v>30</v>
      </c>
      <c r="Q217" s="98"/>
      <c r="R217" s="111">
        <f>SUM(R206:R216)</f>
        <v>6201650.2400000002</v>
      </c>
      <c r="S217" s="111">
        <f t="shared" ref="S217:AD217" si="261">SUM(S206:S216)</f>
        <v>5217036.16</v>
      </c>
      <c r="T217" s="111">
        <f t="shared" si="261"/>
        <v>5302050.46</v>
      </c>
      <c r="U217" s="111">
        <f t="shared" si="261"/>
        <v>5561368.7400000002</v>
      </c>
      <c r="V217" s="111">
        <f t="shared" si="261"/>
        <v>4621310.91</v>
      </c>
      <c r="W217" s="111">
        <f t="shared" si="261"/>
        <v>7270516.8899999997</v>
      </c>
      <c r="X217" s="111">
        <f t="shared" si="261"/>
        <v>12072317.65</v>
      </c>
      <c r="Y217" s="111">
        <f t="shared" si="261"/>
        <v>3934358.89</v>
      </c>
      <c r="Z217" s="111">
        <f t="shared" si="261"/>
        <v>9294515.6600000001</v>
      </c>
      <c r="AA217" s="111">
        <f t="shared" si="261"/>
        <v>6770354</v>
      </c>
      <c r="AB217" s="111">
        <f t="shared" si="261"/>
        <v>5975994</v>
      </c>
      <c r="AC217" s="111">
        <f t="shared" si="261"/>
        <v>8168306</v>
      </c>
      <c r="AD217" s="111">
        <f t="shared" si="261"/>
        <v>80389779.599999994</v>
      </c>
      <c r="AE217" s="96"/>
      <c r="AF217" s="111">
        <f>SUM(AF206:AF216)</f>
        <v>6201650.2400000002</v>
      </c>
      <c r="AG217" s="111">
        <f t="shared" ref="AG217" si="262">SUM(AG206:AG216)</f>
        <v>11418686.4</v>
      </c>
      <c r="AH217" s="111">
        <f t="shared" ref="AH217" si="263">SUM(AH206:AH216)</f>
        <v>16720736.859999999</v>
      </c>
      <c r="AI217" s="111">
        <f t="shared" ref="AI217" si="264">SUM(AI206:AI216)</f>
        <v>22282105.600000001</v>
      </c>
      <c r="AJ217" s="111">
        <f t="shared" ref="AJ217" si="265">SUM(AJ206:AJ216)</f>
        <v>26903416.509999998</v>
      </c>
      <c r="AK217" s="111">
        <f t="shared" ref="AK217" si="266">SUM(AK206:AK216)</f>
        <v>34173933.399999999</v>
      </c>
      <c r="AL217" s="111">
        <f t="shared" ref="AL217" si="267">SUM(AL206:AL216)</f>
        <v>46246251.049999997</v>
      </c>
      <c r="AM217" s="111">
        <f t="shared" ref="AM217" si="268">SUM(AM206:AM216)</f>
        <v>50180609.939999998</v>
      </c>
      <c r="AN217" s="111">
        <f t="shared" ref="AN217" si="269">SUM(AN206:AN216)</f>
        <v>59475125.599999994</v>
      </c>
      <c r="AO217" s="111">
        <f t="shared" ref="AO217" si="270">SUM(AO206:AO216)</f>
        <v>66245479.599999994</v>
      </c>
      <c r="AP217" s="111">
        <f t="shared" ref="AP217" si="271">SUM(AP206:AP216)</f>
        <v>72221473.599999994</v>
      </c>
      <c r="AQ217" s="111">
        <f t="shared" ref="AQ217" si="272">SUM(AQ206:AQ216)</f>
        <v>80389779.599999994</v>
      </c>
      <c r="AR217" s="111">
        <f t="shared" ref="AR217" si="273">SUM(AR206:AR216)</f>
        <v>37688696.549999997</v>
      </c>
      <c r="AS217" s="96"/>
      <c r="AT217" s="111">
        <f>SUM(AT206:AT216)</f>
        <v>5391848.3263740242</v>
      </c>
      <c r="AU217" s="111">
        <f t="shared" ref="AU217" si="274">SUM(AU206:AU216)</f>
        <v>3560744.4734594435</v>
      </c>
      <c r="AV217" s="111">
        <f t="shared" ref="AV217" si="275">SUM(AV206:AV216)</f>
        <v>4038093.8515598746</v>
      </c>
      <c r="AW217" s="111">
        <f t="shared" ref="AW217" si="276">SUM(AW206:AW216)</f>
        <v>4559665.1556729963</v>
      </c>
      <c r="AX217" s="111">
        <f t="shared" ref="AX217" si="277">SUM(AX206:AX216)</f>
        <v>2652950.9449563287</v>
      </c>
      <c r="AY217" s="111">
        <f t="shared" ref="AY217" si="278">SUM(AY206:AY216)</f>
        <v>4920401.6652676361</v>
      </c>
      <c r="AZ217" s="111">
        <f t="shared" ref="AZ217" si="279">SUM(AZ206:AZ216)</f>
        <v>8105126.3321518982</v>
      </c>
      <c r="BA217" s="111">
        <f t="shared" ref="BA217" si="280">SUM(BA206:BA216)</f>
        <v>2438314.6205300386</v>
      </c>
      <c r="BB217" s="111">
        <f t="shared" ref="BB217" si="281">SUM(BB206:BB216)</f>
        <v>6141886.1321354154</v>
      </c>
      <c r="BC217" s="111">
        <f t="shared" ref="BC217" si="282">SUM(BC206:BC216)</f>
        <v>3905783.4148732433</v>
      </c>
      <c r="BD217" s="111">
        <f t="shared" ref="BD217" si="283">SUM(BD206:BD216)</f>
        <v>3815339.7246254771</v>
      </c>
      <c r="BE217" s="111">
        <f t="shared" ref="BE217" si="284">SUM(BE206:BE216)</f>
        <v>4960403.4682522546</v>
      </c>
      <c r="BF217" s="111">
        <f t="shared" ref="BF217" si="285">SUM(BF206:BF216)</f>
        <v>54490558.109858632</v>
      </c>
      <c r="BG217" s="96"/>
      <c r="BH217" s="111">
        <f>SUM(BH206:BH216)</f>
        <v>5391848.3263740242</v>
      </c>
      <c r="BI217" s="111">
        <f t="shared" ref="BI217" si="286">SUM(BI206:BI216)</f>
        <v>8952592.7998334654</v>
      </c>
      <c r="BJ217" s="111">
        <f t="shared" ref="BJ217" si="287">SUM(BJ206:BJ216)</f>
        <v>12990686.651393343</v>
      </c>
      <c r="BK217" s="111">
        <f t="shared" ref="BK217" si="288">SUM(BK206:BK216)</f>
        <v>17550351.807066336</v>
      </c>
      <c r="BL217" s="111">
        <f t="shared" ref="BL217" si="289">SUM(BL206:BL216)</f>
        <v>20203302.752022661</v>
      </c>
      <c r="BM217" s="111">
        <f t="shared" ref="BM217" si="290">SUM(BM206:BM216)</f>
        <v>25123704.4172903</v>
      </c>
      <c r="BN217" s="111">
        <f t="shared" ref="BN217" si="291">SUM(BN206:BN216)</f>
        <v>33228830.749442197</v>
      </c>
      <c r="BO217" s="111">
        <f t="shared" ref="BO217" si="292">SUM(BO206:BO216)</f>
        <v>35667145.369972236</v>
      </c>
      <c r="BP217" s="111">
        <f t="shared" ref="BP217" si="293">SUM(BP206:BP216)</f>
        <v>41809031.502107657</v>
      </c>
      <c r="BQ217" s="111">
        <f t="shared" ref="BQ217" si="294">SUM(BQ206:BQ216)</f>
        <v>45714814.916980907</v>
      </c>
      <c r="BR217" s="111">
        <f t="shared" ref="BR217" si="295">SUM(BR206:BR216)</f>
        <v>49530154.641606383</v>
      </c>
      <c r="BS217" s="111">
        <f t="shared" ref="BS217" si="296">SUM(BS206:BS216)</f>
        <v>54490558.109858632</v>
      </c>
      <c r="BT217" s="111">
        <f t="shared" ref="BT217" si="297">SUM(BT206:BT216)</f>
        <v>26950645.249084894</v>
      </c>
      <c r="BU217" s="96"/>
      <c r="BV217" s="111">
        <f>SUM(BV206:BV216)</f>
        <v>259160.44038119621</v>
      </c>
      <c r="BW217" s="111">
        <f t="shared" ref="BW217" si="298">SUM(BW206:BW216)</f>
        <v>272542.86875636171</v>
      </c>
      <c r="BX217" s="111">
        <f t="shared" ref="BX217" si="299">SUM(BX206:BX216)</f>
        <v>211907.01499063298</v>
      </c>
      <c r="BY217" s="111">
        <f t="shared" ref="BY217" si="300">SUM(BY206:BY216)</f>
        <v>382008.88240551512</v>
      </c>
      <c r="BZ217" s="111">
        <f t="shared" ref="BZ217" si="301">SUM(BZ206:BZ216)</f>
        <v>1042914.3436386868</v>
      </c>
      <c r="CA217" s="111">
        <f t="shared" ref="CA217" si="302">SUM(CA206:CA216)</f>
        <v>534031.494081871</v>
      </c>
      <c r="CB217" s="111">
        <f t="shared" ref="CB217" si="303">SUM(CB206:CB216)</f>
        <v>581234.9103853273</v>
      </c>
      <c r="CC217" s="111">
        <f t="shared" ref="CC217" si="304">SUM(CC206:CC216)</f>
        <v>556120.97202083329</v>
      </c>
      <c r="CD217" s="111">
        <f t="shared" ref="CD217" si="305">SUM(CD206:CD216)</f>
        <v>509612.37702688802</v>
      </c>
      <c r="CE217" s="111">
        <f t="shared" ref="CE217" si="306">SUM(CE206:CE216)</f>
        <v>995860.94129896909</v>
      </c>
      <c r="CF217" s="111">
        <f t="shared" ref="CF217" si="307">SUM(CF206:CF216)</f>
        <v>975490.97642718593</v>
      </c>
      <c r="CG217" s="111">
        <f t="shared" ref="CG217" si="308">SUM(CG206:CG216)</f>
        <v>1194538.2940648792</v>
      </c>
      <c r="CH217" s="111">
        <f t="shared" ref="CH217" si="309">SUM(CH206:CH216)</f>
        <v>7515423.5154783465</v>
      </c>
      <c r="CI217" s="96"/>
      <c r="CJ217" s="111">
        <f>SUM(CJ206:CJ216)</f>
        <v>259160.44038119621</v>
      </c>
      <c r="CK217" s="111">
        <f t="shared" ref="CK217" si="310">SUM(CK206:CK216)</f>
        <v>531703.30913755787</v>
      </c>
      <c r="CL217" s="111">
        <f t="shared" ref="CL217" si="311">SUM(CL206:CL216)</f>
        <v>743610.32412819087</v>
      </c>
      <c r="CM217" s="111">
        <f t="shared" ref="CM217" si="312">SUM(CM206:CM216)</f>
        <v>1125619.206533706</v>
      </c>
      <c r="CN217" s="111">
        <f t="shared" ref="CN217" si="313">SUM(CN206:CN216)</f>
        <v>2168533.5501723927</v>
      </c>
      <c r="CO217" s="111">
        <f t="shared" ref="CO217" si="314">SUM(CO206:CO216)</f>
        <v>2702565.0442542639</v>
      </c>
      <c r="CP217" s="111">
        <f t="shared" ref="CP217" si="315">SUM(CP206:CP216)</f>
        <v>3283799.9546395913</v>
      </c>
      <c r="CQ217" s="111">
        <f t="shared" ref="CQ217" si="316">SUM(CQ206:CQ216)</f>
        <v>3839920.9266604241</v>
      </c>
      <c r="CR217" s="111">
        <f t="shared" ref="CR217" si="317">SUM(CR206:CR216)</f>
        <v>4349533.3036873126</v>
      </c>
      <c r="CS217" s="111">
        <f t="shared" ref="CS217" si="318">SUM(CS206:CS216)</f>
        <v>5345394.2449862817</v>
      </c>
      <c r="CT217" s="111">
        <f t="shared" ref="CT217" si="319">SUM(CT206:CT216)</f>
        <v>6320885.2214134671</v>
      </c>
      <c r="CU217" s="111">
        <f t="shared" ref="CU217" si="320">SUM(CU206:CU216)</f>
        <v>7515423.5154783465</v>
      </c>
      <c r="CV217" s="111">
        <f t="shared" ref="CV217" si="321">SUM(CV206:CV216)</f>
        <v>2869036.4403111301</v>
      </c>
    </row>
    <row r="218" spans="1:100" s="94" customFormat="1" ht="14.4">
      <c r="A218" s="154"/>
      <c r="B218" s="96"/>
      <c r="C218" s="96"/>
      <c r="D218" s="96"/>
      <c r="E218" s="113"/>
      <c r="F218" s="109"/>
      <c r="G218" s="106"/>
      <c r="H218" s="105"/>
      <c r="I218" s="105"/>
      <c r="J218" s="105"/>
      <c r="K218" s="105"/>
      <c r="M218" s="109"/>
      <c r="N218" s="99"/>
      <c r="O218" s="109"/>
      <c r="Q218" s="98"/>
      <c r="R218" s="107"/>
      <c r="S218" s="107"/>
      <c r="T218" s="107"/>
      <c r="U218" s="107"/>
      <c r="V218" s="107"/>
      <c r="W218" s="107"/>
      <c r="X218" s="107"/>
      <c r="Y218" s="107"/>
      <c r="Z218" s="107"/>
      <c r="AA218" s="107"/>
      <c r="AB218" s="107"/>
      <c r="AC218" s="107"/>
      <c r="AD218" s="107"/>
      <c r="AE218" s="96"/>
      <c r="AF218" s="107"/>
      <c r="AG218" s="107"/>
      <c r="AH218" s="107"/>
      <c r="AI218" s="107"/>
      <c r="AJ218" s="107"/>
      <c r="AK218" s="107"/>
      <c r="AL218" s="107"/>
      <c r="AM218" s="107"/>
      <c r="AN218" s="107"/>
      <c r="AO218" s="107"/>
      <c r="AP218" s="107"/>
      <c r="AQ218" s="107"/>
      <c r="AR218" s="107"/>
      <c r="AS218" s="96"/>
      <c r="AT218" s="107"/>
      <c r="AU218" s="107"/>
      <c r="AV218" s="107"/>
      <c r="AW218" s="107"/>
      <c r="AX218" s="107"/>
      <c r="AY218" s="107"/>
      <c r="AZ218" s="107"/>
      <c r="BA218" s="107"/>
      <c r="BB218" s="107"/>
      <c r="BC218" s="107"/>
      <c r="BD218" s="107"/>
      <c r="BE218" s="107"/>
      <c r="BF218" s="116" t="s">
        <v>241</v>
      </c>
      <c r="BG218" s="96"/>
      <c r="BH218" s="107"/>
      <c r="BI218" s="107"/>
      <c r="BJ218" s="107"/>
      <c r="BK218" s="107"/>
      <c r="BL218" s="107"/>
      <c r="BM218" s="107"/>
      <c r="BN218" s="107"/>
      <c r="BO218" s="107"/>
      <c r="BP218" s="107"/>
      <c r="BQ218" s="107"/>
      <c r="BR218" s="107"/>
      <c r="BS218" s="107"/>
      <c r="BT218" s="116" t="s">
        <v>241</v>
      </c>
      <c r="BU218" s="96"/>
      <c r="BV218" s="107"/>
      <c r="BW218" s="107"/>
      <c r="BX218" s="107"/>
      <c r="BY218" s="107"/>
      <c r="BZ218" s="107"/>
      <c r="CA218" s="107"/>
      <c r="CB218" s="107"/>
      <c r="CC218" s="107"/>
      <c r="CD218" s="107"/>
      <c r="CE218" s="107"/>
      <c r="CF218" s="107"/>
      <c r="CG218" s="107"/>
      <c r="CH218" s="116" t="s">
        <v>241</v>
      </c>
      <c r="CI218" s="96"/>
      <c r="CJ218" s="107"/>
      <c r="CK218" s="107"/>
      <c r="CL218" s="107"/>
      <c r="CM218" s="107"/>
      <c r="CN218" s="107"/>
      <c r="CO218" s="107"/>
      <c r="CP218" s="107"/>
      <c r="CQ218" s="107"/>
      <c r="CR218" s="107"/>
      <c r="CS218" s="107"/>
      <c r="CT218" s="107"/>
      <c r="CU218" s="107"/>
      <c r="CV218" s="116" t="s">
        <v>241</v>
      </c>
    </row>
    <row r="219" spans="1:100" s="94" customFormat="1" ht="14.4">
      <c r="A219" s="96"/>
      <c r="B219" s="96"/>
      <c r="C219" s="96"/>
      <c r="D219" s="96"/>
      <c r="E219" s="113"/>
      <c r="F219" s="105" t="s">
        <v>50</v>
      </c>
      <c r="G219" s="106"/>
      <c r="H219" s="105"/>
      <c r="I219" s="105"/>
      <c r="J219" s="105"/>
      <c r="K219" s="105"/>
      <c r="M219" s="109"/>
      <c r="N219" s="99"/>
      <c r="O219" s="105" t="s">
        <v>50</v>
      </c>
      <c r="Q219" s="98"/>
      <c r="R219" s="107">
        <f t="shared" ref="R219:AD219" si="322">SUMIFS(R5:R202,$A$5:$A$202,"Y")-R217</f>
        <v>0</v>
      </c>
      <c r="S219" s="107">
        <f t="shared" si="322"/>
        <v>0</v>
      </c>
      <c r="T219" s="107">
        <f t="shared" si="322"/>
        <v>0</v>
      </c>
      <c r="U219" s="107">
        <f t="shared" si="322"/>
        <v>0</v>
      </c>
      <c r="V219" s="107">
        <f t="shared" si="322"/>
        <v>0</v>
      </c>
      <c r="W219" s="107">
        <f t="shared" si="322"/>
        <v>0</v>
      </c>
      <c r="X219" s="107">
        <f t="shared" si="322"/>
        <v>0</v>
      </c>
      <c r="Y219" s="107">
        <f t="shared" si="322"/>
        <v>0</v>
      </c>
      <c r="Z219" s="107">
        <f t="shared" si="322"/>
        <v>0</v>
      </c>
      <c r="AA219" s="107">
        <f t="shared" si="322"/>
        <v>0</v>
      </c>
      <c r="AB219" s="107">
        <f t="shared" si="322"/>
        <v>0</v>
      </c>
      <c r="AC219" s="107">
        <f t="shared" si="322"/>
        <v>0</v>
      </c>
      <c r="AD219" s="107">
        <f t="shared" si="322"/>
        <v>0</v>
      </c>
      <c r="AE219" s="96"/>
      <c r="AF219" s="107">
        <f t="shared" ref="AF219:AR219" si="323">SUMIFS(AF5:AF202,$A$5:$A$202,"Y")-AF217</f>
        <v>0</v>
      </c>
      <c r="AG219" s="107">
        <f t="shared" si="323"/>
        <v>0</v>
      </c>
      <c r="AH219" s="107">
        <f t="shared" si="323"/>
        <v>0</v>
      </c>
      <c r="AI219" s="107">
        <f t="shared" si="323"/>
        <v>0</v>
      </c>
      <c r="AJ219" s="107">
        <f t="shared" si="323"/>
        <v>0</v>
      </c>
      <c r="AK219" s="107">
        <f t="shared" si="323"/>
        <v>0</v>
      </c>
      <c r="AL219" s="107">
        <f t="shared" si="323"/>
        <v>0</v>
      </c>
      <c r="AM219" s="107">
        <f t="shared" si="323"/>
        <v>0</v>
      </c>
      <c r="AN219" s="107">
        <f t="shared" si="323"/>
        <v>0</v>
      </c>
      <c r="AO219" s="107">
        <f t="shared" si="323"/>
        <v>0</v>
      </c>
      <c r="AP219" s="107">
        <f t="shared" si="323"/>
        <v>0</v>
      </c>
      <c r="AQ219" s="107">
        <f t="shared" si="323"/>
        <v>0</v>
      </c>
      <c r="AR219" s="107">
        <f t="shared" si="323"/>
        <v>0</v>
      </c>
      <c r="AS219" s="96"/>
      <c r="AT219" s="107">
        <f t="shared" ref="AT219:BF219" si="324">SUMIFS(AT5:AT202,$A$5:$A$202,"Y")-AT217</f>
        <v>0</v>
      </c>
      <c r="AU219" s="107">
        <f t="shared" si="324"/>
        <v>0</v>
      </c>
      <c r="AV219" s="107">
        <f t="shared" si="324"/>
        <v>0</v>
      </c>
      <c r="AW219" s="107">
        <f t="shared" si="324"/>
        <v>0</v>
      </c>
      <c r="AX219" s="107">
        <f t="shared" si="324"/>
        <v>0</v>
      </c>
      <c r="AY219" s="107">
        <f t="shared" si="324"/>
        <v>0</v>
      </c>
      <c r="AZ219" s="107">
        <f t="shared" si="324"/>
        <v>0</v>
      </c>
      <c r="BA219" s="107">
        <f t="shared" si="324"/>
        <v>0</v>
      </c>
      <c r="BB219" s="107">
        <f t="shared" si="324"/>
        <v>0</v>
      </c>
      <c r="BC219" s="107">
        <f t="shared" si="324"/>
        <v>0</v>
      </c>
      <c r="BD219" s="107">
        <f t="shared" si="324"/>
        <v>0</v>
      </c>
      <c r="BE219" s="107">
        <f t="shared" si="324"/>
        <v>0</v>
      </c>
      <c r="BF219" s="107">
        <f t="shared" si="324"/>
        <v>0</v>
      </c>
      <c r="BG219" s="96"/>
      <c r="BH219" s="107">
        <f t="shared" ref="BH219:BT219" si="325">SUMIFS(BH5:BH202,$A$5:$A$202,"Y")-BH217</f>
        <v>0</v>
      </c>
      <c r="BI219" s="107">
        <f t="shared" si="325"/>
        <v>0</v>
      </c>
      <c r="BJ219" s="107">
        <f t="shared" si="325"/>
        <v>0</v>
      </c>
      <c r="BK219" s="107">
        <f t="shared" si="325"/>
        <v>0</v>
      </c>
      <c r="BL219" s="107">
        <f t="shared" si="325"/>
        <v>0</v>
      </c>
      <c r="BM219" s="107">
        <f t="shared" si="325"/>
        <v>0</v>
      </c>
      <c r="BN219" s="107">
        <f t="shared" si="325"/>
        <v>0</v>
      </c>
      <c r="BO219" s="107">
        <f t="shared" si="325"/>
        <v>0</v>
      </c>
      <c r="BP219" s="107">
        <f t="shared" si="325"/>
        <v>0</v>
      </c>
      <c r="BQ219" s="107">
        <f t="shared" si="325"/>
        <v>0</v>
      </c>
      <c r="BR219" s="107">
        <f t="shared" si="325"/>
        <v>0</v>
      </c>
      <c r="BS219" s="107">
        <f t="shared" si="325"/>
        <v>0</v>
      </c>
      <c r="BT219" s="107">
        <f t="shared" si="325"/>
        <v>0</v>
      </c>
      <c r="BU219" s="96"/>
      <c r="BV219" s="107">
        <f t="shared" ref="BV219:CH219" si="326">SUMIFS(BV5:BV202,$A$5:$A$202,"Y")-BV217</f>
        <v>0</v>
      </c>
      <c r="BW219" s="107">
        <f t="shared" si="326"/>
        <v>0</v>
      </c>
      <c r="BX219" s="107">
        <f t="shared" si="326"/>
        <v>0</v>
      </c>
      <c r="BY219" s="107">
        <f t="shared" si="326"/>
        <v>0</v>
      </c>
      <c r="BZ219" s="107">
        <f t="shared" si="326"/>
        <v>0</v>
      </c>
      <c r="CA219" s="107">
        <f t="shared" si="326"/>
        <v>0</v>
      </c>
      <c r="CB219" s="107">
        <f t="shared" si="326"/>
        <v>0</v>
      </c>
      <c r="CC219" s="107">
        <f t="shared" si="326"/>
        <v>0</v>
      </c>
      <c r="CD219" s="107">
        <f t="shared" si="326"/>
        <v>0</v>
      </c>
      <c r="CE219" s="107">
        <f t="shared" si="326"/>
        <v>0</v>
      </c>
      <c r="CF219" s="107">
        <f t="shared" si="326"/>
        <v>0</v>
      </c>
      <c r="CG219" s="107">
        <f t="shared" si="326"/>
        <v>0</v>
      </c>
      <c r="CH219" s="107">
        <f t="shared" si="326"/>
        <v>0</v>
      </c>
      <c r="CI219" s="96"/>
      <c r="CJ219" s="107">
        <f t="shared" ref="CJ219:CV219" si="327">SUMIFS(CJ5:CJ202,$A$5:$A$202,"Y")-CJ217</f>
        <v>0</v>
      </c>
      <c r="CK219" s="107">
        <f t="shared" si="327"/>
        <v>0</v>
      </c>
      <c r="CL219" s="107">
        <f t="shared" si="327"/>
        <v>0</v>
      </c>
      <c r="CM219" s="107">
        <f t="shared" si="327"/>
        <v>0</v>
      </c>
      <c r="CN219" s="107">
        <f t="shared" si="327"/>
        <v>0</v>
      </c>
      <c r="CO219" s="107">
        <f t="shared" si="327"/>
        <v>0</v>
      </c>
      <c r="CP219" s="107">
        <f t="shared" si="327"/>
        <v>0</v>
      </c>
      <c r="CQ219" s="107">
        <f t="shared" si="327"/>
        <v>0</v>
      </c>
      <c r="CR219" s="107">
        <f t="shared" si="327"/>
        <v>0</v>
      </c>
      <c r="CS219" s="107">
        <f t="shared" si="327"/>
        <v>0</v>
      </c>
      <c r="CT219" s="107">
        <f t="shared" si="327"/>
        <v>0</v>
      </c>
      <c r="CU219" s="107">
        <f t="shared" si="327"/>
        <v>0</v>
      </c>
      <c r="CV219" s="107">
        <f t="shared" si="327"/>
        <v>0</v>
      </c>
    </row>
    <row r="220" spans="1:100" s="94" customFormat="1" ht="14.4">
      <c r="A220" s="96"/>
      <c r="B220" s="96"/>
      <c r="C220" s="96"/>
      <c r="D220" s="96"/>
      <c r="E220" s="105"/>
      <c r="F220" s="105"/>
      <c r="G220" s="106"/>
      <c r="H220" s="105"/>
      <c r="I220" s="105"/>
      <c r="J220" s="105"/>
      <c r="K220" s="105"/>
      <c r="M220" s="105"/>
      <c r="N220" s="104"/>
      <c r="O220" s="105"/>
      <c r="Q220" s="98"/>
      <c r="R220" s="103"/>
      <c r="S220" s="103"/>
      <c r="T220" s="103"/>
      <c r="U220" s="103"/>
      <c r="V220" s="103"/>
      <c r="W220" s="103"/>
      <c r="X220" s="103"/>
      <c r="Y220" s="103"/>
      <c r="Z220" s="103"/>
      <c r="AA220" s="103"/>
      <c r="AB220" s="103"/>
      <c r="AC220" s="103"/>
      <c r="AD220" s="103"/>
      <c r="AE220" s="96"/>
      <c r="AF220" s="103"/>
      <c r="AG220" s="103"/>
      <c r="AH220" s="103"/>
      <c r="AI220" s="103"/>
      <c r="AJ220" s="103"/>
      <c r="AK220" s="103"/>
      <c r="AL220" s="103"/>
      <c r="AM220" s="103"/>
      <c r="AN220" s="103"/>
      <c r="AO220" s="103"/>
      <c r="AP220" s="103"/>
      <c r="AQ220" s="103"/>
      <c r="AR220" s="103"/>
      <c r="AS220" s="96"/>
      <c r="AT220" s="103"/>
      <c r="AU220" s="103"/>
      <c r="AV220" s="103"/>
      <c r="AW220" s="103"/>
      <c r="AX220" s="103"/>
      <c r="AY220" s="103"/>
      <c r="AZ220" s="103"/>
      <c r="BA220" s="103"/>
      <c r="BB220" s="103"/>
      <c r="BC220" s="103"/>
      <c r="BD220" s="103"/>
      <c r="BE220" s="103"/>
      <c r="BF220" s="103"/>
      <c r="BG220" s="96"/>
      <c r="BH220" s="103"/>
      <c r="BI220" s="103"/>
      <c r="BJ220" s="103"/>
      <c r="BK220" s="103"/>
      <c r="BL220" s="103"/>
      <c r="BM220" s="103"/>
      <c r="BN220" s="103"/>
      <c r="BO220" s="103"/>
      <c r="BP220" s="103"/>
      <c r="BQ220" s="103"/>
      <c r="BR220" s="103"/>
      <c r="BS220" s="103"/>
      <c r="BT220" s="103"/>
      <c r="BU220" s="96"/>
      <c r="BV220" s="103"/>
      <c r="BW220" s="103"/>
      <c r="BX220" s="103"/>
      <c r="BY220" s="103"/>
      <c r="BZ220" s="103"/>
      <c r="CA220" s="103"/>
      <c r="CB220" s="103"/>
      <c r="CC220" s="103"/>
      <c r="CD220" s="103"/>
      <c r="CE220" s="103"/>
      <c r="CF220" s="103"/>
      <c r="CG220" s="103"/>
      <c r="CH220" s="103"/>
      <c r="CI220" s="96"/>
      <c r="CJ220" s="103"/>
      <c r="CK220" s="103"/>
      <c r="CL220" s="103"/>
      <c r="CM220" s="103"/>
      <c r="CN220" s="103"/>
      <c r="CO220" s="103"/>
      <c r="CP220" s="103"/>
      <c r="CQ220" s="103"/>
      <c r="CR220" s="103"/>
      <c r="CS220" s="103"/>
      <c r="CT220" s="103"/>
      <c r="CU220" s="103"/>
      <c r="CV220" s="103"/>
    </row>
    <row r="221" spans="1:100" s="94" customFormat="1" ht="14.4">
      <c r="A221" s="96"/>
      <c r="B221" s="96"/>
      <c r="C221" s="96"/>
      <c r="D221" s="96"/>
      <c r="E221" s="105"/>
      <c r="F221" s="115" t="s">
        <v>58</v>
      </c>
      <c r="G221" s="106"/>
      <c r="H221" s="105"/>
      <c r="I221" s="105"/>
      <c r="J221" s="105"/>
      <c r="K221" s="105"/>
      <c r="M221" s="105"/>
      <c r="N221" s="104"/>
      <c r="O221" s="115" t="s">
        <v>58</v>
      </c>
      <c r="Q221" s="98"/>
      <c r="R221" s="103"/>
      <c r="S221" s="103"/>
      <c r="T221" s="103"/>
      <c r="U221" s="103"/>
      <c r="V221" s="103"/>
      <c r="W221" s="103"/>
      <c r="X221" s="103"/>
      <c r="Y221" s="103"/>
      <c r="Z221" s="103"/>
      <c r="AA221" s="103"/>
      <c r="AB221" s="103"/>
      <c r="AC221" s="103"/>
      <c r="AD221" s="103"/>
      <c r="AE221" s="96"/>
      <c r="AF221" s="103"/>
      <c r="AG221" s="103"/>
      <c r="AH221" s="103"/>
      <c r="AI221" s="103"/>
      <c r="AJ221" s="103"/>
      <c r="AK221" s="103"/>
      <c r="AL221" s="103"/>
      <c r="AM221" s="103"/>
      <c r="AN221" s="103"/>
      <c r="AO221" s="103"/>
      <c r="AP221" s="103"/>
      <c r="AQ221" s="103"/>
      <c r="AR221" s="103"/>
      <c r="AS221" s="96"/>
      <c r="AT221" s="103"/>
      <c r="AU221" s="103"/>
      <c r="AV221" s="103"/>
      <c r="AW221" s="103"/>
      <c r="AX221" s="103"/>
      <c r="AY221" s="103"/>
      <c r="AZ221" s="103"/>
      <c r="BA221" s="103"/>
      <c r="BB221" s="103"/>
      <c r="BC221" s="103"/>
      <c r="BD221" s="103"/>
      <c r="BE221" s="103"/>
      <c r="BF221" s="103"/>
      <c r="BG221" s="96"/>
      <c r="BH221" s="103"/>
      <c r="BI221" s="103"/>
      <c r="BJ221" s="103"/>
      <c r="BK221" s="103"/>
      <c r="BL221" s="103"/>
      <c r="BM221" s="103"/>
      <c r="BN221" s="103"/>
      <c r="BO221" s="103"/>
      <c r="BP221" s="103"/>
      <c r="BQ221" s="103"/>
      <c r="BR221" s="103"/>
      <c r="BS221" s="103"/>
      <c r="BT221" s="103"/>
      <c r="BU221" s="96"/>
      <c r="BV221" s="103"/>
      <c r="BW221" s="103"/>
      <c r="BX221" s="103"/>
      <c r="BY221" s="103"/>
      <c r="BZ221" s="103"/>
      <c r="CA221" s="103"/>
      <c r="CB221" s="103"/>
      <c r="CC221" s="103"/>
      <c r="CD221" s="103"/>
      <c r="CE221" s="103"/>
      <c r="CF221" s="103"/>
      <c r="CG221" s="103"/>
      <c r="CH221" s="103"/>
      <c r="CI221" s="96"/>
      <c r="CJ221" s="103"/>
      <c r="CK221" s="103"/>
      <c r="CL221" s="103"/>
      <c r="CM221" s="103"/>
      <c r="CN221" s="103"/>
      <c r="CO221" s="103"/>
      <c r="CP221" s="103"/>
      <c r="CQ221" s="103"/>
      <c r="CR221" s="103"/>
      <c r="CS221" s="103"/>
      <c r="CT221" s="103"/>
      <c r="CU221" s="103"/>
      <c r="CV221" s="103"/>
    </row>
    <row r="222" spans="1:100" s="94" customFormat="1" ht="14.4">
      <c r="A222" s="96"/>
      <c r="B222" s="96"/>
      <c r="C222" s="96"/>
      <c r="D222" s="96"/>
      <c r="E222" s="131"/>
      <c r="F222" s="113" t="s">
        <v>57</v>
      </c>
      <c r="G222" s="106"/>
      <c r="H222" s="105"/>
      <c r="I222" s="105"/>
      <c r="J222" s="105"/>
      <c r="K222" s="105"/>
      <c r="M222" s="115"/>
      <c r="N222" s="114"/>
      <c r="O222" s="113" t="s">
        <v>57</v>
      </c>
      <c r="Q222" s="98"/>
      <c r="R222" s="111">
        <f t="shared" ref="R222:AD228" si="328">SUMIFS(R$5:R$202,$E$5:$E$202,$O222,$A$5:$A$202,"Y")</f>
        <v>3609357.2399999998</v>
      </c>
      <c r="S222" s="111">
        <f t="shared" si="328"/>
        <v>4390027.16</v>
      </c>
      <c r="T222" s="111">
        <f t="shared" si="328"/>
        <v>4380653.46</v>
      </c>
      <c r="U222" s="111">
        <f t="shared" si="328"/>
        <v>4638071.7399999993</v>
      </c>
      <c r="V222" s="111">
        <f t="shared" si="328"/>
        <v>3131364.91</v>
      </c>
      <c r="W222" s="111">
        <f t="shared" si="328"/>
        <v>3850907.1200000006</v>
      </c>
      <c r="X222" s="111">
        <f t="shared" si="328"/>
        <v>9831041.5599999987</v>
      </c>
      <c r="Y222" s="111">
        <f t="shared" si="328"/>
        <v>2301538</v>
      </c>
      <c r="Z222" s="111">
        <f t="shared" si="328"/>
        <v>4250567</v>
      </c>
      <c r="AA222" s="111">
        <f t="shared" si="328"/>
        <v>2554345</v>
      </c>
      <c r="AB222" s="111">
        <f t="shared" si="328"/>
        <v>1789115</v>
      </c>
      <c r="AC222" s="111">
        <f t="shared" si="328"/>
        <v>5331373</v>
      </c>
      <c r="AD222" s="111">
        <f t="shared" si="328"/>
        <v>50058361.190000005</v>
      </c>
      <c r="AE222" s="96"/>
      <c r="AF222" s="111">
        <f t="shared" ref="AF222:AR228" si="329">SUMIFS(AF$5:AF$202,$E$5:$E$202,$O222,$A$5:$A$202,"Y")</f>
        <v>3609357.2399999998</v>
      </c>
      <c r="AG222" s="111">
        <f t="shared" si="329"/>
        <v>7999384.4000000004</v>
      </c>
      <c r="AH222" s="111">
        <f t="shared" si="329"/>
        <v>12380037.860000001</v>
      </c>
      <c r="AI222" s="111">
        <f t="shared" si="329"/>
        <v>17018109.599999998</v>
      </c>
      <c r="AJ222" s="111">
        <f t="shared" si="329"/>
        <v>20149474.509999994</v>
      </c>
      <c r="AK222" s="111">
        <f t="shared" si="329"/>
        <v>24000381.629999995</v>
      </c>
      <c r="AL222" s="111">
        <f t="shared" si="329"/>
        <v>33831423.189999998</v>
      </c>
      <c r="AM222" s="111">
        <f t="shared" si="329"/>
        <v>36132961.190000005</v>
      </c>
      <c r="AN222" s="111">
        <f t="shared" si="329"/>
        <v>40383528.190000005</v>
      </c>
      <c r="AO222" s="111">
        <f t="shared" si="329"/>
        <v>42937873.190000005</v>
      </c>
      <c r="AP222" s="111">
        <f t="shared" si="329"/>
        <v>44726988.190000005</v>
      </c>
      <c r="AQ222" s="111">
        <f t="shared" si="329"/>
        <v>50058361.190000005</v>
      </c>
      <c r="AR222" s="111">
        <f t="shared" si="329"/>
        <v>25683224.982083336</v>
      </c>
      <c r="AS222" s="96"/>
      <c r="AT222" s="111">
        <f t="shared" ref="AT222:BF228" si="330">SUMIFS(AT$5:AT$202,$E$5:$E$202,$O222,$A$5:$A$202,"Y")</f>
        <v>3138675.7495841985</v>
      </c>
      <c r="AU222" s="111">
        <f t="shared" si="330"/>
        <v>3137507.5991405351</v>
      </c>
      <c r="AV222" s="111">
        <f t="shared" si="330"/>
        <v>3478726.6258227914</v>
      </c>
      <c r="AW222" s="111">
        <f t="shared" si="330"/>
        <v>4201907.7812670721</v>
      </c>
      <c r="AX222" s="111">
        <f t="shared" si="330"/>
        <v>2199221.5919637443</v>
      </c>
      <c r="AY222" s="111">
        <f t="shared" si="330"/>
        <v>2994536.95173983</v>
      </c>
      <c r="AZ222" s="111">
        <f t="shared" si="330"/>
        <v>6704418.575125101</v>
      </c>
      <c r="BA222" s="111">
        <f t="shared" si="330"/>
        <v>1725021.0132964347</v>
      </c>
      <c r="BB222" s="111">
        <f t="shared" si="330"/>
        <v>3057185.763546661</v>
      </c>
      <c r="BC222" s="111">
        <f t="shared" si="330"/>
        <v>1779594.2775722251</v>
      </c>
      <c r="BD222" s="111">
        <f t="shared" si="330"/>
        <v>1113700.8396822251</v>
      </c>
      <c r="BE222" s="111">
        <f t="shared" si="330"/>
        <v>3248858.8824748029</v>
      </c>
      <c r="BF222" s="111">
        <f t="shared" si="330"/>
        <v>36779355.651215635</v>
      </c>
      <c r="BG222" s="96"/>
      <c r="BH222" s="111">
        <f t="shared" ref="BH222:BT228" si="331">SUMIFS(BH$5:BH$202,$E$5:$E$202,$O222,$A$5:$A$202,"Y")</f>
        <v>3138675.7495841985</v>
      </c>
      <c r="BI222" s="111">
        <f t="shared" si="331"/>
        <v>6276183.3487247359</v>
      </c>
      <c r="BJ222" s="111">
        <f t="shared" si="331"/>
        <v>9754909.9745475259</v>
      </c>
      <c r="BK222" s="111">
        <f t="shared" si="331"/>
        <v>13956817.755814597</v>
      </c>
      <c r="BL222" s="111">
        <f t="shared" si="331"/>
        <v>16156039.347778345</v>
      </c>
      <c r="BM222" s="111">
        <f t="shared" si="331"/>
        <v>19150576.299518175</v>
      </c>
      <c r="BN222" s="111">
        <f t="shared" si="331"/>
        <v>25854994.874643277</v>
      </c>
      <c r="BO222" s="111">
        <f t="shared" si="331"/>
        <v>27580015.88793971</v>
      </c>
      <c r="BP222" s="111">
        <f t="shared" si="331"/>
        <v>30637201.651486371</v>
      </c>
      <c r="BQ222" s="111">
        <f t="shared" si="331"/>
        <v>32416795.9290586</v>
      </c>
      <c r="BR222" s="111">
        <f t="shared" si="331"/>
        <v>33530496.768740814</v>
      </c>
      <c r="BS222" s="111">
        <f t="shared" si="331"/>
        <v>36779355.651215635</v>
      </c>
      <c r="BT222" s="111">
        <f t="shared" si="331"/>
        <v>19736865.451120336</v>
      </c>
      <c r="BU222" s="96"/>
      <c r="BV222" s="111">
        <f t="shared" ref="BV222:CH228" si="332">SUMIFS(BV$5:BV$202,$E$5:$E$202,$O222,$A$5:$A$202,"Y")</f>
        <v>38398.317499094577</v>
      </c>
      <c r="BW222" s="111">
        <f t="shared" si="332"/>
        <v>101906.56129677931</v>
      </c>
      <c r="BX222" s="111">
        <f t="shared" si="332"/>
        <v>16185.663992858401</v>
      </c>
      <c r="BY222" s="111">
        <f t="shared" si="332"/>
        <v>73289.85124782339</v>
      </c>
      <c r="BZ222" s="111">
        <f t="shared" si="332"/>
        <v>336541.03043711605</v>
      </c>
      <c r="CA222" s="111">
        <f t="shared" si="332"/>
        <v>44210.787591119399</v>
      </c>
      <c r="CB222" s="111">
        <f t="shared" si="332"/>
        <v>232378.24631521667</v>
      </c>
      <c r="CC222" s="111">
        <f t="shared" si="332"/>
        <v>92165.763965679813</v>
      </c>
      <c r="CD222" s="111">
        <f t="shared" si="332"/>
        <v>63429.947931777606</v>
      </c>
      <c r="CE222" s="111">
        <f t="shared" si="332"/>
        <v>157544.54305207502</v>
      </c>
      <c r="CF222" s="111">
        <f t="shared" si="332"/>
        <v>354404.49714207498</v>
      </c>
      <c r="CG222" s="111">
        <f t="shared" si="332"/>
        <v>738198.68491463037</v>
      </c>
      <c r="CH222" s="111">
        <f t="shared" si="332"/>
        <v>2248653.8953862456</v>
      </c>
      <c r="CI222" s="96"/>
      <c r="CJ222" s="111">
        <f t="shared" ref="CJ222:CV228" si="333">SUMIFS(CJ$5:CJ$202,$E$5:$E$202,$O222,$A$5:$A$202,"Y")</f>
        <v>38398.317499094577</v>
      </c>
      <c r="CK222" s="111">
        <f t="shared" si="333"/>
        <v>140304.8787958739</v>
      </c>
      <c r="CL222" s="111">
        <f t="shared" si="333"/>
        <v>156490.54278873233</v>
      </c>
      <c r="CM222" s="111">
        <f t="shared" si="333"/>
        <v>229780.39403655569</v>
      </c>
      <c r="CN222" s="111">
        <f t="shared" si="333"/>
        <v>566321.42447367171</v>
      </c>
      <c r="CO222" s="111">
        <f t="shared" si="333"/>
        <v>610532.21206479112</v>
      </c>
      <c r="CP222" s="111">
        <f t="shared" si="333"/>
        <v>842910.45838000777</v>
      </c>
      <c r="CQ222" s="111">
        <f t="shared" si="333"/>
        <v>935076.22234568757</v>
      </c>
      <c r="CR222" s="111">
        <f t="shared" si="333"/>
        <v>998506.17027746525</v>
      </c>
      <c r="CS222" s="111">
        <f t="shared" si="333"/>
        <v>1156050.7133295401</v>
      </c>
      <c r="CT222" s="111">
        <f t="shared" si="333"/>
        <v>1510455.2104716152</v>
      </c>
      <c r="CU222" s="111">
        <f t="shared" si="333"/>
        <v>2248653.8953862456</v>
      </c>
      <c r="CV222" s="111">
        <f t="shared" si="333"/>
        <v>692429.45767967973</v>
      </c>
    </row>
    <row r="223" spans="1:100" s="94" customFormat="1" ht="14.4">
      <c r="A223" s="96"/>
      <c r="B223" s="96"/>
      <c r="C223" s="96"/>
      <c r="D223" s="96"/>
      <c r="E223" s="113"/>
      <c r="F223" s="113" t="s">
        <v>56</v>
      </c>
      <c r="G223" s="106"/>
      <c r="H223" s="105"/>
      <c r="I223" s="105"/>
      <c r="J223" s="105"/>
      <c r="K223" s="105"/>
      <c r="M223" s="109"/>
      <c r="N223" s="99"/>
      <c r="O223" s="113" t="s">
        <v>56</v>
      </c>
      <c r="Q223" s="98"/>
      <c r="R223" s="112">
        <f t="shared" si="328"/>
        <v>0</v>
      </c>
      <c r="S223" s="112">
        <f t="shared" si="328"/>
        <v>0</v>
      </c>
      <c r="T223" s="112">
        <f t="shared" si="328"/>
        <v>0</v>
      </c>
      <c r="U223" s="112">
        <f t="shared" si="328"/>
        <v>0</v>
      </c>
      <c r="V223" s="112">
        <f t="shared" si="328"/>
        <v>0</v>
      </c>
      <c r="W223" s="112">
        <f t="shared" si="328"/>
        <v>0</v>
      </c>
      <c r="X223" s="112">
        <f t="shared" si="328"/>
        <v>0</v>
      </c>
      <c r="Y223" s="112">
        <f t="shared" si="328"/>
        <v>0</v>
      </c>
      <c r="Z223" s="112">
        <f t="shared" si="328"/>
        <v>0</v>
      </c>
      <c r="AA223" s="112">
        <f t="shared" si="328"/>
        <v>0</v>
      </c>
      <c r="AB223" s="112">
        <f t="shared" si="328"/>
        <v>0</v>
      </c>
      <c r="AC223" s="112">
        <f t="shared" si="328"/>
        <v>0</v>
      </c>
      <c r="AD223" s="112">
        <f t="shared" si="328"/>
        <v>0</v>
      </c>
      <c r="AE223" s="96"/>
      <c r="AF223" s="112">
        <f t="shared" si="329"/>
        <v>0</v>
      </c>
      <c r="AG223" s="112">
        <f t="shared" si="329"/>
        <v>0</v>
      </c>
      <c r="AH223" s="112">
        <f t="shared" si="329"/>
        <v>0</v>
      </c>
      <c r="AI223" s="112">
        <f t="shared" si="329"/>
        <v>0</v>
      </c>
      <c r="AJ223" s="112">
        <f t="shared" si="329"/>
        <v>0</v>
      </c>
      <c r="AK223" s="112">
        <f t="shared" si="329"/>
        <v>0</v>
      </c>
      <c r="AL223" s="112">
        <f t="shared" si="329"/>
        <v>0</v>
      </c>
      <c r="AM223" s="112">
        <f t="shared" si="329"/>
        <v>0</v>
      </c>
      <c r="AN223" s="112">
        <f t="shared" si="329"/>
        <v>0</v>
      </c>
      <c r="AO223" s="112">
        <f t="shared" si="329"/>
        <v>0</v>
      </c>
      <c r="AP223" s="112">
        <f t="shared" si="329"/>
        <v>0</v>
      </c>
      <c r="AQ223" s="112">
        <f t="shared" si="329"/>
        <v>0</v>
      </c>
      <c r="AR223" s="112">
        <f t="shared" si="329"/>
        <v>0</v>
      </c>
      <c r="AS223" s="96"/>
      <c r="AT223" s="112">
        <f t="shared" si="330"/>
        <v>0</v>
      </c>
      <c r="AU223" s="112">
        <f t="shared" si="330"/>
        <v>0</v>
      </c>
      <c r="AV223" s="112">
        <f t="shared" si="330"/>
        <v>0</v>
      </c>
      <c r="AW223" s="112">
        <f t="shared" si="330"/>
        <v>0</v>
      </c>
      <c r="AX223" s="112">
        <f t="shared" si="330"/>
        <v>0</v>
      </c>
      <c r="AY223" s="112">
        <f t="shared" si="330"/>
        <v>0</v>
      </c>
      <c r="AZ223" s="112">
        <f t="shared" si="330"/>
        <v>0</v>
      </c>
      <c r="BA223" s="112">
        <f t="shared" si="330"/>
        <v>0</v>
      </c>
      <c r="BB223" s="112">
        <f t="shared" si="330"/>
        <v>0</v>
      </c>
      <c r="BC223" s="112">
        <f t="shared" si="330"/>
        <v>0</v>
      </c>
      <c r="BD223" s="112">
        <f t="shared" si="330"/>
        <v>0</v>
      </c>
      <c r="BE223" s="112">
        <f t="shared" si="330"/>
        <v>0</v>
      </c>
      <c r="BF223" s="112">
        <f t="shared" si="330"/>
        <v>0</v>
      </c>
      <c r="BG223" s="96"/>
      <c r="BH223" s="112">
        <f t="shared" si="331"/>
        <v>0</v>
      </c>
      <c r="BI223" s="112">
        <f t="shared" si="331"/>
        <v>0</v>
      </c>
      <c r="BJ223" s="112">
        <f t="shared" si="331"/>
        <v>0</v>
      </c>
      <c r="BK223" s="112">
        <f t="shared" si="331"/>
        <v>0</v>
      </c>
      <c r="BL223" s="112">
        <f t="shared" si="331"/>
        <v>0</v>
      </c>
      <c r="BM223" s="112">
        <f t="shared" si="331"/>
        <v>0</v>
      </c>
      <c r="BN223" s="112">
        <f t="shared" si="331"/>
        <v>0</v>
      </c>
      <c r="BO223" s="112">
        <f t="shared" si="331"/>
        <v>0</v>
      </c>
      <c r="BP223" s="112">
        <f t="shared" si="331"/>
        <v>0</v>
      </c>
      <c r="BQ223" s="112">
        <f t="shared" si="331"/>
        <v>0</v>
      </c>
      <c r="BR223" s="112">
        <f t="shared" si="331"/>
        <v>0</v>
      </c>
      <c r="BS223" s="112">
        <f t="shared" si="331"/>
        <v>0</v>
      </c>
      <c r="BT223" s="112">
        <f t="shared" si="331"/>
        <v>0</v>
      </c>
      <c r="BU223" s="96"/>
      <c r="BV223" s="112">
        <f t="shared" si="332"/>
        <v>0</v>
      </c>
      <c r="BW223" s="112">
        <f t="shared" si="332"/>
        <v>0</v>
      </c>
      <c r="BX223" s="112">
        <f t="shared" si="332"/>
        <v>0</v>
      </c>
      <c r="BY223" s="112">
        <f t="shared" si="332"/>
        <v>0</v>
      </c>
      <c r="BZ223" s="112">
        <f t="shared" si="332"/>
        <v>0</v>
      </c>
      <c r="CA223" s="112">
        <f t="shared" si="332"/>
        <v>0</v>
      </c>
      <c r="CB223" s="112">
        <f t="shared" si="332"/>
        <v>0</v>
      </c>
      <c r="CC223" s="112">
        <f t="shared" si="332"/>
        <v>0</v>
      </c>
      <c r="CD223" s="112">
        <f t="shared" si="332"/>
        <v>0</v>
      </c>
      <c r="CE223" s="112">
        <f t="shared" si="332"/>
        <v>0</v>
      </c>
      <c r="CF223" s="112">
        <f t="shared" si="332"/>
        <v>0</v>
      </c>
      <c r="CG223" s="112">
        <f t="shared" si="332"/>
        <v>0</v>
      </c>
      <c r="CH223" s="112">
        <f t="shared" si="332"/>
        <v>0</v>
      </c>
      <c r="CI223" s="96"/>
      <c r="CJ223" s="112">
        <f t="shared" si="333"/>
        <v>0</v>
      </c>
      <c r="CK223" s="112">
        <f t="shared" si="333"/>
        <v>0</v>
      </c>
      <c r="CL223" s="112">
        <f t="shared" si="333"/>
        <v>0</v>
      </c>
      <c r="CM223" s="112">
        <f t="shared" si="333"/>
        <v>0</v>
      </c>
      <c r="CN223" s="112">
        <f t="shared" si="333"/>
        <v>0</v>
      </c>
      <c r="CO223" s="112">
        <f t="shared" si="333"/>
        <v>0</v>
      </c>
      <c r="CP223" s="112">
        <f t="shared" si="333"/>
        <v>0</v>
      </c>
      <c r="CQ223" s="112">
        <f t="shared" si="333"/>
        <v>0</v>
      </c>
      <c r="CR223" s="112">
        <f t="shared" si="333"/>
        <v>0</v>
      </c>
      <c r="CS223" s="112">
        <f t="shared" si="333"/>
        <v>0</v>
      </c>
      <c r="CT223" s="112">
        <f t="shared" si="333"/>
        <v>0</v>
      </c>
      <c r="CU223" s="112">
        <f t="shared" si="333"/>
        <v>0</v>
      </c>
      <c r="CV223" s="112">
        <f t="shared" si="333"/>
        <v>0</v>
      </c>
    </row>
    <row r="224" spans="1:100" s="94" customFormat="1" ht="14.4">
      <c r="A224" s="96"/>
      <c r="B224" s="96"/>
      <c r="C224" s="96"/>
      <c r="D224" s="96"/>
      <c r="E224" s="105"/>
      <c r="F224" s="113" t="s">
        <v>55</v>
      </c>
      <c r="G224" s="106"/>
      <c r="H224" s="105"/>
      <c r="I224" s="105"/>
      <c r="J224" s="105"/>
      <c r="K224" s="105"/>
      <c r="M224" s="105"/>
      <c r="N224" s="104"/>
      <c r="O224" s="113" t="s">
        <v>55</v>
      </c>
      <c r="Q224" s="98"/>
      <c r="R224" s="112">
        <f t="shared" si="328"/>
        <v>0</v>
      </c>
      <c r="S224" s="112">
        <f t="shared" si="328"/>
        <v>0</v>
      </c>
      <c r="T224" s="112">
        <f t="shared" si="328"/>
        <v>0</v>
      </c>
      <c r="U224" s="112">
        <f t="shared" si="328"/>
        <v>0</v>
      </c>
      <c r="V224" s="112">
        <f t="shared" si="328"/>
        <v>0</v>
      </c>
      <c r="W224" s="112">
        <f t="shared" si="328"/>
        <v>0</v>
      </c>
      <c r="X224" s="112">
        <f t="shared" si="328"/>
        <v>0</v>
      </c>
      <c r="Y224" s="112">
        <f t="shared" si="328"/>
        <v>0</v>
      </c>
      <c r="Z224" s="112">
        <f t="shared" si="328"/>
        <v>0</v>
      </c>
      <c r="AA224" s="112">
        <f t="shared" si="328"/>
        <v>0</v>
      </c>
      <c r="AB224" s="112">
        <f t="shared" si="328"/>
        <v>0</v>
      </c>
      <c r="AC224" s="112">
        <f t="shared" si="328"/>
        <v>0</v>
      </c>
      <c r="AD224" s="112">
        <f t="shared" si="328"/>
        <v>0</v>
      </c>
      <c r="AE224" s="96"/>
      <c r="AF224" s="112">
        <f t="shared" si="329"/>
        <v>0</v>
      </c>
      <c r="AG224" s="112">
        <f t="shared" si="329"/>
        <v>0</v>
      </c>
      <c r="AH224" s="112">
        <f t="shared" si="329"/>
        <v>0</v>
      </c>
      <c r="AI224" s="112">
        <f t="shared" si="329"/>
        <v>0</v>
      </c>
      <c r="AJ224" s="112">
        <f t="shared" si="329"/>
        <v>0</v>
      </c>
      <c r="AK224" s="112">
        <f t="shared" si="329"/>
        <v>0</v>
      </c>
      <c r="AL224" s="112">
        <f t="shared" si="329"/>
        <v>0</v>
      </c>
      <c r="AM224" s="112">
        <f t="shared" si="329"/>
        <v>0</v>
      </c>
      <c r="AN224" s="112">
        <f t="shared" si="329"/>
        <v>0</v>
      </c>
      <c r="AO224" s="112">
        <f t="shared" si="329"/>
        <v>0</v>
      </c>
      <c r="AP224" s="112">
        <f t="shared" si="329"/>
        <v>0</v>
      </c>
      <c r="AQ224" s="112">
        <f t="shared" si="329"/>
        <v>0</v>
      </c>
      <c r="AR224" s="112">
        <f t="shared" si="329"/>
        <v>0</v>
      </c>
      <c r="AS224" s="96"/>
      <c r="AT224" s="112">
        <f t="shared" si="330"/>
        <v>0</v>
      </c>
      <c r="AU224" s="112">
        <f t="shared" si="330"/>
        <v>0</v>
      </c>
      <c r="AV224" s="112">
        <f t="shared" si="330"/>
        <v>0</v>
      </c>
      <c r="AW224" s="112">
        <f t="shared" si="330"/>
        <v>0</v>
      </c>
      <c r="AX224" s="112">
        <f t="shared" si="330"/>
        <v>0</v>
      </c>
      <c r="AY224" s="112">
        <f t="shared" si="330"/>
        <v>0</v>
      </c>
      <c r="AZ224" s="112">
        <f t="shared" si="330"/>
        <v>0</v>
      </c>
      <c r="BA224" s="112">
        <f t="shared" si="330"/>
        <v>0</v>
      </c>
      <c r="BB224" s="112">
        <f t="shared" si="330"/>
        <v>0</v>
      </c>
      <c r="BC224" s="112">
        <f t="shared" si="330"/>
        <v>0</v>
      </c>
      <c r="BD224" s="112">
        <f t="shared" si="330"/>
        <v>0</v>
      </c>
      <c r="BE224" s="112">
        <f t="shared" si="330"/>
        <v>0</v>
      </c>
      <c r="BF224" s="112">
        <f t="shared" si="330"/>
        <v>0</v>
      </c>
      <c r="BG224" s="96"/>
      <c r="BH224" s="112">
        <f t="shared" si="331"/>
        <v>0</v>
      </c>
      <c r="BI224" s="112">
        <f t="shared" si="331"/>
        <v>0</v>
      </c>
      <c r="BJ224" s="112">
        <f t="shared" si="331"/>
        <v>0</v>
      </c>
      <c r="BK224" s="112">
        <f t="shared" si="331"/>
        <v>0</v>
      </c>
      <c r="BL224" s="112">
        <f t="shared" si="331"/>
        <v>0</v>
      </c>
      <c r="BM224" s="112">
        <f t="shared" si="331"/>
        <v>0</v>
      </c>
      <c r="BN224" s="112">
        <f t="shared" si="331"/>
        <v>0</v>
      </c>
      <c r="BO224" s="112">
        <f t="shared" si="331"/>
        <v>0</v>
      </c>
      <c r="BP224" s="112">
        <f t="shared" si="331"/>
        <v>0</v>
      </c>
      <c r="BQ224" s="112">
        <f t="shared" si="331"/>
        <v>0</v>
      </c>
      <c r="BR224" s="112">
        <f t="shared" si="331"/>
        <v>0</v>
      </c>
      <c r="BS224" s="112">
        <f t="shared" si="331"/>
        <v>0</v>
      </c>
      <c r="BT224" s="112">
        <f t="shared" si="331"/>
        <v>0</v>
      </c>
      <c r="BU224" s="96"/>
      <c r="BV224" s="112">
        <f t="shared" si="332"/>
        <v>0</v>
      </c>
      <c r="BW224" s="112">
        <f t="shared" si="332"/>
        <v>0</v>
      </c>
      <c r="BX224" s="112">
        <f t="shared" si="332"/>
        <v>0</v>
      </c>
      <c r="BY224" s="112">
        <f t="shared" si="332"/>
        <v>0</v>
      </c>
      <c r="BZ224" s="112">
        <f t="shared" si="332"/>
        <v>0</v>
      </c>
      <c r="CA224" s="112">
        <f t="shared" si="332"/>
        <v>0</v>
      </c>
      <c r="CB224" s="112">
        <f t="shared" si="332"/>
        <v>0</v>
      </c>
      <c r="CC224" s="112">
        <f t="shared" si="332"/>
        <v>0</v>
      </c>
      <c r="CD224" s="112">
        <f t="shared" si="332"/>
        <v>0</v>
      </c>
      <c r="CE224" s="112">
        <f t="shared" si="332"/>
        <v>0</v>
      </c>
      <c r="CF224" s="112">
        <f t="shared" si="332"/>
        <v>0</v>
      </c>
      <c r="CG224" s="112">
        <f t="shared" si="332"/>
        <v>0</v>
      </c>
      <c r="CH224" s="112">
        <f t="shared" si="332"/>
        <v>0</v>
      </c>
      <c r="CI224" s="96"/>
      <c r="CJ224" s="112">
        <f t="shared" si="333"/>
        <v>0</v>
      </c>
      <c r="CK224" s="112">
        <f t="shared" si="333"/>
        <v>0</v>
      </c>
      <c r="CL224" s="112">
        <f t="shared" si="333"/>
        <v>0</v>
      </c>
      <c r="CM224" s="112">
        <f t="shared" si="333"/>
        <v>0</v>
      </c>
      <c r="CN224" s="112">
        <f t="shared" si="333"/>
        <v>0</v>
      </c>
      <c r="CO224" s="112">
        <f t="shared" si="333"/>
        <v>0</v>
      </c>
      <c r="CP224" s="112">
        <f t="shared" si="333"/>
        <v>0</v>
      </c>
      <c r="CQ224" s="112">
        <f t="shared" si="333"/>
        <v>0</v>
      </c>
      <c r="CR224" s="112">
        <f t="shared" si="333"/>
        <v>0</v>
      </c>
      <c r="CS224" s="112">
        <f t="shared" si="333"/>
        <v>0</v>
      </c>
      <c r="CT224" s="112">
        <f t="shared" si="333"/>
        <v>0</v>
      </c>
      <c r="CU224" s="112">
        <f t="shared" si="333"/>
        <v>0</v>
      </c>
      <c r="CV224" s="112">
        <f t="shared" si="333"/>
        <v>0</v>
      </c>
    </row>
    <row r="225" spans="1:100" s="94" customFormat="1" ht="14.4">
      <c r="A225" s="96"/>
      <c r="B225" s="96"/>
      <c r="C225" s="96"/>
      <c r="D225" s="96"/>
      <c r="E225" s="105"/>
      <c r="F225" s="113" t="s">
        <v>54</v>
      </c>
      <c r="G225" s="106"/>
      <c r="H225" s="105"/>
      <c r="I225" s="105"/>
      <c r="J225" s="105"/>
      <c r="K225" s="105"/>
      <c r="M225" s="105"/>
      <c r="N225" s="104"/>
      <c r="O225" s="113" t="s">
        <v>54</v>
      </c>
      <c r="Q225" s="98"/>
      <c r="R225" s="112">
        <f t="shared" si="328"/>
        <v>677839</v>
      </c>
      <c r="S225" s="112">
        <f t="shared" si="328"/>
        <v>857456</v>
      </c>
      <c r="T225" s="112">
        <f t="shared" si="328"/>
        <v>727554</v>
      </c>
      <c r="U225" s="112">
        <f t="shared" si="328"/>
        <v>761491</v>
      </c>
      <c r="V225" s="112">
        <f t="shared" si="328"/>
        <v>792177</v>
      </c>
      <c r="W225" s="112">
        <f t="shared" si="328"/>
        <v>1660406</v>
      </c>
      <c r="X225" s="112">
        <f t="shared" si="328"/>
        <v>666550</v>
      </c>
      <c r="Y225" s="112">
        <f t="shared" si="328"/>
        <v>562982</v>
      </c>
      <c r="Z225" s="112">
        <f t="shared" si="328"/>
        <v>428481</v>
      </c>
      <c r="AA225" s="112">
        <f t="shared" si="328"/>
        <v>772805</v>
      </c>
      <c r="AB225" s="112">
        <f t="shared" si="328"/>
        <v>851506</v>
      </c>
      <c r="AC225" s="112">
        <f t="shared" si="328"/>
        <v>330912</v>
      </c>
      <c r="AD225" s="112">
        <f t="shared" si="328"/>
        <v>9090159</v>
      </c>
      <c r="AE225" s="96"/>
      <c r="AF225" s="112">
        <f t="shared" si="329"/>
        <v>677839</v>
      </c>
      <c r="AG225" s="112">
        <f t="shared" si="329"/>
        <v>1535295</v>
      </c>
      <c r="AH225" s="112">
        <f t="shared" si="329"/>
        <v>2262849</v>
      </c>
      <c r="AI225" s="112">
        <f t="shared" si="329"/>
        <v>3024340</v>
      </c>
      <c r="AJ225" s="112">
        <f t="shared" si="329"/>
        <v>3816517</v>
      </c>
      <c r="AK225" s="112">
        <f t="shared" si="329"/>
        <v>5476923</v>
      </c>
      <c r="AL225" s="112">
        <f t="shared" si="329"/>
        <v>6143473</v>
      </c>
      <c r="AM225" s="112">
        <f t="shared" si="329"/>
        <v>6706455</v>
      </c>
      <c r="AN225" s="112">
        <f t="shared" si="329"/>
        <v>7134936</v>
      </c>
      <c r="AO225" s="112">
        <f t="shared" si="329"/>
        <v>7907741</v>
      </c>
      <c r="AP225" s="112">
        <f t="shared" si="329"/>
        <v>8759247</v>
      </c>
      <c r="AQ225" s="112">
        <f t="shared" si="329"/>
        <v>9090159</v>
      </c>
      <c r="AR225" s="112">
        <f t="shared" si="329"/>
        <v>4832557.8749999991</v>
      </c>
      <c r="AS225" s="96"/>
      <c r="AT225" s="112">
        <f t="shared" si="330"/>
        <v>408767.23744007898</v>
      </c>
      <c r="AU225" s="112">
        <f t="shared" si="330"/>
        <v>526564.49685723055</v>
      </c>
      <c r="AV225" s="112">
        <f t="shared" si="330"/>
        <v>439877.10013520083</v>
      </c>
      <c r="AW225" s="112">
        <f t="shared" si="330"/>
        <v>317682.18171089719</v>
      </c>
      <c r="AX225" s="112">
        <f t="shared" si="330"/>
        <v>233520.8858226054</v>
      </c>
      <c r="AY225" s="112">
        <f t="shared" si="330"/>
        <v>796245.63310940552</v>
      </c>
      <c r="AZ225" s="112">
        <f t="shared" si="330"/>
        <v>287199.68419829983</v>
      </c>
      <c r="BA225" s="112">
        <f t="shared" si="330"/>
        <v>164806.49559498561</v>
      </c>
      <c r="BB225" s="112">
        <f t="shared" si="330"/>
        <v>111106.49329772042</v>
      </c>
      <c r="BC225" s="112">
        <f t="shared" si="330"/>
        <v>281749.69860597939</v>
      </c>
      <c r="BD225" s="112">
        <f t="shared" si="330"/>
        <v>320717.61376529559</v>
      </c>
      <c r="BE225" s="112">
        <f t="shared" si="330"/>
        <v>120522.50295905999</v>
      </c>
      <c r="BF225" s="112">
        <f t="shared" si="330"/>
        <v>4008760.0234967596</v>
      </c>
      <c r="BG225" s="96"/>
      <c r="BH225" s="112">
        <f t="shared" si="331"/>
        <v>408767.23744007898</v>
      </c>
      <c r="BI225" s="112">
        <f t="shared" si="331"/>
        <v>935331.73429730942</v>
      </c>
      <c r="BJ225" s="112">
        <f t="shared" si="331"/>
        <v>1375208.8344325104</v>
      </c>
      <c r="BK225" s="112">
        <f t="shared" si="331"/>
        <v>1692891.0161434074</v>
      </c>
      <c r="BL225" s="112">
        <f t="shared" si="331"/>
        <v>1926411.901966013</v>
      </c>
      <c r="BM225" s="112">
        <f t="shared" si="331"/>
        <v>2722657.5350754187</v>
      </c>
      <c r="BN225" s="112">
        <f t="shared" si="331"/>
        <v>3009857.2192737181</v>
      </c>
      <c r="BO225" s="112">
        <f t="shared" si="331"/>
        <v>3174663.7148687039</v>
      </c>
      <c r="BP225" s="112">
        <f t="shared" si="331"/>
        <v>3285770.2081664242</v>
      </c>
      <c r="BQ225" s="112">
        <f t="shared" si="331"/>
        <v>3567519.906772404</v>
      </c>
      <c r="BR225" s="112">
        <f t="shared" si="331"/>
        <v>3888237.5205376991</v>
      </c>
      <c r="BS225" s="112">
        <f t="shared" si="331"/>
        <v>4008760.0234967596</v>
      </c>
      <c r="BT225" s="112">
        <f t="shared" si="331"/>
        <v>2332641.4033935056</v>
      </c>
      <c r="BU225" s="96"/>
      <c r="BV225" s="112">
        <f t="shared" si="332"/>
        <v>194271.418189813</v>
      </c>
      <c r="BW225" s="112">
        <f t="shared" si="332"/>
        <v>141431.40903037818</v>
      </c>
      <c r="BX225" s="112">
        <f t="shared" si="332"/>
        <v>171423.87635915758</v>
      </c>
      <c r="BY225" s="112">
        <f t="shared" si="332"/>
        <v>253235.30140564841</v>
      </c>
      <c r="BZ225" s="112">
        <f t="shared" si="332"/>
        <v>405099.12045431376</v>
      </c>
      <c r="CA225" s="112">
        <f t="shared" si="332"/>
        <v>452299.29305510322</v>
      </c>
      <c r="CB225" s="112">
        <f t="shared" si="332"/>
        <v>216280.0909736146</v>
      </c>
      <c r="CC225" s="112">
        <f t="shared" si="332"/>
        <v>305522.67826726718</v>
      </c>
      <c r="CD225" s="112">
        <f t="shared" si="332"/>
        <v>259381.62276360279</v>
      </c>
      <c r="CE225" s="112">
        <f t="shared" si="332"/>
        <v>349887.10923529975</v>
      </c>
      <c r="CF225" s="112">
        <f t="shared" si="332"/>
        <v>319561.43338643719</v>
      </c>
      <c r="CG225" s="112">
        <f t="shared" si="332"/>
        <v>171618.68036982001</v>
      </c>
      <c r="CH225" s="112">
        <f t="shared" si="332"/>
        <v>3240012.0334904557</v>
      </c>
      <c r="CI225" s="96"/>
      <c r="CJ225" s="112">
        <f t="shared" si="333"/>
        <v>194271.418189813</v>
      </c>
      <c r="CK225" s="112">
        <f t="shared" si="333"/>
        <v>335702.82722019119</v>
      </c>
      <c r="CL225" s="112">
        <f t="shared" si="333"/>
        <v>507126.70357934874</v>
      </c>
      <c r="CM225" s="112">
        <f t="shared" si="333"/>
        <v>760362.00498499721</v>
      </c>
      <c r="CN225" s="112">
        <f t="shared" si="333"/>
        <v>1165461.1254393111</v>
      </c>
      <c r="CO225" s="112">
        <f t="shared" si="333"/>
        <v>1617760.4184944143</v>
      </c>
      <c r="CP225" s="112">
        <f t="shared" si="333"/>
        <v>1834040.5094680288</v>
      </c>
      <c r="CQ225" s="112">
        <f t="shared" si="333"/>
        <v>2139563.1877352959</v>
      </c>
      <c r="CR225" s="112">
        <f t="shared" si="333"/>
        <v>2398944.8104988988</v>
      </c>
      <c r="CS225" s="112">
        <f t="shared" si="333"/>
        <v>2748831.9197341986</v>
      </c>
      <c r="CT225" s="112">
        <f t="shared" si="333"/>
        <v>3068393.3531206357</v>
      </c>
      <c r="CU225" s="112">
        <f t="shared" si="333"/>
        <v>3240012.0334904557</v>
      </c>
      <c r="CV225" s="112">
        <f t="shared" si="333"/>
        <v>1532538.69126753</v>
      </c>
    </row>
    <row r="226" spans="1:100" s="94" customFormat="1" ht="14.4">
      <c r="A226" s="96"/>
      <c r="B226" s="96"/>
      <c r="C226" s="96"/>
      <c r="D226" s="96"/>
      <c r="E226" s="105"/>
      <c r="F226" s="113" t="s">
        <v>53</v>
      </c>
      <c r="G226" s="106"/>
      <c r="H226" s="105"/>
      <c r="I226" s="105"/>
      <c r="J226" s="105"/>
      <c r="K226" s="105"/>
      <c r="M226" s="105"/>
      <c r="N226" s="104"/>
      <c r="O226" s="113" t="s">
        <v>53</v>
      </c>
      <c r="Q226" s="98"/>
      <c r="R226" s="112">
        <f t="shared" si="328"/>
        <v>0</v>
      </c>
      <c r="S226" s="112">
        <f t="shared" si="328"/>
        <v>0</v>
      </c>
      <c r="T226" s="112">
        <f t="shared" si="328"/>
        <v>0</v>
      </c>
      <c r="U226" s="112">
        <f t="shared" si="328"/>
        <v>0</v>
      </c>
      <c r="V226" s="112">
        <f t="shared" si="328"/>
        <v>0</v>
      </c>
      <c r="W226" s="112">
        <f t="shared" si="328"/>
        <v>0</v>
      </c>
      <c r="X226" s="112">
        <f t="shared" si="328"/>
        <v>0</v>
      </c>
      <c r="Y226" s="112">
        <f t="shared" si="328"/>
        <v>0</v>
      </c>
      <c r="Z226" s="112">
        <f t="shared" si="328"/>
        <v>0</v>
      </c>
      <c r="AA226" s="112">
        <f t="shared" si="328"/>
        <v>0</v>
      </c>
      <c r="AB226" s="112">
        <f t="shared" si="328"/>
        <v>0</v>
      </c>
      <c r="AC226" s="112">
        <f t="shared" si="328"/>
        <v>0</v>
      </c>
      <c r="AD226" s="112">
        <f t="shared" si="328"/>
        <v>0</v>
      </c>
      <c r="AE226" s="96"/>
      <c r="AF226" s="112">
        <f t="shared" si="329"/>
        <v>0</v>
      </c>
      <c r="AG226" s="112">
        <f t="shared" si="329"/>
        <v>0</v>
      </c>
      <c r="AH226" s="112">
        <f t="shared" si="329"/>
        <v>0</v>
      </c>
      <c r="AI226" s="112">
        <f t="shared" si="329"/>
        <v>0</v>
      </c>
      <c r="AJ226" s="112">
        <f t="shared" si="329"/>
        <v>0</v>
      </c>
      <c r="AK226" s="112">
        <f t="shared" si="329"/>
        <v>0</v>
      </c>
      <c r="AL226" s="112">
        <f t="shared" si="329"/>
        <v>0</v>
      </c>
      <c r="AM226" s="112">
        <f t="shared" si="329"/>
        <v>0</v>
      </c>
      <c r="AN226" s="112">
        <f t="shared" si="329"/>
        <v>0</v>
      </c>
      <c r="AO226" s="112">
        <f t="shared" si="329"/>
        <v>0</v>
      </c>
      <c r="AP226" s="112">
        <f t="shared" si="329"/>
        <v>0</v>
      </c>
      <c r="AQ226" s="112">
        <f t="shared" si="329"/>
        <v>0</v>
      </c>
      <c r="AR226" s="112">
        <f t="shared" si="329"/>
        <v>0</v>
      </c>
      <c r="AS226" s="96"/>
      <c r="AT226" s="112">
        <f t="shared" si="330"/>
        <v>0</v>
      </c>
      <c r="AU226" s="112">
        <f t="shared" si="330"/>
        <v>0</v>
      </c>
      <c r="AV226" s="112">
        <f t="shared" si="330"/>
        <v>0</v>
      </c>
      <c r="AW226" s="112">
        <f t="shared" si="330"/>
        <v>0</v>
      </c>
      <c r="AX226" s="112">
        <f t="shared" si="330"/>
        <v>0</v>
      </c>
      <c r="AY226" s="112">
        <f t="shared" si="330"/>
        <v>0</v>
      </c>
      <c r="AZ226" s="112">
        <f t="shared" si="330"/>
        <v>0</v>
      </c>
      <c r="BA226" s="112">
        <f t="shared" si="330"/>
        <v>0</v>
      </c>
      <c r="BB226" s="112">
        <f t="shared" si="330"/>
        <v>0</v>
      </c>
      <c r="BC226" s="112">
        <f t="shared" si="330"/>
        <v>0</v>
      </c>
      <c r="BD226" s="112">
        <f t="shared" si="330"/>
        <v>0</v>
      </c>
      <c r="BE226" s="112">
        <f t="shared" si="330"/>
        <v>0</v>
      </c>
      <c r="BF226" s="112">
        <f t="shared" si="330"/>
        <v>0</v>
      </c>
      <c r="BG226" s="96"/>
      <c r="BH226" s="112">
        <f t="shared" si="331"/>
        <v>0</v>
      </c>
      <c r="BI226" s="112">
        <f t="shared" si="331"/>
        <v>0</v>
      </c>
      <c r="BJ226" s="112">
        <f t="shared" si="331"/>
        <v>0</v>
      </c>
      <c r="BK226" s="112">
        <f t="shared" si="331"/>
        <v>0</v>
      </c>
      <c r="BL226" s="112">
        <f t="shared" si="331"/>
        <v>0</v>
      </c>
      <c r="BM226" s="112">
        <f t="shared" si="331"/>
        <v>0</v>
      </c>
      <c r="BN226" s="112">
        <f t="shared" si="331"/>
        <v>0</v>
      </c>
      <c r="BO226" s="112">
        <f t="shared" si="331"/>
        <v>0</v>
      </c>
      <c r="BP226" s="112">
        <f t="shared" si="331"/>
        <v>0</v>
      </c>
      <c r="BQ226" s="112">
        <f t="shared" si="331"/>
        <v>0</v>
      </c>
      <c r="BR226" s="112">
        <f t="shared" si="331"/>
        <v>0</v>
      </c>
      <c r="BS226" s="112">
        <f t="shared" si="331"/>
        <v>0</v>
      </c>
      <c r="BT226" s="112">
        <f t="shared" si="331"/>
        <v>0</v>
      </c>
      <c r="BU226" s="96"/>
      <c r="BV226" s="112">
        <f t="shared" si="332"/>
        <v>0</v>
      </c>
      <c r="BW226" s="112">
        <f t="shared" si="332"/>
        <v>0</v>
      </c>
      <c r="BX226" s="112">
        <f t="shared" si="332"/>
        <v>0</v>
      </c>
      <c r="BY226" s="112">
        <f t="shared" si="332"/>
        <v>0</v>
      </c>
      <c r="BZ226" s="112">
        <f t="shared" si="332"/>
        <v>0</v>
      </c>
      <c r="CA226" s="112">
        <f t="shared" si="332"/>
        <v>0</v>
      </c>
      <c r="CB226" s="112">
        <f t="shared" si="332"/>
        <v>0</v>
      </c>
      <c r="CC226" s="112">
        <f t="shared" si="332"/>
        <v>0</v>
      </c>
      <c r="CD226" s="112">
        <f t="shared" si="332"/>
        <v>0</v>
      </c>
      <c r="CE226" s="112">
        <f t="shared" si="332"/>
        <v>0</v>
      </c>
      <c r="CF226" s="112">
        <f t="shared" si="332"/>
        <v>0</v>
      </c>
      <c r="CG226" s="112">
        <f t="shared" si="332"/>
        <v>0</v>
      </c>
      <c r="CH226" s="112">
        <f t="shared" si="332"/>
        <v>0</v>
      </c>
      <c r="CI226" s="96"/>
      <c r="CJ226" s="112">
        <f t="shared" si="333"/>
        <v>0</v>
      </c>
      <c r="CK226" s="112">
        <f t="shared" si="333"/>
        <v>0</v>
      </c>
      <c r="CL226" s="112">
        <f t="shared" si="333"/>
        <v>0</v>
      </c>
      <c r="CM226" s="112">
        <f t="shared" si="333"/>
        <v>0</v>
      </c>
      <c r="CN226" s="112">
        <f t="shared" si="333"/>
        <v>0</v>
      </c>
      <c r="CO226" s="112">
        <f t="shared" si="333"/>
        <v>0</v>
      </c>
      <c r="CP226" s="112">
        <f t="shared" si="333"/>
        <v>0</v>
      </c>
      <c r="CQ226" s="112">
        <f t="shared" si="333"/>
        <v>0</v>
      </c>
      <c r="CR226" s="112">
        <f t="shared" si="333"/>
        <v>0</v>
      </c>
      <c r="CS226" s="112">
        <f t="shared" si="333"/>
        <v>0</v>
      </c>
      <c r="CT226" s="112">
        <f t="shared" si="333"/>
        <v>0</v>
      </c>
      <c r="CU226" s="112">
        <f t="shared" si="333"/>
        <v>0</v>
      </c>
      <c r="CV226" s="112">
        <f t="shared" si="333"/>
        <v>0</v>
      </c>
    </row>
    <row r="227" spans="1:100" s="94" customFormat="1" ht="14.4">
      <c r="A227" s="96"/>
      <c r="B227" s="96"/>
      <c r="C227" s="96"/>
      <c r="D227" s="96"/>
      <c r="E227" s="105"/>
      <c r="F227" s="113" t="s">
        <v>52</v>
      </c>
      <c r="G227" s="106"/>
      <c r="H227" s="105"/>
      <c r="I227" s="105"/>
      <c r="J227" s="105"/>
      <c r="K227" s="105"/>
      <c r="M227" s="105"/>
      <c r="N227" s="104"/>
      <c r="O227" s="113" t="s">
        <v>52</v>
      </c>
      <c r="Q227" s="98"/>
      <c r="R227" s="112">
        <f t="shared" si="328"/>
        <v>0</v>
      </c>
      <c r="S227" s="112">
        <f t="shared" si="328"/>
        <v>0</v>
      </c>
      <c r="T227" s="112">
        <f t="shared" si="328"/>
        <v>0</v>
      </c>
      <c r="U227" s="112">
        <f t="shared" si="328"/>
        <v>0</v>
      </c>
      <c r="V227" s="112">
        <f t="shared" si="328"/>
        <v>0</v>
      </c>
      <c r="W227" s="112">
        <f t="shared" si="328"/>
        <v>0</v>
      </c>
      <c r="X227" s="112">
        <f t="shared" si="328"/>
        <v>0</v>
      </c>
      <c r="Y227" s="112">
        <f t="shared" si="328"/>
        <v>0</v>
      </c>
      <c r="Z227" s="112">
        <f t="shared" si="328"/>
        <v>0</v>
      </c>
      <c r="AA227" s="112">
        <f t="shared" si="328"/>
        <v>0</v>
      </c>
      <c r="AB227" s="112">
        <f t="shared" si="328"/>
        <v>0</v>
      </c>
      <c r="AC227" s="112">
        <f t="shared" si="328"/>
        <v>0</v>
      </c>
      <c r="AD227" s="112">
        <f t="shared" si="328"/>
        <v>0</v>
      </c>
      <c r="AE227" s="96"/>
      <c r="AF227" s="112">
        <f t="shared" si="329"/>
        <v>0</v>
      </c>
      <c r="AG227" s="112">
        <f t="shared" si="329"/>
        <v>0</v>
      </c>
      <c r="AH227" s="112">
        <f t="shared" si="329"/>
        <v>0</v>
      </c>
      <c r="AI227" s="112">
        <f t="shared" si="329"/>
        <v>0</v>
      </c>
      <c r="AJ227" s="112">
        <f t="shared" si="329"/>
        <v>0</v>
      </c>
      <c r="AK227" s="112">
        <f t="shared" si="329"/>
        <v>0</v>
      </c>
      <c r="AL227" s="112">
        <f t="shared" si="329"/>
        <v>0</v>
      </c>
      <c r="AM227" s="112">
        <f t="shared" si="329"/>
        <v>0</v>
      </c>
      <c r="AN227" s="112">
        <f t="shared" si="329"/>
        <v>0</v>
      </c>
      <c r="AO227" s="112">
        <f t="shared" si="329"/>
        <v>0</v>
      </c>
      <c r="AP227" s="112">
        <f t="shared" si="329"/>
        <v>0</v>
      </c>
      <c r="AQ227" s="112">
        <f t="shared" si="329"/>
        <v>0</v>
      </c>
      <c r="AR227" s="112">
        <f t="shared" si="329"/>
        <v>0</v>
      </c>
      <c r="AS227" s="96"/>
      <c r="AT227" s="112">
        <f t="shared" si="330"/>
        <v>0</v>
      </c>
      <c r="AU227" s="112">
        <f t="shared" si="330"/>
        <v>0</v>
      </c>
      <c r="AV227" s="112">
        <f t="shared" si="330"/>
        <v>0</v>
      </c>
      <c r="AW227" s="112">
        <f t="shared" si="330"/>
        <v>0</v>
      </c>
      <c r="AX227" s="112">
        <f t="shared" si="330"/>
        <v>0</v>
      </c>
      <c r="AY227" s="112">
        <f t="shared" si="330"/>
        <v>0</v>
      </c>
      <c r="AZ227" s="112">
        <f t="shared" si="330"/>
        <v>0</v>
      </c>
      <c r="BA227" s="112">
        <f t="shared" si="330"/>
        <v>0</v>
      </c>
      <c r="BB227" s="112">
        <f t="shared" si="330"/>
        <v>0</v>
      </c>
      <c r="BC227" s="112">
        <f t="shared" si="330"/>
        <v>0</v>
      </c>
      <c r="BD227" s="112">
        <f t="shared" si="330"/>
        <v>0</v>
      </c>
      <c r="BE227" s="112">
        <f t="shared" si="330"/>
        <v>0</v>
      </c>
      <c r="BF227" s="112">
        <f t="shared" si="330"/>
        <v>0</v>
      </c>
      <c r="BG227" s="96"/>
      <c r="BH227" s="112">
        <f t="shared" si="331"/>
        <v>0</v>
      </c>
      <c r="BI227" s="112">
        <f t="shared" si="331"/>
        <v>0</v>
      </c>
      <c r="BJ227" s="112">
        <f t="shared" si="331"/>
        <v>0</v>
      </c>
      <c r="BK227" s="112">
        <f t="shared" si="331"/>
        <v>0</v>
      </c>
      <c r="BL227" s="112">
        <f t="shared" si="331"/>
        <v>0</v>
      </c>
      <c r="BM227" s="112">
        <f t="shared" si="331"/>
        <v>0</v>
      </c>
      <c r="BN227" s="112">
        <f t="shared" si="331"/>
        <v>0</v>
      </c>
      <c r="BO227" s="112">
        <f t="shared" si="331"/>
        <v>0</v>
      </c>
      <c r="BP227" s="112">
        <f t="shared" si="331"/>
        <v>0</v>
      </c>
      <c r="BQ227" s="112">
        <f t="shared" si="331"/>
        <v>0</v>
      </c>
      <c r="BR227" s="112">
        <f t="shared" si="331"/>
        <v>0</v>
      </c>
      <c r="BS227" s="112">
        <f t="shared" si="331"/>
        <v>0</v>
      </c>
      <c r="BT227" s="112">
        <f t="shared" si="331"/>
        <v>0</v>
      </c>
      <c r="BU227" s="96"/>
      <c r="BV227" s="112">
        <f t="shared" si="332"/>
        <v>0</v>
      </c>
      <c r="BW227" s="112">
        <f t="shared" si="332"/>
        <v>0</v>
      </c>
      <c r="BX227" s="112">
        <f t="shared" si="332"/>
        <v>0</v>
      </c>
      <c r="BY227" s="112">
        <f t="shared" si="332"/>
        <v>0</v>
      </c>
      <c r="BZ227" s="112">
        <f t="shared" si="332"/>
        <v>0</v>
      </c>
      <c r="CA227" s="112">
        <f t="shared" si="332"/>
        <v>0</v>
      </c>
      <c r="CB227" s="112">
        <f t="shared" si="332"/>
        <v>0</v>
      </c>
      <c r="CC227" s="112">
        <f t="shared" si="332"/>
        <v>0</v>
      </c>
      <c r="CD227" s="112">
        <f t="shared" si="332"/>
        <v>0</v>
      </c>
      <c r="CE227" s="112">
        <f t="shared" si="332"/>
        <v>0</v>
      </c>
      <c r="CF227" s="112">
        <f t="shared" si="332"/>
        <v>0</v>
      </c>
      <c r="CG227" s="112">
        <f t="shared" si="332"/>
        <v>0</v>
      </c>
      <c r="CH227" s="112">
        <f t="shared" si="332"/>
        <v>0</v>
      </c>
      <c r="CI227" s="96"/>
      <c r="CJ227" s="112">
        <f t="shared" si="333"/>
        <v>0</v>
      </c>
      <c r="CK227" s="112">
        <f t="shared" si="333"/>
        <v>0</v>
      </c>
      <c r="CL227" s="112">
        <f t="shared" si="333"/>
        <v>0</v>
      </c>
      <c r="CM227" s="112">
        <f t="shared" si="333"/>
        <v>0</v>
      </c>
      <c r="CN227" s="112">
        <f t="shared" si="333"/>
        <v>0</v>
      </c>
      <c r="CO227" s="112">
        <f t="shared" si="333"/>
        <v>0</v>
      </c>
      <c r="CP227" s="112">
        <f t="shared" si="333"/>
        <v>0</v>
      </c>
      <c r="CQ227" s="112">
        <f t="shared" si="333"/>
        <v>0</v>
      </c>
      <c r="CR227" s="112">
        <f t="shared" si="333"/>
        <v>0</v>
      </c>
      <c r="CS227" s="112">
        <f t="shared" si="333"/>
        <v>0</v>
      </c>
      <c r="CT227" s="112">
        <f t="shared" si="333"/>
        <v>0</v>
      </c>
      <c r="CU227" s="112">
        <f t="shared" si="333"/>
        <v>0</v>
      </c>
      <c r="CV227" s="112">
        <f t="shared" si="333"/>
        <v>0</v>
      </c>
    </row>
    <row r="228" spans="1:100" s="94" customFormat="1" ht="14.4">
      <c r="A228" s="96"/>
      <c r="B228" s="96"/>
      <c r="C228" s="96"/>
      <c r="D228" s="96"/>
      <c r="E228" s="113"/>
      <c r="F228" s="113" t="s">
        <v>51</v>
      </c>
      <c r="G228" s="106"/>
      <c r="H228" s="105"/>
      <c r="I228" s="105"/>
      <c r="J228" s="105"/>
      <c r="K228" s="105"/>
      <c r="M228" s="109"/>
      <c r="N228" s="99"/>
      <c r="O228" s="113" t="s">
        <v>51</v>
      </c>
      <c r="Q228" s="98"/>
      <c r="R228" s="112">
        <f t="shared" si="328"/>
        <v>1914454</v>
      </c>
      <c r="S228" s="112">
        <f t="shared" si="328"/>
        <v>-30447</v>
      </c>
      <c r="T228" s="112">
        <f t="shared" si="328"/>
        <v>193843</v>
      </c>
      <c r="U228" s="112">
        <f t="shared" si="328"/>
        <v>161806</v>
      </c>
      <c r="V228" s="112">
        <f t="shared" si="328"/>
        <v>697769</v>
      </c>
      <c r="W228" s="112">
        <f t="shared" si="328"/>
        <v>1759203.77</v>
      </c>
      <c r="X228" s="112">
        <f t="shared" si="328"/>
        <v>1574726.0899999999</v>
      </c>
      <c r="Y228" s="112">
        <f t="shared" si="328"/>
        <v>1069838.8900000001</v>
      </c>
      <c r="Z228" s="112">
        <f t="shared" si="328"/>
        <v>4615467.66</v>
      </c>
      <c r="AA228" s="112">
        <f t="shared" si="328"/>
        <v>3443204</v>
      </c>
      <c r="AB228" s="112">
        <f t="shared" si="328"/>
        <v>3335373</v>
      </c>
      <c r="AC228" s="112">
        <f t="shared" si="328"/>
        <v>2506021</v>
      </c>
      <c r="AD228" s="112">
        <f t="shared" si="328"/>
        <v>21241259.41</v>
      </c>
      <c r="AE228" s="96"/>
      <c r="AF228" s="112">
        <f t="shared" si="329"/>
        <v>1914454</v>
      </c>
      <c r="AG228" s="112">
        <f t="shared" si="329"/>
        <v>1884007</v>
      </c>
      <c r="AH228" s="112">
        <f t="shared" si="329"/>
        <v>2077850</v>
      </c>
      <c r="AI228" s="112">
        <f t="shared" si="329"/>
        <v>2239656</v>
      </c>
      <c r="AJ228" s="112">
        <f t="shared" si="329"/>
        <v>2937425</v>
      </c>
      <c r="AK228" s="112">
        <f t="shared" si="329"/>
        <v>4696628.7699999996</v>
      </c>
      <c r="AL228" s="112">
        <f t="shared" si="329"/>
        <v>6271354.8600000003</v>
      </c>
      <c r="AM228" s="112">
        <f t="shared" si="329"/>
        <v>7341193.75</v>
      </c>
      <c r="AN228" s="112">
        <f t="shared" si="329"/>
        <v>11956661.41</v>
      </c>
      <c r="AO228" s="112">
        <f t="shared" si="329"/>
        <v>15399865.41</v>
      </c>
      <c r="AP228" s="112">
        <f t="shared" si="329"/>
        <v>18735238.41</v>
      </c>
      <c r="AQ228" s="112">
        <f t="shared" si="329"/>
        <v>21241259.41</v>
      </c>
      <c r="AR228" s="112">
        <f t="shared" si="329"/>
        <v>7172913.6929166662</v>
      </c>
      <c r="AS228" s="96"/>
      <c r="AT228" s="112">
        <f t="shared" si="330"/>
        <v>1844405.339349746</v>
      </c>
      <c r="AU228" s="112">
        <f t="shared" si="330"/>
        <v>-103327.62253832343</v>
      </c>
      <c r="AV228" s="112">
        <f t="shared" si="330"/>
        <v>119490.125601883</v>
      </c>
      <c r="AW228" s="112">
        <f t="shared" si="330"/>
        <v>40075.192695026199</v>
      </c>
      <c r="AX228" s="112">
        <f t="shared" si="330"/>
        <v>220208.46716997901</v>
      </c>
      <c r="AY228" s="112">
        <f t="shared" si="330"/>
        <v>1129619.0804184012</v>
      </c>
      <c r="AZ228" s="112">
        <f t="shared" si="330"/>
        <v>1113508.0728284959</v>
      </c>
      <c r="BA228" s="112">
        <f t="shared" si="330"/>
        <v>548487.11163861863</v>
      </c>
      <c r="BB228" s="112">
        <f t="shared" si="330"/>
        <v>2973593.875291035</v>
      </c>
      <c r="BC228" s="112">
        <f t="shared" si="330"/>
        <v>1844439.4386950391</v>
      </c>
      <c r="BD228" s="112">
        <f t="shared" si="330"/>
        <v>2380921.2711779573</v>
      </c>
      <c r="BE228" s="112">
        <f t="shared" si="330"/>
        <v>1591022.082818391</v>
      </c>
      <c r="BF228" s="112">
        <f t="shared" si="330"/>
        <v>13702442.435146248</v>
      </c>
      <c r="BG228" s="96"/>
      <c r="BH228" s="112">
        <f t="shared" si="331"/>
        <v>1844405.339349746</v>
      </c>
      <c r="BI228" s="112">
        <f t="shared" si="331"/>
        <v>1741077.7168114225</v>
      </c>
      <c r="BJ228" s="112">
        <f t="shared" si="331"/>
        <v>1860567.8424133055</v>
      </c>
      <c r="BK228" s="112">
        <f t="shared" si="331"/>
        <v>1900643.0351083316</v>
      </c>
      <c r="BL228" s="112">
        <f t="shared" si="331"/>
        <v>2120851.5022783107</v>
      </c>
      <c r="BM228" s="112">
        <f t="shared" si="331"/>
        <v>3250470.5826967116</v>
      </c>
      <c r="BN228" s="112">
        <f t="shared" si="331"/>
        <v>4363978.6555252085</v>
      </c>
      <c r="BO228" s="112">
        <f t="shared" si="331"/>
        <v>4912465.7671638262</v>
      </c>
      <c r="BP228" s="112">
        <f t="shared" si="331"/>
        <v>7886059.6424548617</v>
      </c>
      <c r="BQ228" s="112">
        <f t="shared" si="331"/>
        <v>9730499.0811498985</v>
      </c>
      <c r="BR228" s="112">
        <f t="shared" si="331"/>
        <v>12111420.352327859</v>
      </c>
      <c r="BS228" s="112">
        <f t="shared" si="331"/>
        <v>13702442.435146248</v>
      </c>
      <c r="BT228" s="112">
        <f t="shared" si="331"/>
        <v>4881138.394571051</v>
      </c>
      <c r="BU228" s="96"/>
      <c r="BV228" s="112">
        <f t="shared" si="332"/>
        <v>26490.7046922886</v>
      </c>
      <c r="BW228" s="112">
        <f t="shared" si="332"/>
        <v>29204.898429204201</v>
      </c>
      <c r="BX228" s="112">
        <f t="shared" si="332"/>
        <v>24297.474638617001</v>
      </c>
      <c r="BY228" s="112">
        <f t="shared" si="332"/>
        <v>55483.729752043393</v>
      </c>
      <c r="BZ228" s="112">
        <f t="shared" si="332"/>
        <v>301274.19274725695</v>
      </c>
      <c r="CA228" s="112">
        <f t="shared" si="332"/>
        <v>37521.413435648399</v>
      </c>
      <c r="CB228" s="112">
        <f t="shared" si="332"/>
        <v>132576.57309649599</v>
      </c>
      <c r="CC228" s="112">
        <f t="shared" si="332"/>
        <v>158432.52978788622</v>
      </c>
      <c r="CD228" s="112">
        <f t="shared" si="332"/>
        <v>186800.8063315076</v>
      </c>
      <c r="CE228" s="112">
        <f t="shared" si="332"/>
        <v>488429.28901159443</v>
      </c>
      <c r="CF228" s="112">
        <f t="shared" si="332"/>
        <v>301525.04589867382</v>
      </c>
      <c r="CG228" s="112">
        <f t="shared" si="332"/>
        <v>284720.92878042901</v>
      </c>
      <c r="CH228" s="112">
        <f t="shared" si="332"/>
        <v>2026757.5866016459</v>
      </c>
      <c r="CI228" s="96"/>
      <c r="CJ228" s="112">
        <f t="shared" si="333"/>
        <v>26490.7046922886</v>
      </c>
      <c r="CK228" s="112">
        <f t="shared" si="333"/>
        <v>55695.603121492801</v>
      </c>
      <c r="CL228" s="112">
        <f t="shared" si="333"/>
        <v>79993.077760109794</v>
      </c>
      <c r="CM228" s="112">
        <f t="shared" si="333"/>
        <v>135476.8075121532</v>
      </c>
      <c r="CN228" s="112">
        <f t="shared" si="333"/>
        <v>436751.00025941018</v>
      </c>
      <c r="CO228" s="112">
        <f t="shared" si="333"/>
        <v>474272.41369505861</v>
      </c>
      <c r="CP228" s="112">
        <f t="shared" si="333"/>
        <v>606848.98679155461</v>
      </c>
      <c r="CQ228" s="112">
        <f t="shared" si="333"/>
        <v>765281.51657944091</v>
      </c>
      <c r="CR228" s="112">
        <f t="shared" si="333"/>
        <v>952082.32291094854</v>
      </c>
      <c r="CS228" s="112">
        <f t="shared" si="333"/>
        <v>1440511.6119225428</v>
      </c>
      <c r="CT228" s="112">
        <f t="shared" si="333"/>
        <v>1742036.6578212169</v>
      </c>
      <c r="CU228" s="112">
        <f t="shared" si="333"/>
        <v>2026757.5866016459</v>
      </c>
      <c r="CV228" s="112">
        <f t="shared" si="333"/>
        <v>644068.29136391997</v>
      </c>
    </row>
    <row r="229" spans="1:100" s="94" customFormat="1" ht="14.4">
      <c r="A229" s="96"/>
      <c r="B229" s="96"/>
      <c r="C229" s="96"/>
      <c r="D229" s="96"/>
      <c r="E229" s="113"/>
      <c r="F229" s="109" t="s">
        <v>30</v>
      </c>
      <c r="G229" s="106"/>
      <c r="H229" s="105"/>
      <c r="I229" s="105"/>
      <c r="J229" s="105"/>
      <c r="K229" s="105"/>
      <c r="M229" s="109"/>
      <c r="N229" s="99"/>
      <c r="O229" s="109" t="s">
        <v>30</v>
      </c>
      <c r="Q229" s="98"/>
      <c r="R229" s="111">
        <f>SUM(R222:R228)</f>
        <v>6201650.2400000002</v>
      </c>
      <c r="S229" s="111">
        <f t="shared" ref="S229:AD229" si="334">SUM(S222:S228)</f>
        <v>5217036.16</v>
      </c>
      <c r="T229" s="111">
        <f t="shared" si="334"/>
        <v>5302050.46</v>
      </c>
      <c r="U229" s="111">
        <f t="shared" si="334"/>
        <v>5561368.7399999993</v>
      </c>
      <c r="V229" s="111">
        <f t="shared" si="334"/>
        <v>4621310.91</v>
      </c>
      <c r="W229" s="111">
        <f t="shared" si="334"/>
        <v>7270516.8900000006</v>
      </c>
      <c r="X229" s="111">
        <f t="shared" si="334"/>
        <v>12072317.649999999</v>
      </c>
      <c r="Y229" s="111">
        <f t="shared" si="334"/>
        <v>3934358.89</v>
      </c>
      <c r="Z229" s="111">
        <f t="shared" si="334"/>
        <v>9294515.6600000001</v>
      </c>
      <c r="AA229" s="111">
        <f t="shared" si="334"/>
        <v>6770354</v>
      </c>
      <c r="AB229" s="111">
        <f t="shared" si="334"/>
        <v>5975994</v>
      </c>
      <c r="AC229" s="111">
        <f t="shared" si="334"/>
        <v>8168306</v>
      </c>
      <c r="AD229" s="111">
        <f t="shared" si="334"/>
        <v>80389779.600000009</v>
      </c>
      <c r="AE229" s="96"/>
      <c r="AF229" s="111">
        <f>SUM(AF222:AF228)</f>
        <v>6201650.2400000002</v>
      </c>
      <c r="AG229" s="111">
        <f t="shared" ref="AG229" si="335">SUM(AG222:AG228)</f>
        <v>11418686.4</v>
      </c>
      <c r="AH229" s="111">
        <f t="shared" ref="AH229" si="336">SUM(AH222:AH228)</f>
        <v>16720736.860000001</v>
      </c>
      <c r="AI229" s="111">
        <f t="shared" ref="AI229" si="337">SUM(AI222:AI228)</f>
        <v>22282105.599999998</v>
      </c>
      <c r="AJ229" s="111">
        <f t="shared" ref="AJ229" si="338">SUM(AJ222:AJ228)</f>
        <v>26903416.509999994</v>
      </c>
      <c r="AK229" s="111">
        <f t="shared" ref="AK229" si="339">SUM(AK222:AK228)</f>
        <v>34173933.399999991</v>
      </c>
      <c r="AL229" s="111">
        <f t="shared" ref="AL229" si="340">SUM(AL222:AL228)</f>
        <v>46246251.049999997</v>
      </c>
      <c r="AM229" s="111">
        <f t="shared" ref="AM229" si="341">SUM(AM222:AM228)</f>
        <v>50180609.940000005</v>
      </c>
      <c r="AN229" s="111">
        <f t="shared" ref="AN229" si="342">SUM(AN222:AN228)</f>
        <v>59475125.600000009</v>
      </c>
      <c r="AO229" s="111">
        <f t="shared" ref="AO229" si="343">SUM(AO222:AO228)</f>
        <v>66245479.600000009</v>
      </c>
      <c r="AP229" s="111">
        <f t="shared" ref="AP229" si="344">SUM(AP222:AP228)</f>
        <v>72221473.600000009</v>
      </c>
      <c r="AQ229" s="111">
        <f t="shared" ref="AQ229" si="345">SUM(AQ222:AQ228)</f>
        <v>80389779.600000009</v>
      </c>
      <c r="AR229" s="111">
        <f t="shared" ref="AR229" si="346">SUM(AR222:AR228)</f>
        <v>37688696.550000004</v>
      </c>
      <c r="AS229" s="96"/>
      <c r="AT229" s="111">
        <f>SUM(AT222:AT228)</f>
        <v>5391848.3263740232</v>
      </c>
      <c r="AU229" s="111">
        <f t="shared" ref="AU229" si="347">SUM(AU222:AU228)</f>
        <v>3560744.4734594421</v>
      </c>
      <c r="AV229" s="111">
        <f t="shared" ref="AV229" si="348">SUM(AV222:AV228)</f>
        <v>4038093.8515598751</v>
      </c>
      <c r="AW229" s="111">
        <f t="shared" ref="AW229" si="349">SUM(AW222:AW228)</f>
        <v>4559665.1556729954</v>
      </c>
      <c r="AX229" s="111">
        <f t="shared" ref="AX229" si="350">SUM(AX222:AX228)</f>
        <v>2652950.9449563287</v>
      </c>
      <c r="AY229" s="111">
        <f t="shared" ref="AY229" si="351">SUM(AY222:AY228)</f>
        <v>4920401.665267637</v>
      </c>
      <c r="AZ229" s="111">
        <f t="shared" ref="AZ229" si="352">SUM(AZ222:AZ228)</f>
        <v>8105126.3321518963</v>
      </c>
      <c r="BA229" s="111">
        <f t="shared" ref="BA229" si="353">SUM(BA222:BA228)</f>
        <v>2438314.6205300391</v>
      </c>
      <c r="BB229" s="111">
        <f t="shared" ref="BB229" si="354">SUM(BB222:BB228)</f>
        <v>6141886.1321354164</v>
      </c>
      <c r="BC229" s="111">
        <f t="shared" ref="BC229" si="355">SUM(BC222:BC228)</f>
        <v>3905783.4148732433</v>
      </c>
      <c r="BD229" s="111">
        <f t="shared" ref="BD229" si="356">SUM(BD222:BD228)</f>
        <v>3815339.724625478</v>
      </c>
      <c r="BE229" s="111">
        <f t="shared" ref="BE229" si="357">SUM(BE222:BE228)</f>
        <v>4960403.4682522537</v>
      </c>
      <c r="BF229" s="111">
        <f t="shared" ref="BF229" si="358">SUM(BF222:BF228)</f>
        <v>54490558.109858647</v>
      </c>
      <c r="BG229" s="96"/>
      <c r="BH229" s="111">
        <f>SUM(BH222:BH228)</f>
        <v>5391848.3263740232</v>
      </c>
      <c r="BI229" s="111">
        <f t="shared" ref="BI229" si="359">SUM(BI222:BI228)</f>
        <v>8952592.7998334672</v>
      </c>
      <c r="BJ229" s="111">
        <f t="shared" ref="BJ229" si="360">SUM(BJ222:BJ228)</f>
        <v>12990686.651393343</v>
      </c>
      <c r="BK229" s="111">
        <f t="shared" ref="BK229" si="361">SUM(BK222:BK228)</f>
        <v>17550351.807066336</v>
      </c>
      <c r="BL229" s="111">
        <f t="shared" ref="BL229" si="362">SUM(BL222:BL228)</f>
        <v>20203302.752022665</v>
      </c>
      <c r="BM229" s="111">
        <f t="shared" ref="BM229" si="363">SUM(BM222:BM228)</f>
        <v>25123704.417290308</v>
      </c>
      <c r="BN229" s="111">
        <f t="shared" ref="BN229" si="364">SUM(BN222:BN228)</f>
        <v>33228830.749442205</v>
      </c>
      <c r="BO229" s="111">
        <f t="shared" ref="BO229" si="365">SUM(BO222:BO228)</f>
        <v>35667145.369972244</v>
      </c>
      <c r="BP229" s="111">
        <f t="shared" ref="BP229" si="366">SUM(BP222:BP228)</f>
        <v>41809031.502107657</v>
      </c>
      <c r="BQ229" s="111">
        <f t="shared" ref="BQ229" si="367">SUM(BQ222:BQ228)</f>
        <v>45714814.9169809</v>
      </c>
      <c r="BR229" s="111">
        <f t="shared" ref="BR229" si="368">SUM(BR222:BR228)</f>
        <v>49530154.641606376</v>
      </c>
      <c r="BS229" s="111">
        <f t="shared" ref="BS229" si="369">SUM(BS222:BS228)</f>
        <v>54490558.109858647</v>
      </c>
      <c r="BT229" s="111">
        <f t="shared" ref="BT229" si="370">SUM(BT222:BT228)</f>
        <v>26950645.249084894</v>
      </c>
      <c r="BU229" s="96"/>
      <c r="BV229" s="111">
        <f>SUM(BV222:BV228)</f>
        <v>259160.44038119618</v>
      </c>
      <c r="BW229" s="111">
        <f t="shared" ref="BW229" si="371">SUM(BW222:BW228)</f>
        <v>272542.86875636171</v>
      </c>
      <c r="BX229" s="111">
        <f t="shared" ref="BX229" si="372">SUM(BX222:BX228)</f>
        <v>211907.014990633</v>
      </c>
      <c r="BY229" s="111">
        <f t="shared" ref="BY229" si="373">SUM(BY222:BY228)</f>
        <v>382008.88240551518</v>
      </c>
      <c r="BZ229" s="111">
        <f t="shared" ref="BZ229" si="374">SUM(BZ222:BZ228)</f>
        <v>1042914.3436386867</v>
      </c>
      <c r="CA229" s="111">
        <f t="shared" ref="CA229" si="375">SUM(CA222:CA228)</f>
        <v>534031.494081871</v>
      </c>
      <c r="CB229" s="111">
        <f t="shared" ref="CB229" si="376">SUM(CB222:CB228)</f>
        <v>581234.91038532718</v>
      </c>
      <c r="CC229" s="111">
        <f t="shared" ref="CC229" si="377">SUM(CC222:CC228)</f>
        <v>556120.97202083317</v>
      </c>
      <c r="CD229" s="111">
        <f t="shared" ref="CD229" si="378">SUM(CD222:CD228)</f>
        <v>509612.37702688796</v>
      </c>
      <c r="CE229" s="111">
        <f t="shared" ref="CE229" si="379">SUM(CE222:CE228)</f>
        <v>995860.94129896921</v>
      </c>
      <c r="CF229" s="111">
        <f t="shared" ref="CF229" si="380">SUM(CF222:CF228)</f>
        <v>975490.97642718605</v>
      </c>
      <c r="CG229" s="111">
        <f t="shared" ref="CG229" si="381">SUM(CG222:CG228)</f>
        <v>1194538.2940648794</v>
      </c>
      <c r="CH229" s="111">
        <f t="shared" ref="CH229" si="382">SUM(CH222:CH228)</f>
        <v>7515423.5154783474</v>
      </c>
      <c r="CI229" s="96"/>
      <c r="CJ229" s="111">
        <f>SUM(CJ222:CJ228)</f>
        <v>259160.44038119618</v>
      </c>
      <c r="CK229" s="111">
        <f t="shared" ref="CK229" si="383">SUM(CK222:CK228)</f>
        <v>531703.30913755787</v>
      </c>
      <c r="CL229" s="111">
        <f t="shared" ref="CL229" si="384">SUM(CL222:CL228)</f>
        <v>743610.32412819087</v>
      </c>
      <c r="CM229" s="111">
        <f t="shared" ref="CM229" si="385">SUM(CM222:CM228)</f>
        <v>1125619.206533706</v>
      </c>
      <c r="CN229" s="111">
        <f t="shared" ref="CN229" si="386">SUM(CN222:CN228)</f>
        <v>2168533.5501723932</v>
      </c>
      <c r="CO229" s="111">
        <f t="shared" ref="CO229" si="387">SUM(CO222:CO228)</f>
        <v>2702565.0442542643</v>
      </c>
      <c r="CP229" s="111">
        <f t="shared" ref="CP229" si="388">SUM(CP222:CP228)</f>
        <v>3283799.9546395913</v>
      </c>
      <c r="CQ229" s="111">
        <f t="shared" ref="CQ229" si="389">SUM(CQ222:CQ228)</f>
        <v>3839920.9266604241</v>
      </c>
      <c r="CR229" s="111">
        <f t="shared" ref="CR229" si="390">SUM(CR222:CR228)</f>
        <v>4349533.3036873126</v>
      </c>
      <c r="CS229" s="111">
        <f t="shared" ref="CS229" si="391">SUM(CS222:CS228)</f>
        <v>5345394.2449862817</v>
      </c>
      <c r="CT229" s="111">
        <f t="shared" ref="CT229" si="392">SUM(CT222:CT228)</f>
        <v>6320885.221413468</v>
      </c>
      <c r="CU229" s="111">
        <f t="shared" ref="CU229" si="393">SUM(CU222:CU228)</f>
        <v>7515423.5154783474</v>
      </c>
      <c r="CV229" s="111">
        <f t="shared" ref="CV229" si="394">SUM(CV222:CV228)</f>
        <v>2869036.4403111297</v>
      </c>
    </row>
    <row r="230" spans="1:100" s="94" customFormat="1" ht="14.4">
      <c r="A230" s="96"/>
      <c r="B230" s="96"/>
      <c r="C230" s="96"/>
      <c r="D230" s="96"/>
      <c r="E230" s="113"/>
      <c r="F230" s="109"/>
      <c r="G230" s="106"/>
      <c r="H230" s="105"/>
      <c r="I230" s="105"/>
      <c r="J230" s="105"/>
      <c r="K230" s="105"/>
      <c r="M230" s="109"/>
      <c r="N230" s="99"/>
      <c r="O230" s="109"/>
      <c r="Q230" s="98"/>
      <c r="R230" s="107"/>
      <c r="S230" s="107"/>
      <c r="T230" s="107"/>
      <c r="U230" s="107"/>
      <c r="V230" s="107"/>
      <c r="W230" s="107"/>
      <c r="X230" s="107"/>
      <c r="Y230" s="107"/>
      <c r="Z230" s="107"/>
      <c r="AA230" s="107"/>
      <c r="AB230" s="107"/>
      <c r="AC230" s="107"/>
      <c r="AD230" s="107"/>
      <c r="AE230" s="96"/>
      <c r="AF230" s="107"/>
      <c r="AG230" s="107"/>
      <c r="AH230" s="107"/>
      <c r="AI230" s="107"/>
      <c r="AJ230" s="107"/>
      <c r="AK230" s="107"/>
      <c r="AL230" s="107"/>
      <c r="AM230" s="107"/>
      <c r="AN230" s="107"/>
      <c r="AO230" s="107"/>
      <c r="AP230" s="107"/>
      <c r="AQ230" s="107"/>
      <c r="AR230" s="107"/>
      <c r="AS230" s="96"/>
      <c r="AT230" s="107"/>
      <c r="AU230" s="107"/>
      <c r="AV230" s="107"/>
      <c r="AW230" s="107"/>
      <c r="AX230" s="107"/>
      <c r="AY230" s="107"/>
      <c r="AZ230" s="107"/>
      <c r="BA230" s="107"/>
      <c r="BB230" s="107"/>
      <c r="BC230" s="107"/>
      <c r="BD230" s="107"/>
      <c r="BE230" s="107"/>
      <c r="BF230" s="107"/>
      <c r="BG230" s="110"/>
      <c r="BH230" s="107"/>
      <c r="BI230" s="107"/>
      <c r="BJ230" s="107"/>
      <c r="BK230" s="107"/>
      <c r="BL230" s="107"/>
      <c r="BM230" s="107"/>
      <c r="BN230" s="107"/>
      <c r="BO230" s="107"/>
      <c r="BP230" s="107"/>
      <c r="BQ230" s="107"/>
      <c r="BR230" s="107"/>
      <c r="BS230" s="107"/>
      <c r="BT230" s="107"/>
      <c r="BU230" s="96"/>
      <c r="BV230" s="107"/>
      <c r="BW230" s="107"/>
      <c r="BX230" s="107"/>
      <c r="BY230" s="107"/>
      <c r="BZ230" s="107"/>
      <c r="CA230" s="107"/>
      <c r="CB230" s="107"/>
      <c r="CC230" s="107"/>
      <c r="CD230" s="107"/>
      <c r="CE230" s="107"/>
      <c r="CF230" s="107"/>
      <c r="CG230" s="107"/>
      <c r="CH230" s="107"/>
      <c r="CI230" s="110"/>
      <c r="CJ230" s="107"/>
      <c r="CK230" s="107"/>
      <c r="CL230" s="107"/>
      <c r="CM230" s="107"/>
      <c r="CN230" s="107"/>
      <c r="CO230" s="107"/>
      <c r="CP230" s="107"/>
      <c r="CQ230" s="107"/>
      <c r="CR230" s="107"/>
      <c r="CS230" s="107"/>
      <c r="CT230" s="107"/>
      <c r="CU230" s="107"/>
      <c r="CV230" s="107"/>
    </row>
    <row r="231" spans="1:100" s="94" customFormat="1" ht="14.4">
      <c r="A231" s="96"/>
      <c r="B231" s="96"/>
      <c r="C231" s="96"/>
      <c r="D231" s="96"/>
      <c r="E231" s="113"/>
      <c r="F231" s="105" t="s">
        <v>50</v>
      </c>
      <c r="G231" s="106"/>
      <c r="H231" s="105"/>
      <c r="I231" s="105"/>
      <c r="J231" s="105"/>
      <c r="K231" s="105"/>
      <c r="M231" s="109"/>
      <c r="N231" s="99"/>
      <c r="O231" s="105" t="s">
        <v>50</v>
      </c>
      <c r="Q231" s="98"/>
      <c r="R231" s="112">
        <f t="shared" ref="R231:AD231" si="395">SUMIFS(R$5:R$202,$A$5:$A$202,"Y")-R229</f>
        <v>0</v>
      </c>
      <c r="S231" s="112">
        <f t="shared" si="395"/>
        <v>0</v>
      </c>
      <c r="T231" s="112">
        <f t="shared" si="395"/>
        <v>0</v>
      </c>
      <c r="U231" s="112">
        <f t="shared" si="395"/>
        <v>0</v>
      </c>
      <c r="V231" s="112">
        <f t="shared" si="395"/>
        <v>0</v>
      </c>
      <c r="W231" s="112">
        <f t="shared" si="395"/>
        <v>0</v>
      </c>
      <c r="X231" s="112">
        <f t="shared" si="395"/>
        <v>0</v>
      </c>
      <c r="Y231" s="112">
        <f t="shared" si="395"/>
        <v>0</v>
      </c>
      <c r="Z231" s="112">
        <f t="shared" si="395"/>
        <v>0</v>
      </c>
      <c r="AA231" s="112">
        <f t="shared" si="395"/>
        <v>0</v>
      </c>
      <c r="AB231" s="112">
        <f t="shared" si="395"/>
        <v>0</v>
      </c>
      <c r="AC231" s="112">
        <f t="shared" si="395"/>
        <v>0</v>
      </c>
      <c r="AD231" s="112">
        <f t="shared" si="395"/>
        <v>0</v>
      </c>
      <c r="AE231" s="96"/>
      <c r="AF231" s="112">
        <f t="shared" ref="AF231:AR231" si="396">SUMIFS(AF$5:AF$202,$A$5:$A$202,"Y")-AF229</f>
        <v>0</v>
      </c>
      <c r="AG231" s="112">
        <f t="shared" si="396"/>
        <v>0</v>
      </c>
      <c r="AH231" s="112">
        <f t="shared" si="396"/>
        <v>0</v>
      </c>
      <c r="AI231" s="112">
        <f t="shared" si="396"/>
        <v>0</v>
      </c>
      <c r="AJ231" s="112">
        <f t="shared" si="396"/>
        <v>0</v>
      </c>
      <c r="AK231" s="112">
        <f t="shared" si="396"/>
        <v>0</v>
      </c>
      <c r="AL231" s="112">
        <f t="shared" si="396"/>
        <v>0</v>
      </c>
      <c r="AM231" s="112">
        <f t="shared" si="396"/>
        <v>0</v>
      </c>
      <c r="AN231" s="112">
        <f t="shared" si="396"/>
        <v>0</v>
      </c>
      <c r="AO231" s="112">
        <f t="shared" si="396"/>
        <v>0</v>
      </c>
      <c r="AP231" s="112">
        <f t="shared" si="396"/>
        <v>0</v>
      </c>
      <c r="AQ231" s="112">
        <f t="shared" si="396"/>
        <v>0</v>
      </c>
      <c r="AR231" s="112">
        <f t="shared" si="396"/>
        <v>0</v>
      </c>
      <c r="AS231" s="96"/>
      <c r="AT231" s="112">
        <f t="shared" ref="AT231:BF231" si="397">SUMIFS(AT$5:AT$202,$A$5:$A$202,"Y")-AT229</f>
        <v>0</v>
      </c>
      <c r="AU231" s="112">
        <f t="shared" si="397"/>
        <v>0</v>
      </c>
      <c r="AV231" s="112">
        <f t="shared" si="397"/>
        <v>0</v>
      </c>
      <c r="AW231" s="112">
        <f t="shared" si="397"/>
        <v>0</v>
      </c>
      <c r="AX231" s="112">
        <f t="shared" si="397"/>
        <v>0</v>
      </c>
      <c r="AY231" s="112">
        <f t="shared" si="397"/>
        <v>0</v>
      </c>
      <c r="AZ231" s="112">
        <f t="shared" si="397"/>
        <v>0</v>
      </c>
      <c r="BA231" s="112">
        <f t="shared" si="397"/>
        <v>0</v>
      </c>
      <c r="BB231" s="112">
        <f t="shared" si="397"/>
        <v>0</v>
      </c>
      <c r="BC231" s="112">
        <f t="shared" si="397"/>
        <v>0</v>
      </c>
      <c r="BD231" s="112">
        <f t="shared" si="397"/>
        <v>0</v>
      </c>
      <c r="BE231" s="112">
        <f t="shared" si="397"/>
        <v>0</v>
      </c>
      <c r="BF231" s="112">
        <f t="shared" si="397"/>
        <v>0</v>
      </c>
      <c r="BG231" s="96"/>
      <c r="BH231" s="112">
        <f t="shared" ref="BH231:BT231" si="398">SUMIFS(BH$5:BH$202,$A$5:$A$202,"Y")-BH229</f>
        <v>0</v>
      </c>
      <c r="BI231" s="112">
        <f t="shared" si="398"/>
        <v>0</v>
      </c>
      <c r="BJ231" s="112">
        <f t="shared" si="398"/>
        <v>0</v>
      </c>
      <c r="BK231" s="112">
        <f t="shared" si="398"/>
        <v>0</v>
      </c>
      <c r="BL231" s="112">
        <f t="shared" si="398"/>
        <v>0</v>
      </c>
      <c r="BM231" s="112">
        <f t="shared" si="398"/>
        <v>0</v>
      </c>
      <c r="BN231" s="112">
        <f t="shared" si="398"/>
        <v>0</v>
      </c>
      <c r="BO231" s="112">
        <f t="shared" si="398"/>
        <v>0</v>
      </c>
      <c r="BP231" s="112">
        <f t="shared" si="398"/>
        <v>0</v>
      </c>
      <c r="BQ231" s="112">
        <f t="shared" si="398"/>
        <v>0</v>
      </c>
      <c r="BR231" s="112">
        <f t="shared" si="398"/>
        <v>0</v>
      </c>
      <c r="BS231" s="112">
        <f t="shared" si="398"/>
        <v>0</v>
      </c>
      <c r="BT231" s="112">
        <f t="shared" si="398"/>
        <v>0</v>
      </c>
      <c r="BU231" s="96"/>
      <c r="BV231" s="112">
        <f t="shared" ref="BV231:CH231" si="399">SUMIFS(BV$5:BV$202,$A$5:$A$202,"Y")-BV229</f>
        <v>0</v>
      </c>
      <c r="BW231" s="112">
        <f t="shared" si="399"/>
        <v>0</v>
      </c>
      <c r="BX231" s="112">
        <f t="shared" si="399"/>
        <v>0</v>
      </c>
      <c r="BY231" s="112">
        <f t="shared" si="399"/>
        <v>0</v>
      </c>
      <c r="BZ231" s="112">
        <f t="shared" si="399"/>
        <v>0</v>
      </c>
      <c r="CA231" s="112">
        <f t="shared" si="399"/>
        <v>0</v>
      </c>
      <c r="CB231" s="112">
        <f t="shared" si="399"/>
        <v>0</v>
      </c>
      <c r="CC231" s="112">
        <f t="shared" si="399"/>
        <v>0</v>
      </c>
      <c r="CD231" s="112">
        <f t="shared" si="399"/>
        <v>0</v>
      </c>
      <c r="CE231" s="112">
        <f t="shared" si="399"/>
        <v>0</v>
      </c>
      <c r="CF231" s="112">
        <f t="shared" si="399"/>
        <v>0</v>
      </c>
      <c r="CG231" s="112">
        <f t="shared" si="399"/>
        <v>0</v>
      </c>
      <c r="CH231" s="112">
        <f t="shared" si="399"/>
        <v>0</v>
      </c>
      <c r="CI231" s="96"/>
      <c r="CJ231" s="112">
        <f t="shared" ref="CJ231:CV231" si="400">SUMIFS(CJ$5:CJ$202,$A$5:$A$202,"Y")-CJ229</f>
        <v>0</v>
      </c>
      <c r="CK231" s="112">
        <f t="shared" si="400"/>
        <v>0</v>
      </c>
      <c r="CL231" s="112">
        <f t="shared" si="400"/>
        <v>0</v>
      </c>
      <c r="CM231" s="112">
        <f t="shared" si="400"/>
        <v>0</v>
      </c>
      <c r="CN231" s="112">
        <f t="shared" si="400"/>
        <v>0</v>
      </c>
      <c r="CO231" s="112">
        <f t="shared" si="400"/>
        <v>0</v>
      </c>
      <c r="CP231" s="112">
        <f t="shared" si="400"/>
        <v>0</v>
      </c>
      <c r="CQ231" s="112">
        <f t="shared" si="400"/>
        <v>0</v>
      </c>
      <c r="CR231" s="112">
        <f t="shared" si="400"/>
        <v>0</v>
      </c>
      <c r="CS231" s="112">
        <f t="shared" si="400"/>
        <v>0</v>
      </c>
      <c r="CT231" s="112">
        <f t="shared" si="400"/>
        <v>0</v>
      </c>
      <c r="CU231" s="112">
        <f t="shared" si="400"/>
        <v>0</v>
      </c>
      <c r="CV231" s="112">
        <f t="shared" si="400"/>
        <v>0</v>
      </c>
    </row>
    <row r="232" spans="1:100" s="94" customFormat="1" ht="14.4">
      <c r="A232" s="96"/>
      <c r="B232" s="96"/>
      <c r="C232" s="96"/>
      <c r="D232" s="96"/>
      <c r="E232" s="105"/>
      <c r="F232" s="104"/>
      <c r="G232" s="106"/>
      <c r="H232" s="105"/>
      <c r="I232" s="105"/>
      <c r="J232" s="105"/>
      <c r="K232" s="105"/>
      <c r="L232" s="105"/>
      <c r="M232" s="105"/>
      <c r="N232" s="104"/>
      <c r="O232" s="104"/>
      <c r="P232" s="98"/>
      <c r="Q232" s="98"/>
      <c r="R232" s="107"/>
      <c r="S232" s="107"/>
      <c r="T232" s="107"/>
      <c r="U232" s="107"/>
      <c r="V232" s="107"/>
      <c r="W232" s="107"/>
      <c r="X232" s="107"/>
      <c r="Y232" s="107"/>
      <c r="Z232" s="107"/>
      <c r="AA232" s="107"/>
      <c r="AB232" s="107"/>
      <c r="AC232" s="107"/>
      <c r="AD232" s="107"/>
      <c r="AE232" s="108"/>
      <c r="AF232" s="107"/>
      <c r="AG232" s="107"/>
      <c r="AH232" s="107"/>
      <c r="AI232" s="107"/>
      <c r="AJ232" s="107"/>
      <c r="AK232" s="107"/>
      <c r="AL232" s="107"/>
      <c r="AM232" s="107"/>
      <c r="AN232" s="107"/>
      <c r="AO232" s="107"/>
      <c r="AP232" s="107"/>
      <c r="AQ232" s="107"/>
      <c r="AR232" s="107"/>
      <c r="AS232" s="95"/>
      <c r="AT232" s="107"/>
      <c r="AU232" s="107"/>
      <c r="AV232" s="107"/>
      <c r="AW232" s="107"/>
      <c r="AX232" s="107"/>
      <c r="AY232" s="107"/>
      <c r="AZ232" s="107"/>
      <c r="BA232" s="107"/>
      <c r="BB232" s="107"/>
      <c r="BC232" s="107"/>
      <c r="BD232" s="107"/>
      <c r="BE232" s="107"/>
      <c r="BF232" s="107"/>
      <c r="BG232" s="108"/>
      <c r="BH232" s="107"/>
      <c r="BI232" s="107"/>
      <c r="BJ232" s="107"/>
      <c r="BK232" s="107"/>
      <c r="BL232" s="107"/>
      <c r="BM232" s="107"/>
      <c r="BN232" s="107"/>
      <c r="BO232" s="107"/>
      <c r="BP232" s="107"/>
      <c r="BQ232" s="107"/>
      <c r="BR232" s="107"/>
      <c r="BS232" s="107"/>
      <c r="BT232" s="107"/>
      <c r="BU232" s="95"/>
      <c r="BV232" s="107"/>
      <c r="BW232" s="107"/>
      <c r="BX232" s="107"/>
      <c r="BY232" s="107"/>
      <c r="BZ232" s="107"/>
      <c r="CA232" s="107"/>
      <c r="CB232" s="107"/>
      <c r="CC232" s="107"/>
      <c r="CD232" s="107"/>
      <c r="CE232" s="107"/>
      <c r="CF232" s="107"/>
      <c r="CG232" s="107"/>
      <c r="CH232" s="107"/>
      <c r="CI232" s="108"/>
      <c r="CJ232" s="107"/>
      <c r="CK232" s="107"/>
      <c r="CL232" s="107"/>
      <c r="CM232" s="107"/>
      <c r="CN232" s="107"/>
      <c r="CO232" s="107"/>
      <c r="CP232" s="107"/>
      <c r="CQ232" s="107"/>
      <c r="CR232" s="107"/>
      <c r="CS232" s="107"/>
      <c r="CT232" s="107"/>
      <c r="CU232" s="107"/>
      <c r="CV232" s="107"/>
    </row>
    <row r="233" spans="1:100" s="94" customFormat="1" ht="14.4">
      <c r="A233" s="96"/>
      <c r="B233" s="96"/>
      <c r="C233" s="96"/>
      <c r="D233" s="96"/>
      <c r="E233" s="105"/>
      <c r="F233" s="104"/>
      <c r="G233" s="106"/>
      <c r="H233" s="105"/>
      <c r="I233" s="105"/>
      <c r="J233" s="105"/>
      <c r="K233" s="105"/>
      <c r="L233" s="105"/>
      <c r="M233" s="105"/>
      <c r="N233" s="104"/>
      <c r="O233" s="104"/>
      <c r="P233" s="98"/>
      <c r="Q233" s="98"/>
      <c r="R233" s="103"/>
      <c r="S233" s="103"/>
      <c r="T233" s="103"/>
      <c r="U233" s="103"/>
      <c r="V233" s="103"/>
      <c r="W233" s="103"/>
      <c r="X233" s="103"/>
      <c r="Y233" s="103"/>
      <c r="Z233" s="103"/>
      <c r="AA233" s="103"/>
      <c r="AB233" s="103"/>
      <c r="AC233" s="103"/>
      <c r="AD233" s="103"/>
      <c r="AE233" s="96"/>
      <c r="AF233" s="103"/>
      <c r="AG233" s="103"/>
      <c r="AH233" s="103"/>
      <c r="AI233" s="103"/>
      <c r="AJ233" s="103"/>
      <c r="AK233" s="103"/>
      <c r="AL233" s="103"/>
      <c r="AM233" s="103"/>
      <c r="AN233" s="103"/>
      <c r="AO233" s="103"/>
      <c r="AP233" s="103"/>
      <c r="AQ233" s="103"/>
      <c r="AR233" s="103"/>
      <c r="AT233" s="103"/>
      <c r="AU233" s="103"/>
      <c r="AV233" s="103"/>
      <c r="AW233" s="103"/>
      <c r="AX233" s="103"/>
      <c r="AY233" s="103"/>
      <c r="AZ233" s="103"/>
      <c r="BA233" s="103"/>
      <c r="BB233" s="103"/>
      <c r="BC233" s="103"/>
      <c r="BD233" s="103"/>
      <c r="BE233" s="103"/>
      <c r="BF233" s="103"/>
      <c r="BG233" s="96"/>
      <c r="BH233" s="103"/>
      <c r="BI233" s="103"/>
      <c r="BJ233" s="103"/>
      <c r="BK233" s="103"/>
      <c r="BL233" s="103"/>
      <c r="BM233" s="103"/>
      <c r="BN233" s="103"/>
      <c r="BO233" s="103"/>
      <c r="BP233" s="103"/>
      <c r="BQ233" s="103"/>
      <c r="BR233" s="103"/>
      <c r="BS233" s="103"/>
      <c r="BT233" s="103"/>
      <c r="BV233" s="103"/>
      <c r="BW233" s="103"/>
      <c r="BX233" s="103"/>
      <c r="BY233" s="103"/>
      <c r="BZ233" s="103"/>
      <c r="CA233" s="103"/>
      <c r="CB233" s="103"/>
      <c r="CC233" s="103"/>
      <c r="CD233" s="103"/>
      <c r="CE233" s="103"/>
      <c r="CF233" s="103"/>
      <c r="CG233" s="103"/>
      <c r="CH233" s="103"/>
      <c r="CI233" s="96"/>
      <c r="CJ233" s="103"/>
      <c r="CK233" s="103"/>
      <c r="CL233" s="103"/>
      <c r="CM233" s="103"/>
      <c r="CN233" s="103"/>
      <c r="CO233" s="103"/>
      <c r="CP233" s="103"/>
      <c r="CQ233" s="103"/>
      <c r="CR233" s="103"/>
      <c r="CS233" s="103"/>
      <c r="CT233" s="103"/>
      <c r="CU233" s="103"/>
      <c r="CV233" s="103"/>
    </row>
    <row r="234" spans="1:100" s="94" customFormat="1" ht="14.4">
      <c r="A234" s="96"/>
      <c r="B234" s="96"/>
      <c r="C234" s="96"/>
      <c r="D234" s="96"/>
      <c r="E234" s="105"/>
      <c r="F234" s="115" t="s">
        <v>841</v>
      </c>
      <c r="G234" s="106"/>
      <c r="H234" s="105"/>
      <c r="I234" s="105"/>
      <c r="J234" s="105"/>
      <c r="K234" s="105"/>
      <c r="L234" s="105"/>
      <c r="M234" s="105"/>
      <c r="N234" s="104"/>
      <c r="O234" s="115" t="s">
        <v>841</v>
      </c>
      <c r="P234" s="98"/>
      <c r="Q234" s="98"/>
      <c r="R234" s="103"/>
      <c r="S234" s="103"/>
      <c r="T234" s="103"/>
      <c r="U234" s="103"/>
      <c r="V234" s="103"/>
      <c r="W234" s="103"/>
      <c r="X234" s="103"/>
      <c r="Y234" s="103"/>
      <c r="Z234" s="103"/>
      <c r="AA234" s="103"/>
      <c r="AB234" s="103"/>
      <c r="AC234" s="103"/>
      <c r="AD234" s="103"/>
      <c r="AE234" s="96"/>
      <c r="AF234" s="103"/>
      <c r="AG234" s="103"/>
      <c r="AH234" s="103"/>
      <c r="AI234" s="103"/>
      <c r="AJ234" s="103"/>
      <c r="AK234" s="103"/>
      <c r="AL234" s="103"/>
      <c r="AM234" s="103"/>
      <c r="AN234" s="103"/>
      <c r="AO234" s="103"/>
      <c r="AP234" s="103"/>
      <c r="AQ234" s="103"/>
      <c r="AR234" s="103"/>
      <c r="AT234" s="103"/>
      <c r="AU234" s="103"/>
      <c r="AV234" s="103"/>
      <c r="AW234" s="103"/>
      <c r="AX234" s="103"/>
      <c r="AY234" s="103"/>
      <c r="AZ234" s="103"/>
      <c r="BA234" s="103"/>
      <c r="BB234" s="103"/>
      <c r="BC234" s="103"/>
      <c r="BD234" s="103"/>
      <c r="BE234" s="103"/>
      <c r="BF234" s="103"/>
      <c r="BG234" s="96"/>
      <c r="BH234" s="103"/>
      <c r="BI234" s="103"/>
      <c r="BJ234" s="103"/>
      <c r="BK234" s="103"/>
      <c r="BL234" s="103"/>
      <c r="BM234" s="103"/>
      <c r="BN234" s="103"/>
      <c r="BO234" s="103"/>
      <c r="BP234" s="103"/>
      <c r="BQ234" s="103"/>
      <c r="BR234" s="103"/>
      <c r="BS234" s="103"/>
      <c r="BT234" s="103"/>
      <c r="BV234" s="103"/>
      <c r="BW234" s="103"/>
      <c r="BX234" s="103"/>
      <c r="BY234" s="103"/>
      <c r="BZ234" s="103"/>
      <c r="CA234" s="103"/>
      <c r="CB234" s="103"/>
      <c r="CC234" s="103"/>
      <c r="CD234" s="103"/>
      <c r="CE234" s="103"/>
      <c r="CF234" s="103"/>
      <c r="CG234" s="103"/>
      <c r="CH234" s="103"/>
      <c r="CI234" s="96"/>
      <c r="CJ234" s="103"/>
      <c r="CK234" s="103"/>
      <c r="CL234" s="103"/>
      <c r="CM234" s="103"/>
      <c r="CN234" s="103"/>
      <c r="CO234" s="103"/>
      <c r="CP234" s="103"/>
      <c r="CQ234" s="103"/>
      <c r="CR234" s="103"/>
      <c r="CS234" s="103"/>
      <c r="CT234" s="103"/>
      <c r="CU234" s="103"/>
      <c r="CV234" s="103"/>
    </row>
    <row r="235" spans="1:100" s="94" customFormat="1" ht="14.4">
      <c r="A235" s="96"/>
      <c r="B235" s="96"/>
      <c r="C235" s="96"/>
      <c r="D235" s="96"/>
      <c r="E235" s="105"/>
      <c r="F235" s="113" t="s">
        <v>798</v>
      </c>
      <c r="G235" s="106"/>
      <c r="H235" s="105"/>
      <c r="I235" s="105"/>
      <c r="J235" s="105"/>
      <c r="K235" s="105"/>
      <c r="L235" s="105"/>
      <c r="M235" s="105"/>
      <c r="N235" s="104"/>
      <c r="O235" s="113" t="s">
        <v>798</v>
      </c>
      <c r="P235" s="98"/>
      <c r="Q235" s="98"/>
      <c r="R235" s="111">
        <f t="shared" ref="R235:AD239" si="401">SUMIFS(R$5:R$202,$D$5:$D$202,$O235,$A$5:$A$202,"Y")</f>
        <v>0</v>
      </c>
      <c r="S235" s="111">
        <f t="shared" si="401"/>
        <v>0</v>
      </c>
      <c r="T235" s="111">
        <f t="shared" si="401"/>
        <v>0</v>
      </c>
      <c r="U235" s="111">
        <f t="shared" si="401"/>
        <v>0</v>
      </c>
      <c r="V235" s="111">
        <f t="shared" si="401"/>
        <v>0</v>
      </c>
      <c r="W235" s="111">
        <f t="shared" si="401"/>
        <v>0</v>
      </c>
      <c r="X235" s="111">
        <f t="shared" si="401"/>
        <v>0</v>
      </c>
      <c r="Y235" s="111">
        <f t="shared" si="401"/>
        <v>0</v>
      </c>
      <c r="Z235" s="111">
        <f t="shared" si="401"/>
        <v>0</v>
      </c>
      <c r="AA235" s="111">
        <f t="shared" si="401"/>
        <v>0</v>
      </c>
      <c r="AB235" s="111">
        <f t="shared" si="401"/>
        <v>0</v>
      </c>
      <c r="AC235" s="111">
        <f t="shared" si="401"/>
        <v>0</v>
      </c>
      <c r="AD235" s="111">
        <f t="shared" si="401"/>
        <v>0</v>
      </c>
      <c r="AE235" s="111"/>
      <c r="AF235" s="111">
        <f t="shared" ref="AF235:AR239" si="402">SUMIFS(AF$5:AF$202,$D$5:$D$202,$O235,$A$5:$A$202,"Y")</f>
        <v>0</v>
      </c>
      <c r="AG235" s="111">
        <f t="shared" si="402"/>
        <v>0</v>
      </c>
      <c r="AH235" s="111">
        <f t="shared" si="402"/>
        <v>0</v>
      </c>
      <c r="AI235" s="111">
        <f t="shared" si="402"/>
        <v>0</v>
      </c>
      <c r="AJ235" s="111">
        <f t="shared" si="402"/>
        <v>0</v>
      </c>
      <c r="AK235" s="111">
        <f t="shared" si="402"/>
        <v>0</v>
      </c>
      <c r="AL235" s="111">
        <f t="shared" si="402"/>
        <v>0</v>
      </c>
      <c r="AM235" s="111">
        <f t="shared" si="402"/>
        <v>0</v>
      </c>
      <c r="AN235" s="111">
        <f t="shared" si="402"/>
        <v>0</v>
      </c>
      <c r="AO235" s="111">
        <f t="shared" si="402"/>
        <v>0</v>
      </c>
      <c r="AP235" s="111">
        <f t="shared" si="402"/>
        <v>0</v>
      </c>
      <c r="AQ235" s="111">
        <f t="shared" si="402"/>
        <v>0</v>
      </c>
      <c r="AR235" s="111">
        <f t="shared" si="402"/>
        <v>0</v>
      </c>
      <c r="AS235" s="111"/>
      <c r="AT235" s="111">
        <f t="shared" ref="AT235:BF239" si="403">SUMIFS(AT$5:AT$202,$D$5:$D$202,$O235,$A$5:$A$202,"Y")</f>
        <v>0</v>
      </c>
      <c r="AU235" s="111">
        <f t="shared" si="403"/>
        <v>0</v>
      </c>
      <c r="AV235" s="111">
        <f t="shared" si="403"/>
        <v>0</v>
      </c>
      <c r="AW235" s="111">
        <f t="shared" si="403"/>
        <v>0</v>
      </c>
      <c r="AX235" s="111">
        <f t="shared" si="403"/>
        <v>0</v>
      </c>
      <c r="AY235" s="111">
        <f t="shared" si="403"/>
        <v>0</v>
      </c>
      <c r="AZ235" s="111">
        <f t="shared" si="403"/>
        <v>0</v>
      </c>
      <c r="BA235" s="111">
        <f t="shared" si="403"/>
        <v>0</v>
      </c>
      <c r="BB235" s="111">
        <f t="shared" si="403"/>
        <v>0</v>
      </c>
      <c r="BC235" s="111">
        <f t="shared" si="403"/>
        <v>0</v>
      </c>
      <c r="BD235" s="111">
        <f t="shared" si="403"/>
        <v>0</v>
      </c>
      <c r="BE235" s="111">
        <f t="shared" si="403"/>
        <v>0</v>
      </c>
      <c r="BF235" s="111">
        <f t="shared" si="403"/>
        <v>0</v>
      </c>
      <c r="BG235" s="111"/>
      <c r="BH235" s="111">
        <f t="shared" ref="BH235:BT239" si="404">SUMIFS(BH$5:BH$202,$D$5:$D$202,$O235,$A$5:$A$202,"Y")</f>
        <v>0</v>
      </c>
      <c r="BI235" s="111">
        <f t="shared" si="404"/>
        <v>0</v>
      </c>
      <c r="BJ235" s="111">
        <f t="shared" si="404"/>
        <v>0</v>
      </c>
      <c r="BK235" s="111">
        <f t="shared" si="404"/>
        <v>0</v>
      </c>
      <c r="BL235" s="111">
        <f t="shared" si="404"/>
        <v>0</v>
      </c>
      <c r="BM235" s="111">
        <f t="shared" si="404"/>
        <v>0</v>
      </c>
      <c r="BN235" s="111">
        <f t="shared" si="404"/>
        <v>0</v>
      </c>
      <c r="BO235" s="111">
        <f t="shared" si="404"/>
        <v>0</v>
      </c>
      <c r="BP235" s="111">
        <f t="shared" si="404"/>
        <v>0</v>
      </c>
      <c r="BQ235" s="111">
        <f t="shared" si="404"/>
        <v>0</v>
      </c>
      <c r="BR235" s="111">
        <f t="shared" si="404"/>
        <v>0</v>
      </c>
      <c r="BS235" s="111">
        <f t="shared" si="404"/>
        <v>0</v>
      </c>
      <c r="BT235" s="111">
        <f t="shared" si="404"/>
        <v>0</v>
      </c>
      <c r="BU235" s="111"/>
      <c r="BV235" s="111">
        <f t="shared" ref="BV235:CH239" si="405">SUMIFS(BV$5:BV$202,$D$5:$D$202,$O235,$A$5:$A$202,"Y")</f>
        <v>0</v>
      </c>
      <c r="BW235" s="111">
        <f t="shared" si="405"/>
        <v>0</v>
      </c>
      <c r="BX235" s="111">
        <f t="shared" si="405"/>
        <v>0</v>
      </c>
      <c r="BY235" s="111">
        <f t="shared" si="405"/>
        <v>0</v>
      </c>
      <c r="BZ235" s="111">
        <f t="shared" si="405"/>
        <v>0</v>
      </c>
      <c r="CA235" s="111">
        <f t="shared" si="405"/>
        <v>0</v>
      </c>
      <c r="CB235" s="111">
        <f t="shared" si="405"/>
        <v>0</v>
      </c>
      <c r="CC235" s="111">
        <f t="shared" si="405"/>
        <v>0</v>
      </c>
      <c r="CD235" s="111">
        <f t="shared" si="405"/>
        <v>0</v>
      </c>
      <c r="CE235" s="111">
        <f t="shared" si="405"/>
        <v>0</v>
      </c>
      <c r="CF235" s="111">
        <f t="shared" si="405"/>
        <v>0</v>
      </c>
      <c r="CG235" s="111">
        <f t="shared" si="405"/>
        <v>0</v>
      </c>
      <c r="CH235" s="111">
        <f t="shared" si="405"/>
        <v>0</v>
      </c>
      <c r="CI235" s="111"/>
      <c r="CJ235" s="111">
        <f t="shared" ref="CJ235:CV239" si="406">SUMIFS(CJ$5:CJ$202,$D$5:$D$202,$O235,$A$5:$A$202,"Y")</f>
        <v>0</v>
      </c>
      <c r="CK235" s="111">
        <f t="shared" si="406"/>
        <v>0</v>
      </c>
      <c r="CL235" s="111">
        <f t="shared" si="406"/>
        <v>0</v>
      </c>
      <c r="CM235" s="111">
        <f t="shared" si="406"/>
        <v>0</v>
      </c>
      <c r="CN235" s="111">
        <f t="shared" si="406"/>
        <v>0</v>
      </c>
      <c r="CO235" s="111">
        <f t="shared" si="406"/>
        <v>0</v>
      </c>
      <c r="CP235" s="111">
        <f t="shared" si="406"/>
        <v>0</v>
      </c>
      <c r="CQ235" s="111">
        <f t="shared" si="406"/>
        <v>0</v>
      </c>
      <c r="CR235" s="111">
        <f t="shared" si="406"/>
        <v>0</v>
      </c>
      <c r="CS235" s="111">
        <f t="shared" si="406"/>
        <v>0</v>
      </c>
      <c r="CT235" s="111">
        <f t="shared" si="406"/>
        <v>0</v>
      </c>
      <c r="CU235" s="111">
        <f t="shared" si="406"/>
        <v>0</v>
      </c>
      <c r="CV235" s="111">
        <f t="shared" si="406"/>
        <v>0</v>
      </c>
    </row>
    <row r="236" spans="1:100" s="94" customFormat="1" ht="14.4">
      <c r="A236" s="96"/>
      <c r="B236" s="96"/>
      <c r="C236" s="96"/>
      <c r="D236" s="96"/>
      <c r="E236" s="105"/>
      <c r="F236" s="113" t="s">
        <v>731</v>
      </c>
      <c r="G236" s="106"/>
      <c r="H236" s="105"/>
      <c r="I236" s="105"/>
      <c r="J236" s="105"/>
      <c r="K236" s="105"/>
      <c r="L236" s="105"/>
      <c r="M236" s="105"/>
      <c r="N236" s="104"/>
      <c r="O236" s="113" t="s">
        <v>731</v>
      </c>
      <c r="P236" s="98"/>
      <c r="Q236" s="98"/>
      <c r="R236" s="112">
        <f t="shared" si="401"/>
        <v>0</v>
      </c>
      <c r="S236" s="112">
        <f t="shared" si="401"/>
        <v>0</v>
      </c>
      <c r="T236" s="112">
        <f t="shared" si="401"/>
        <v>0</v>
      </c>
      <c r="U236" s="112">
        <f t="shared" si="401"/>
        <v>0</v>
      </c>
      <c r="V236" s="112">
        <f t="shared" si="401"/>
        <v>0</v>
      </c>
      <c r="W236" s="112">
        <f t="shared" si="401"/>
        <v>0</v>
      </c>
      <c r="X236" s="112">
        <f t="shared" si="401"/>
        <v>0</v>
      </c>
      <c r="Y236" s="112">
        <f t="shared" si="401"/>
        <v>0</v>
      </c>
      <c r="Z236" s="112">
        <f t="shared" si="401"/>
        <v>0</v>
      </c>
      <c r="AA236" s="112">
        <f t="shared" si="401"/>
        <v>0</v>
      </c>
      <c r="AB236" s="112">
        <f t="shared" si="401"/>
        <v>0</v>
      </c>
      <c r="AC236" s="112">
        <f t="shared" si="401"/>
        <v>0</v>
      </c>
      <c r="AD236" s="112">
        <f t="shared" si="401"/>
        <v>0</v>
      </c>
      <c r="AE236" s="112"/>
      <c r="AF236" s="112">
        <f t="shared" si="402"/>
        <v>0</v>
      </c>
      <c r="AG236" s="112">
        <f t="shared" si="402"/>
        <v>0</v>
      </c>
      <c r="AH236" s="112">
        <f t="shared" si="402"/>
        <v>0</v>
      </c>
      <c r="AI236" s="112">
        <f t="shared" si="402"/>
        <v>0</v>
      </c>
      <c r="AJ236" s="112">
        <f t="shared" si="402"/>
        <v>0</v>
      </c>
      <c r="AK236" s="112">
        <f t="shared" si="402"/>
        <v>0</v>
      </c>
      <c r="AL236" s="112">
        <f t="shared" si="402"/>
        <v>0</v>
      </c>
      <c r="AM236" s="112">
        <f t="shared" si="402"/>
        <v>0</v>
      </c>
      <c r="AN236" s="112">
        <f t="shared" si="402"/>
        <v>0</v>
      </c>
      <c r="AO236" s="112">
        <f t="shared" si="402"/>
        <v>0</v>
      </c>
      <c r="AP236" s="112">
        <f t="shared" si="402"/>
        <v>0</v>
      </c>
      <c r="AQ236" s="112">
        <f t="shared" si="402"/>
        <v>0</v>
      </c>
      <c r="AR236" s="112">
        <f t="shared" si="402"/>
        <v>0</v>
      </c>
      <c r="AS236" s="112"/>
      <c r="AT236" s="112">
        <f t="shared" si="403"/>
        <v>0</v>
      </c>
      <c r="AU236" s="112">
        <f t="shared" si="403"/>
        <v>0</v>
      </c>
      <c r="AV236" s="112">
        <f t="shared" si="403"/>
        <v>0</v>
      </c>
      <c r="AW236" s="112">
        <f t="shared" si="403"/>
        <v>0</v>
      </c>
      <c r="AX236" s="112">
        <f t="shared" si="403"/>
        <v>0</v>
      </c>
      <c r="AY236" s="112">
        <f t="shared" si="403"/>
        <v>0</v>
      </c>
      <c r="AZ236" s="112">
        <f t="shared" si="403"/>
        <v>0</v>
      </c>
      <c r="BA236" s="112">
        <f t="shared" si="403"/>
        <v>0</v>
      </c>
      <c r="BB236" s="112">
        <f t="shared" si="403"/>
        <v>0</v>
      </c>
      <c r="BC236" s="112">
        <f t="shared" si="403"/>
        <v>0</v>
      </c>
      <c r="BD236" s="112">
        <f t="shared" si="403"/>
        <v>0</v>
      </c>
      <c r="BE236" s="112">
        <f t="shared" si="403"/>
        <v>0</v>
      </c>
      <c r="BF236" s="112">
        <f t="shared" si="403"/>
        <v>0</v>
      </c>
      <c r="BG236" s="112"/>
      <c r="BH236" s="112">
        <f t="shared" si="404"/>
        <v>0</v>
      </c>
      <c r="BI236" s="112">
        <f t="shared" si="404"/>
        <v>0</v>
      </c>
      <c r="BJ236" s="112">
        <f t="shared" si="404"/>
        <v>0</v>
      </c>
      <c r="BK236" s="112">
        <f t="shared" si="404"/>
        <v>0</v>
      </c>
      <c r="BL236" s="112">
        <f t="shared" si="404"/>
        <v>0</v>
      </c>
      <c r="BM236" s="112">
        <f t="shared" si="404"/>
        <v>0</v>
      </c>
      <c r="BN236" s="112">
        <f t="shared" si="404"/>
        <v>0</v>
      </c>
      <c r="BO236" s="112">
        <f t="shared" si="404"/>
        <v>0</v>
      </c>
      <c r="BP236" s="112">
        <f t="shared" si="404"/>
        <v>0</v>
      </c>
      <c r="BQ236" s="112">
        <f t="shared" si="404"/>
        <v>0</v>
      </c>
      <c r="BR236" s="112">
        <f t="shared" si="404"/>
        <v>0</v>
      </c>
      <c r="BS236" s="112">
        <f t="shared" si="404"/>
        <v>0</v>
      </c>
      <c r="BT236" s="112">
        <f t="shared" si="404"/>
        <v>0</v>
      </c>
      <c r="BU236" s="112"/>
      <c r="BV236" s="112">
        <f t="shared" si="405"/>
        <v>0</v>
      </c>
      <c r="BW236" s="112">
        <f t="shared" si="405"/>
        <v>0</v>
      </c>
      <c r="BX236" s="112">
        <f t="shared" si="405"/>
        <v>0</v>
      </c>
      <c r="BY236" s="112">
        <f t="shared" si="405"/>
        <v>0</v>
      </c>
      <c r="BZ236" s="112">
        <f t="shared" si="405"/>
        <v>0</v>
      </c>
      <c r="CA236" s="112">
        <f t="shared" si="405"/>
        <v>0</v>
      </c>
      <c r="CB236" s="112">
        <f t="shared" si="405"/>
        <v>0</v>
      </c>
      <c r="CC236" s="112">
        <f t="shared" si="405"/>
        <v>0</v>
      </c>
      <c r="CD236" s="112">
        <f t="shared" si="405"/>
        <v>0</v>
      </c>
      <c r="CE236" s="112">
        <f t="shared" si="405"/>
        <v>0</v>
      </c>
      <c r="CF236" s="112">
        <f t="shared" si="405"/>
        <v>0</v>
      </c>
      <c r="CG236" s="112">
        <f t="shared" si="405"/>
        <v>0</v>
      </c>
      <c r="CH236" s="112">
        <f t="shared" si="405"/>
        <v>0</v>
      </c>
      <c r="CI236" s="112"/>
      <c r="CJ236" s="112">
        <f t="shared" si="406"/>
        <v>0</v>
      </c>
      <c r="CK236" s="112">
        <f t="shared" si="406"/>
        <v>0</v>
      </c>
      <c r="CL236" s="112">
        <f t="shared" si="406"/>
        <v>0</v>
      </c>
      <c r="CM236" s="112">
        <f t="shared" si="406"/>
        <v>0</v>
      </c>
      <c r="CN236" s="112">
        <f t="shared" si="406"/>
        <v>0</v>
      </c>
      <c r="CO236" s="112">
        <f t="shared" si="406"/>
        <v>0</v>
      </c>
      <c r="CP236" s="112">
        <f t="shared" si="406"/>
        <v>0</v>
      </c>
      <c r="CQ236" s="112">
        <f t="shared" si="406"/>
        <v>0</v>
      </c>
      <c r="CR236" s="112">
        <f t="shared" si="406"/>
        <v>0</v>
      </c>
      <c r="CS236" s="112">
        <f t="shared" si="406"/>
        <v>0</v>
      </c>
      <c r="CT236" s="112">
        <f t="shared" si="406"/>
        <v>0</v>
      </c>
      <c r="CU236" s="112">
        <f t="shared" si="406"/>
        <v>0</v>
      </c>
      <c r="CV236" s="112">
        <f t="shared" si="406"/>
        <v>0</v>
      </c>
    </row>
    <row r="237" spans="1:100" s="94" customFormat="1" ht="14.4">
      <c r="A237" s="96"/>
      <c r="B237" s="96"/>
      <c r="C237" s="96"/>
      <c r="D237" s="96"/>
      <c r="E237" s="105"/>
      <c r="F237" s="113" t="s">
        <v>53</v>
      </c>
      <c r="G237" s="106"/>
      <c r="H237" s="105"/>
      <c r="I237" s="105"/>
      <c r="J237" s="105"/>
      <c r="K237" s="105"/>
      <c r="L237" s="105"/>
      <c r="M237" s="105"/>
      <c r="N237" s="104"/>
      <c r="O237" s="113" t="s">
        <v>53</v>
      </c>
      <c r="P237" s="98"/>
      <c r="Q237" s="98"/>
      <c r="R237" s="112">
        <f t="shared" si="401"/>
        <v>0</v>
      </c>
      <c r="S237" s="112">
        <f t="shared" si="401"/>
        <v>0</v>
      </c>
      <c r="T237" s="112">
        <f t="shared" si="401"/>
        <v>0</v>
      </c>
      <c r="U237" s="112">
        <f t="shared" si="401"/>
        <v>0</v>
      </c>
      <c r="V237" s="112">
        <f t="shared" si="401"/>
        <v>0</v>
      </c>
      <c r="W237" s="112">
        <f t="shared" si="401"/>
        <v>0</v>
      </c>
      <c r="X237" s="112">
        <f t="shared" si="401"/>
        <v>0</v>
      </c>
      <c r="Y237" s="112">
        <f t="shared" si="401"/>
        <v>0</v>
      </c>
      <c r="Z237" s="112">
        <f t="shared" si="401"/>
        <v>0</v>
      </c>
      <c r="AA237" s="112">
        <f t="shared" si="401"/>
        <v>0</v>
      </c>
      <c r="AB237" s="112">
        <f t="shared" si="401"/>
        <v>0</v>
      </c>
      <c r="AC237" s="112">
        <f t="shared" si="401"/>
        <v>0</v>
      </c>
      <c r="AD237" s="112">
        <f t="shared" si="401"/>
        <v>0</v>
      </c>
      <c r="AE237" s="112"/>
      <c r="AF237" s="112">
        <f t="shared" si="402"/>
        <v>0</v>
      </c>
      <c r="AG237" s="112">
        <f t="shared" si="402"/>
        <v>0</v>
      </c>
      <c r="AH237" s="112">
        <f t="shared" si="402"/>
        <v>0</v>
      </c>
      <c r="AI237" s="112">
        <f t="shared" si="402"/>
        <v>0</v>
      </c>
      <c r="AJ237" s="112">
        <f t="shared" si="402"/>
        <v>0</v>
      </c>
      <c r="AK237" s="112">
        <f t="shared" si="402"/>
        <v>0</v>
      </c>
      <c r="AL237" s="112">
        <f t="shared" si="402"/>
        <v>0</v>
      </c>
      <c r="AM237" s="112">
        <f t="shared" si="402"/>
        <v>0</v>
      </c>
      <c r="AN237" s="112">
        <f t="shared" si="402"/>
        <v>0</v>
      </c>
      <c r="AO237" s="112">
        <f t="shared" si="402"/>
        <v>0</v>
      </c>
      <c r="AP237" s="112">
        <f t="shared" si="402"/>
        <v>0</v>
      </c>
      <c r="AQ237" s="112">
        <f t="shared" si="402"/>
        <v>0</v>
      </c>
      <c r="AR237" s="112">
        <f t="shared" si="402"/>
        <v>0</v>
      </c>
      <c r="AS237" s="112"/>
      <c r="AT237" s="112">
        <f t="shared" si="403"/>
        <v>0</v>
      </c>
      <c r="AU237" s="112">
        <f t="shared" si="403"/>
        <v>0</v>
      </c>
      <c r="AV237" s="112">
        <f t="shared" si="403"/>
        <v>0</v>
      </c>
      <c r="AW237" s="112">
        <f t="shared" si="403"/>
        <v>0</v>
      </c>
      <c r="AX237" s="112">
        <f t="shared" si="403"/>
        <v>0</v>
      </c>
      <c r="AY237" s="112">
        <f t="shared" si="403"/>
        <v>0</v>
      </c>
      <c r="AZ237" s="112">
        <f t="shared" si="403"/>
        <v>0</v>
      </c>
      <c r="BA237" s="112">
        <f t="shared" si="403"/>
        <v>0</v>
      </c>
      <c r="BB237" s="112">
        <f t="shared" si="403"/>
        <v>0</v>
      </c>
      <c r="BC237" s="112">
        <f t="shared" si="403"/>
        <v>0</v>
      </c>
      <c r="BD237" s="112">
        <f t="shared" si="403"/>
        <v>0</v>
      </c>
      <c r="BE237" s="112">
        <f t="shared" si="403"/>
        <v>0</v>
      </c>
      <c r="BF237" s="112">
        <f t="shared" si="403"/>
        <v>0</v>
      </c>
      <c r="BG237" s="112"/>
      <c r="BH237" s="112">
        <f t="shared" si="404"/>
        <v>0</v>
      </c>
      <c r="BI237" s="112">
        <f t="shared" si="404"/>
        <v>0</v>
      </c>
      <c r="BJ237" s="112">
        <f t="shared" si="404"/>
        <v>0</v>
      </c>
      <c r="BK237" s="112">
        <f t="shared" si="404"/>
        <v>0</v>
      </c>
      <c r="BL237" s="112">
        <f t="shared" si="404"/>
        <v>0</v>
      </c>
      <c r="BM237" s="112">
        <f t="shared" si="404"/>
        <v>0</v>
      </c>
      <c r="BN237" s="112">
        <f t="shared" si="404"/>
        <v>0</v>
      </c>
      <c r="BO237" s="112">
        <f t="shared" si="404"/>
        <v>0</v>
      </c>
      <c r="BP237" s="112">
        <f t="shared" si="404"/>
        <v>0</v>
      </c>
      <c r="BQ237" s="112">
        <f t="shared" si="404"/>
        <v>0</v>
      </c>
      <c r="BR237" s="112">
        <f t="shared" si="404"/>
        <v>0</v>
      </c>
      <c r="BS237" s="112">
        <f t="shared" si="404"/>
        <v>0</v>
      </c>
      <c r="BT237" s="112">
        <f t="shared" si="404"/>
        <v>0</v>
      </c>
      <c r="BU237" s="112"/>
      <c r="BV237" s="112">
        <f t="shared" si="405"/>
        <v>0</v>
      </c>
      <c r="BW237" s="112">
        <f t="shared" si="405"/>
        <v>0</v>
      </c>
      <c r="BX237" s="112">
        <f t="shared" si="405"/>
        <v>0</v>
      </c>
      <c r="BY237" s="112">
        <f t="shared" si="405"/>
        <v>0</v>
      </c>
      <c r="BZ237" s="112">
        <f t="shared" si="405"/>
        <v>0</v>
      </c>
      <c r="CA237" s="112">
        <f t="shared" si="405"/>
        <v>0</v>
      </c>
      <c r="CB237" s="112">
        <f t="shared" si="405"/>
        <v>0</v>
      </c>
      <c r="CC237" s="112">
        <f t="shared" si="405"/>
        <v>0</v>
      </c>
      <c r="CD237" s="112">
        <f t="shared" si="405"/>
        <v>0</v>
      </c>
      <c r="CE237" s="112">
        <f t="shared" si="405"/>
        <v>0</v>
      </c>
      <c r="CF237" s="112">
        <f t="shared" si="405"/>
        <v>0</v>
      </c>
      <c r="CG237" s="112">
        <f t="shared" si="405"/>
        <v>0</v>
      </c>
      <c r="CH237" s="112">
        <f t="shared" si="405"/>
        <v>0</v>
      </c>
      <c r="CI237" s="112"/>
      <c r="CJ237" s="112">
        <f t="shared" si="406"/>
        <v>0</v>
      </c>
      <c r="CK237" s="112">
        <f t="shared" si="406"/>
        <v>0</v>
      </c>
      <c r="CL237" s="112">
        <f t="shared" si="406"/>
        <v>0</v>
      </c>
      <c r="CM237" s="112">
        <f t="shared" si="406"/>
        <v>0</v>
      </c>
      <c r="CN237" s="112">
        <f t="shared" si="406"/>
        <v>0</v>
      </c>
      <c r="CO237" s="112">
        <f t="shared" si="406"/>
        <v>0</v>
      </c>
      <c r="CP237" s="112">
        <f t="shared" si="406"/>
        <v>0</v>
      </c>
      <c r="CQ237" s="112">
        <f t="shared" si="406"/>
        <v>0</v>
      </c>
      <c r="CR237" s="112">
        <f t="shared" si="406"/>
        <v>0</v>
      </c>
      <c r="CS237" s="112">
        <f t="shared" si="406"/>
        <v>0</v>
      </c>
      <c r="CT237" s="112">
        <f t="shared" si="406"/>
        <v>0</v>
      </c>
      <c r="CU237" s="112">
        <f t="shared" si="406"/>
        <v>0</v>
      </c>
      <c r="CV237" s="112">
        <f t="shared" si="406"/>
        <v>0</v>
      </c>
    </row>
    <row r="238" spans="1:100" s="94" customFormat="1" ht="14.4">
      <c r="A238" s="96"/>
      <c r="B238" s="96"/>
      <c r="C238" s="96"/>
      <c r="D238" s="96"/>
      <c r="E238" s="105"/>
      <c r="F238" s="113" t="s">
        <v>583</v>
      </c>
      <c r="G238" s="106"/>
      <c r="H238" s="105"/>
      <c r="I238" s="105"/>
      <c r="J238" s="105"/>
      <c r="K238" s="105"/>
      <c r="L238" s="105"/>
      <c r="M238" s="105"/>
      <c r="N238" s="104"/>
      <c r="O238" s="113" t="s">
        <v>583</v>
      </c>
      <c r="P238" s="98"/>
      <c r="Q238" s="98"/>
      <c r="R238" s="112">
        <f t="shared" si="401"/>
        <v>6201650.2400000002</v>
      </c>
      <c r="S238" s="112">
        <f t="shared" si="401"/>
        <v>5217036.1599999992</v>
      </c>
      <c r="T238" s="112">
        <f t="shared" si="401"/>
        <v>5302050.46</v>
      </c>
      <c r="U238" s="112">
        <f t="shared" si="401"/>
        <v>5561368.7399999993</v>
      </c>
      <c r="V238" s="112">
        <f t="shared" si="401"/>
        <v>4621310.91</v>
      </c>
      <c r="W238" s="112">
        <f t="shared" si="401"/>
        <v>7270516.8899999997</v>
      </c>
      <c r="X238" s="112">
        <f t="shared" si="401"/>
        <v>12072317.649999999</v>
      </c>
      <c r="Y238" s="112">
        <f t="shared" si="401"/>
        <v>3934358.8899999997</v>
      </c>
      <c r="Z238" s="112">
        <f t="shared" si="401"/>
        <v>9294515.6600000001</v>
      </c>
      <c r="AA238" s="112">
        <f t="shared" si="401"/>
        <v>6770354</v>
      </c>
      <c r="AB238" s="112">
        <f t="shared" si="401"/>
        <v>5975994</v>
      </c>
      <c r="AC238" s="112">
        <f t="shared" si="401"/>
        <v>8168306</v>
      </c>
      <c r="AD238" s="112">
        <f t="shared" si="401"/>
        <v>80389779.599999994</v>
      </c>
      <c r="AE238" s="112"/>
      <c r="AF238" s="112">
        <f t="shared" si="402"/>
        <v>6201650.2400000002</v>
      </c>
      <c r="AG238" s="112">
        <f t="shared" si="402"/>
        <v>11418686.4</v>
      </c>
      <c r="AH238" s="112">
        <f t="shared" si="402"/>
        <v>16720736.860000001</v>
      </c>
      <c r="AI238" s="112">
        <f t="shared" si="402"/>
        <v>22282105.599999998</v>
      </c>
      <c r="AJ238" s="112">
        <f t="shared" si="402"/>
        <v>26903416.509999994</v>
      </c>
      <c r="AK238" s="112">
        <f t="shared" si="402"/>
        <v>34173933.399999999</v>
      </c>
      <c r="AL238" s="112">
        <f t="shared" si="402"/>
        <v>46246251.050000004</v>
      </c>
      <c r="AM238" s="112">
        <f t="shared" si="402"/>
        <v>50180609.940000005</v>
      </c>
      <c r="AN238" s="112">
        <f t="shared" si="402"/>
        <v>59475125.600000001</v>
      </c>
      <c r="AO238" s="112">
        <f t="shared" si="402"/>
        <v>66245479.600000001</v>
      </c>
      <c r="AP238" s="112">
        <f t="shared" si="402"/>
        <v>72221473.600000009</v>
      </c>
      <c r="AQ238" s="112">
        <f t="shared" si="402"/>
        <v>80389779.599999994</v>
      </c>
      <c r="AR238" s="112">
        <f t="shared" si="402"/>
        <v>37688696.550000012</v>
      </c>
      <c r="AS238" s="112"/>
      <c r="AT238" s="112">
        <f t="shared" si="403"/>
        <v>5391848.3263740242</v>
      </c>
      <c r="AU238" s="112">
        <f t="shared" si="403"/>
        <v>3560744.4734594421</v>
      </c>
      <c r="AV238" s="112">
        <f t="shared" si="403"/>
        <v>4038093.8515598751</v>
      </c>
      <c r="AW238" s="112">
        <f t="shared" si="403"/>
        <v>4559665.1556729963</v>
      </c>
      <c r="AX238" s="112">
        <f t="shared" si="403"/>
        <v>2652950.9449563292</v>
      </c>
      <c r="AY238" s="112">
        <f t="shared" si="403"/>
        <v>4920401.6652676361</v>
      </c>
      <c r="AZ238" s="112">
        <f t="shared" si="403"/>
        <v>8105126.3321518973</v>
      </c>
      <c r="BA238" s="112">
        <f t="shared" si="403"/>
        <v>2438314.6205300391</v>
      </c>
      <c r="BB238" s="112">
        <f t="shared" si="403"/>
        <v>6141886.1321354154</v>
      </c>
      <c r="BC238" s="112">
        <f t="shared" si="403"/>
        <v>3905783.4148732433</v>
      </c>
      <c r="BD238" s="112">
        <f t="shared" si="403"/>
        <v>3815339.7246254776</v>
      </c>
      <c r="BE238" s="112">
        <f t="shared" si="403"/>
        <v>4960403.4682522537</v>
      </c>
      <c r="BF238" s="112">
        <f t="shared" si="403"/>
        <v>54490558.109858654</v>
      </c>
      <c r="BG238" s="112"/>
      <c r="BH238" s="112">
        <f t="shared" si="404"/>
        <v>5391848.3263740242</v>
      </c>
      <c r="BI238" s="112">
        <f t="shared" si="404"/>
        <v>8952592.7998334654</v>
      </c>
      <c r="BJ238" s="112">
        <f t="shared" si="404"/>
        <v>12990686.651393345</v>
      </c>
      <c r="BK238" s="112">
        <f t="shared" si="404"/>
        <v>17550351.80706634</v>
      </c>
      <c r="BL238" s="112">
        <f t="shared" si="404"/>
        <v>20203302.752022661</v>
      </c>
      <c r="BM238" s="112">
        <f t="shared" si="404"/>
        <v>25123704.417290315</v>
      </c>
      <c r="BN238" s="112">
        <f t="shared" si="404"/>
        <v>33228830.749442205</v>
      </c>
      <c r="BO238" s="112">
        <f t="shared" si="404"/>
        <v>35667145.369972251</v>
      </c>
      <c r="BP238" s="112">
        <f t="shared" si="404"/>
        <v>41809031.502107672</v>
      </c>
      <c r="BQ238" s="112">
        <f t="shared" si="404"/>
        <v>45714814.916980915</v>
      </c>
      <c r="BR238" s="112">
        <f t="shared" si="404"/>
        <v>49530154.641606383</v>
      </c>
      <c r="BS238" s="112">
        <f t="shared" si="404"/>
        <v>54490558.109858654</v>
      </c>
      <c r="BT238" s="112">
        <f t="shared" si="404"/>
        <v>26950645.249084894</v>
      </c>
      <c r="BU238" s="112"/>
      <c r="BV238" s="112">
        <f t="shared" si="405"/>
        <v>259160.44038119621</v>
      </c>
      <c r="BW238" s="112">
        <f t="shared" si="405"/>
        <v>272542.86875636171</v>
      </c>
      <c r="BX238" s="112">
        <f t="shared" si="405"/>
        <v>211907.01499063298</v>
      </c>
      <c r="BY238" s="112">
        <f t="shared" si="405"/>
        <v>382008.88240551512</v>
      </c>
      <c r="BZ238" s="112">
        <f t="shared" si="405"/>
        <v>1042914.3436386868</v>
      </c>
      <c r="CA238" s="112">
        <f t="shared" si="405"/>
        <v>534031.494081871</v>
      </c>
      <c r="CB238" s="112">
        <f t="shared" si="405"/>
        <v>581234.91038532741</v>
      </c>
      <c r="CC238" s="112">
        <f t="shared" si="405"/>
        <v>556120.97202083329</v>
      </c>
      <c r="CD238" s="112">
        <f t="shared" si="405"/>
        <v>509612.37702688802</v>
      </c>
      <c r="CE238" s="112">
        <f t="shared" si="405"/>
        <v>995860.94129896909</v>
      </c>
      <c r="CF238" s="112">
        <f t="shared" si="405"/>
        <v>975490.97642718581</v>
      </c>
      <c r="CG238" s="112">
        <f t="shared" si="405"/>
        <v>1194538.2940648794</v>
      </c>
      <c r="CH238" s="112">
        <f t="shared" si="405"/>
        <v>7515423.5154783484</v>
      </c>
      <c r="CI238" s="112"/>
      <c r="CJ238" s="112">
        <f t="shared" si="406"/>
        <v>259160.44038119621</v>
      </c>
      <c r="CK238" s="112">
        <f t="shared" si="406"/>
        <v>531703.30913755775</v>
      </c>
      <c r="CL238" s="112">
        <f t="shared" si="406"/>
        <v>743610.32412819099</v>
      </c>
      <c r="CM238" s="112">
        <f t="shared" si="406"/>
        <v>1125619.2065337063</v>
      </c>
      <c r="CN238" s="112">
        <f t="shared" si="406"/>
        <v>2168533.5501723932</v>
      </c>
      <c r="CO238" s="112">
        <f t="shared" si="406"/>
        <v>2702565.0442542629</v>
      </c>
      <c r="CP238" s="112">
        <f t="shared" si="406"/>
        <v>3283799.9546395908</v>
      </c>
      <c r="CQ238" s="112">
        <f t="shared" si="406"/>
        <v>3839920.9266604236</v>
      </c>
      <c r="CR238" s="112">
        <f t="shared" si="406"/>
        <v>4349533.3036873126</v>
      </c>
      <c r="CS238" s="112">
        <f t="shared" si="406"/>
        <v>5345394.2449862836</v>
      </c>
      <c r="CT238" s="112">
        <f t="shared" si="406"/>
        <v>6320885.221413468</v>
      </c>
      <c r="CU238" s="112">
        <f t="shared" si="406"/>
        <v>7515423.5154783484</v>
      </c>
      <c r="CV238" s="112">
        <f t="shared" si="406"/>
        <v>2869036.4403111301</v>
      </c>
    </row>
    <row r="239" spans="1:100" s="94" customFormat="1" ht="14.4">
      <c r="A239" s="96"/>
      <c r="B239" s="96"/>
      <c r="C239" s="96"/>
      <c r="D239" s="96"/>
      <c r="E239" s="105"/>
      <c r="F239" s="113" t="s">
        <v>782</v>
      </c>
      <c r="G239" s="106"/>
      <c r="H239" s="105"/>
      <c r="I239" s="105"/>
      <c r="J239" s="105"/>
      <c r="K239" s="105"/>
      <c r="L239" s="105"/>
      <c r="M239" s="105"/>
      <c r="N239" s="104"/>
      <c r="O239" s="113" t="s">
        <v>782</v>
      </c>
      <c r="P239" s="98"/>
      <c r="Q239" s="98"/>
      <c r="R239" s="112">
        <f t="shared" si="401"/>
        <v>0</v>
      </c>
      <c r="S239" s="112">
        <f t="shared" si="401"/>
        <v>0</v>
      </c>
      <c r="T239" s="112">
        <f t="shared" si="401"/>
        <v>0</v>
      </c>
      <c r="U239" s="112">
        <f t="shared" si="401"/>
        <v>0</v>
      </c>
      <c r="V239" s="112">
        <f t="shared" si="401"/>
        <v>0</v>
      </c>
      <c r="W239" s="112">
        <f t="shared" si="401"/>
        <v>0</v>
      </c>
      <c r="X239" s="112">
        <f t="shared" si="401"/>
        <v>0</v>
      </c>
      <c r="Y239" s="112">
        <f t="shared" si="401"/>
        <v>0</v>
      </c>
      <c r="Z239" s="112">
        <f t="shared" si="401"/>
        <v>0</v>
      </c>
      <c r="AA239" s="112">
        <f t="shared" si="401"/>
        <v>0</v>
      </c>
      <c r="AB239" s="112">
        <f t="shared" si="401"/>
        <v>0</v>
      </c>
      <c r="AC239" s="112">
        <f t="shared" si="401"/>
        <v>0</v>
      </c>
      <c r="AD239" s="112">
        <f t="shared" si="401"/>
        <v>0</v>
      </c>
      <c r="AE239" s="112"/>
      <c r="AF239" s="112">
        <f t="shared" si="402"/>
        <v>0</v>
      </c>
      <c r="AG239" s="112">
        <f t="shared" si="402"/>
        <v>0</v>
      </c>
      <c r="AH239" s="112">
        <f t="shared" si="402"/>
        <v>0</v>
      </c>
      <c r="AI239" s="112">
        <f t="shared" si="402"/>
        <v>0</v>
      </c>
      <c r="AJ239" s="112">
        <f t="shared" si="402"/>
        <v>0</v>
      </c>
      <c r="AK239" s="112">
        <f t="shared" si="402"/>
        <v>0</v>
      </c>
      <c r="AL239" s="112">
        <f t="shared" si="402"/>
        <v>0</v>
      </c>
      <c r="AM239" s="112">
        <f t="shared" si="402"/>
        <v>0</v>
      </c>
      <c r="AN239" s="112">
        <f t="shared" si="402"/>
        <v>0</v>
      </c>
      <c r="AO239" s="112">
        <f t="shared" si="402"/>
        <v>0</v>
      </c>
      <c r="AP239" s="112">
        <f t="shared" si="402"/>
        <v>0</v>
      </c>
      <c r="AQ239" s="112">
        <f t="shared" si="402"/>
        <v>0</v>
      </c>
      <c r="AR239" s="112">
        <f t="shared" si="402"/>
        <v>0</v>
      </c>
      <c r="AS239" s="112"/>
      <c r="AT239" s="112">
        <f t="shared" si="403"/>
        <v>0</v>
      </c>
      <c r="AU239" s="112">
        <f t="shared" si="403"/>
        <v>0</v>
      </c>
      <c r="AV239" s="112">
        <f t="shared" si="403"/>
        <v>0</v>
      </c>
      <c r="AW239" s="112">
        <f t="shared" si="403"/>
        <v>0</v>
      </c>
      <c r="AX239" s="112">
        <f t="shared" si="403"/>
        <v>0</v>
      </c>
      <c r="AY239" s="112">
        <f t="shared" si="403"/>
        <v>0</v>
      </c>
      <c r="AZ239" s="112">
        <f t="shared" si="403"/>
        <v>0</v>
      </c>
      <c r="BA239" s="112">
        <f t="shared" si="403"/>
        <v>0</v>
      </c>
      <c r="BB239" s="112">
        <f t="shared" si="403"/>
        <v>0</v>
      </c>
      <c r="BC239" s="112">
        <f t="shared" si="403"/>
        <v>0</v>
      </c>
      <c r="BD239" s="112">
        <f t="shared" si="403"/>
        <v>0</v>
      </c>
      <c r="BE239" s="112">
        <f t="shared" si="403"/>
        <v>0</v>
      </c>
      <c r="BF239" s="112">
        <f t="shared" si="403"/>
        <v>0</v>
      </c>
      <c r="BG239" s="112"/>
      <c r="BH239" s="112">
        <f t="shared" si="404"/>
        <v>0</v>
      </c>
      <c r="BI239" s="112">
        <f t="shared" si="404"/>
        <v>0</v>
      </c>
      <c r="BJ239" s="112">
        <f t="shared" si="404"/>
        <v>0</v>
      </c>
      <c r="BK239" s="112">
        <f t="shared" si="404"/>
        <v>0</v>
      </c>
      <c r="BL239" s="112">
        <f t="shared" si="404"/>
        <v>0</v>
      </c>
      <c r="BM239" s="112">
        <f t="shared" si="404"/>
        <v>0</v>
      </c>
      <c r="BN239" s="112">
        <f t="shared" si="404"/>
        <v>0</v>
      </c>
      <c r="BO239" s="112">
        <f t="shared" si="404"/>
        <v>0</v>
      </c>
      <c r="BP239" s="112">
        <f t="shared" si="404"/>
        <v>0</v>
      </c>
      <c r="BQ239" s="112">
        <f t="shared" si="404"/>
        <v>0</v>
      </c>
      <c r="BR239" s="112">
        <f t="shared" si="404"/>
        <v>0</v>
      </c>
      <c r="BS239" s="112">
        <f t="shared" si="404"/>
        <v>0</v>
      </c>
      <c r="BT239" s="112">
        <f t="shared" si="404"/>
        <v>0</v>
      </c>
      <c r="BU239" s="112"/>
      <c r="BV239" s="112">
        <f t="shared" si="405"/>
        <v>0</v>
      </c>
      <c r="BW239" s="112">
        <f t="shared" si="405"/>
        <v>0</v>
      </c>
      <c r="BX239" s="112">
        <f t="shared" si="405"/>
        <v>0</v>
      </c>
      <c r="BY239" s="112">
        <f t="shared" si="405"/>
        <v>0</v>
      </c>
      <c r="BZ239" s="112">
        <f t="shared" si="405"/>
        <v>0</v>
      </c>
      <c r="CA239" s="112">
        <f t="shared" si="405"/>
        <v>0</v>
      </c>
      <c r="CB239" s="112">
        <f t="shared" si="405"/>
        <v>0</v>
      </c>
      <c r="CC239" s="112">
        <f t="shared" si="405"/>
        <v>0</v>
      </c>
      <c r="CD239" s="112">
        <f t="shared" si="405"/>
        <v>0</v>
      </c>
      <c r="CE239" s="112">
        <f t="shared" si="405"/>
        <v>0</v>
      </c>
      <c r="CF239" s="112">
        <f t="shared" si="405"/>
        <v>0</v>
      </c>
      <c r="CG239" s="112">
        <f t="shared" si="405"/>
        <v>0</v>
      </c>
      <c r="CH239" s="112">
        <f t="shared" si="405"/>
        <v>0</v>
      </c>
      <c r="CI239" s="112"/>
      <c r="CJ239" s="112">
        <f t="shared" si="406"/>
        <v>0</v>
      </c>
      <c r="CK239" s="112">
        <f t="shared" si="406"/>
        <v>0</v>
      </c>
      <c r="CL239" s="112">
        <f t="shared" si="406"/>
        <v>0</v>
      </c>
      <c r="CM239" s="112">
        <f t="shared" si="406"/>
        <v>0</v>
      </c>
      <c r="CN239" s="112">
        <f t="shared" si="406"/>
        <v>0</v>
      </c>
      <c r="CO239" s="112">
        <f t="shared" si="406"/>
        <v>0</v>
      </c>
      <c r="CP239" s="112">
        <f t="shared" si="406"/>
        <v>0</v>
      </c>
      <c r="CQ239" s="112">
        <f t="shared" si="406"/>
        <v>0</v>
      </c>
      <c r="CR239" s="112">
        <f t="shared" si="406"/>
        <v>0</v>
      </c>
      <c r="CS239" s="112">
        <f t="shared" si="406"/>
        <v>0</v>
      </c>
      <c r="CT239" s="112">
        <f t="shared" si="406"/>
        <v>0</v>
      </c>
      <c r="CU239" s="112">
        <f t="shared" si="406"/>
        <v>0</v>
      </c>
      <c r="CV239" s="112">
        <f t="shared" si="406"/>
        <v>0</v>
      </c>
    </row>
    <row r="240" spans="1:100" s="94" customFormat="1" ht="14.4">
      <c r="A240" s="96"/>
      <c r="B240" s="96"/>
      <c r="C240" s="96"/>
      <c r="D240" s="96"/>
      <c r="E240" s="105"/>
      <c r="F240" s="109" t="s">
        <v>30</v>
      </c>
      <c r="G240" s="106"/>
      <c r="H240" s="105"/>
      <c r="I240" s="105"/>
      <c r="J240" s="105"/>
      <c r="K240" s="105"/>
      <c r="L240" s="105"/>
      <c r="M240" s="105"/>
      <c r="N240" s="104"/>
      <c r="O240" s="109" t="s">
        <v>30</v>
      </c>
      <c r="P240" s="98"/>
      <c r="Q240" s="98"/>
      <c r="R240" s="212">
        <f>SUM(R235:R239)</f>
        <v>6201650.2400000002</v>
      </c>
      <c r="S240" s="212">
        <f t="shared" ref="S240:AD240" si="407">SUM(S235:S239)</f>
        <v>5217036.1599999992</v>
      </c>
      <c r="T240" s="212">
        <f t="shared" si="407"/>
        <v>5302050.46</v>
      </c>
      <c r="U240" s="212">
        <f t="shared" si="407"/>
        <v>5561368.7399999993</v>
      </c>
      <c r="V240" s="212">
        <f t="shared" si="407"/>
        <v>4621310.91</v>
      </c>
      <c r="W240" s="212">
        <f t="shared" si="407"/>
        <v>7270516.8899999997</v>
      </c>
      <c r="X240" s="212">
        <f t="shared" si="407"/>
        <v>12072317.649999999</v>
      </c>
      <c r="Y240" s="212">
        <f t="shared" si="407"/>
        <v>3934358.8899999997</v>
      </c>
      <c r="Z240" s="212">
        <f t="shared" si="407"/>
        <v>9294515.6600000001</v>
      </c>
      <c r="AA240" s="212">
        <f t="shared" si="407"/>
        <v>6770354</v>
      </c>
      <c r="AB240" s="212">
        <f t="shared" si="407"/>
        <v>5975994</v>
      </c>
      <c r="AC240" s="212">
        <f t="shared" si="407"/>
        <v>8168306</v>
      </c>
      <c r="AD240" s="212">
        <f t="shared" si="407"/>
        <v>80389779.599999994</v>
      </c>
      <c r="AE240" s="212"/>
      <c r="AF240" s="212">
        <f>SUM(AF235:AF239)</f>
        <v>6201650.2400000002</v>
      </c>
      <c r="AG240" s="212">
        <f t="shared" ref="AG240" si="408">SUM(AG235:AG239)</f>
        <v>11418686.4</v>
      </c>
      <c r="AH240" s="212">
        <f t="shared" ref="AH240" si="409">SUM(AH235:AH239)</f>
        <v>16720736.860000001</v>
      </c>
      <c r="AI240" s="212">
        <f t="shared" ref="AI240" si="410">SUM(AI235:AI239)</f>
        <v>22282105.599999998</v>
      </c>
      <c r="AJ240" s="212">
        <f t="shared" ref="AJ240" si="411">SUM(AJ235:AJ239)</f>
        <v>26903416.509999994</v>
      </c>
      <c r="AK240" s="212">
        <f t="shared" ref="AK240" si="412">SUM(AK235:AK239)</f>
        <v>34173933.399999999</v>
      </c>
      <c r="AL240" s="212">
        <f t="shared" ref="AL240" si="413">SUM(AL235:AL239)</f>
        <v>46246251.050000004</v>
      </c>
      <c r="AM240" s="212">
        <f t="shared" ref="AM240" si="414">SUM(AM235:AM239)</f>
        <v>50180609.940000005</v>
      </c>
      <c r="AN240" s="212">
        <f t="shared" ref="AN240" si="415">SUM(AN235:AN239)</f>
        <v>59475125.600000001</v>
      </c>
      <c r="AO240" s="212">
        <f t="shared" ref="AO240" si="416">SUM(AO235:AO239)</f>
        <v>66245479.600000001</v>
      </c>
      <c r="AP240" s="212">
        <f t="shared" ref="AP240" si="417">SUM(AP235:AP239)</f>
        <v>72221473.600000009</v>
      </c>
      <c r="AQ240" s="212">
        <f t="shared" ref="AQ240" si="418">SUM(AQ235:AQ239)</f>
        <v>80389779.599999994</v>
      </c>
      <c r="AR240" s="212">
        <f t="shared" ref="AR240" si="419">SUM(AR235:AR239)</f>
        <v>37688696.550000012</v>
      </c>
      <c r="AS240" s="212"/>
      <c r="AT240" s="212">
        <f>SUM(AT235:AT239)</f>
        <v>5391848.3263740242</v>
      </c>
      <c r="AU240" s="212">
        <f t="shared" ref="AU240" si="420">SUM(AU235:AU239)</f>
        <v>3560744.4734594421</v>
      </c>
      <c r="AV240" s="212">
        <f t="shared" ref="AV240" si="421">SUM(AV235:AV239)</f>
        <v>4038093.8515598751</v>
      </c>
      <c r="AW240" s="212">
        <f t="shared" ref="AW240" si="422">SUM(AW235:AW239)</f>
        <v>4559665.1556729963</v>
      </c>
      <c r="AX240" s="212">
        <f t="shared" ref="AX240" si="423">SUM(AX235:AX239)</f>
        <v>2652950.9449563292</v>
      </c>
      <c r="AY240" s="212">
        <f t="shared" ref="AY240" si="424">SUM(AY235:AY239)</f>
        <v>4920401.6652676361</v>
      </c>
      <c r="AZ240" s="212">
        <f t="shared" ref="AZ240" si="425">SUM(AZ235:AZ239)</f>
        <v>8105126.3321518973</v>
      </c>
      <c r="BA240" s="212">
        <f t="shared" ref="BA240" si="426">SUM(BA235:BA239)</f>
        <v>2438314.6205300391</v>
      </c>
      <c r="BB240" s="212">
        <f t="shared" ref="BB240" si="427">SUM(BB235:BB239)</f>
        <v>6141886.1321354154</v>
      </c>
      <c r="BC240" s="212">
        <f t="shared" ref="BC240" si="428">SUM(BC235:BC239)</f>
        <v>3905783.4148732433</v>
      </c>
      <c r="BD240" s="212">
        <f t="shared" ref="BD240" si="429">SUM(BD235:BD239)</f>
        <v>3815339.7246254776</v>
      </c>
      <c r="BE240" s="212">
        <f t="shared" ref="BE240" si="430">SUM(BE235:BE239)</f>
        <v>4960403.4682522537</v>
      </c>
      <c r="BF240" s="212">
        <f t="shared" ref="BF240" si="431">SUM(BF235:BF239)</f>
        <v>54490558.109858654</v>
      </c>
      <c r="BG240" s="212"/>
      <c r="BH240" s="212">
        <f>SUM(BH235:BH239)</f>
        <v>5391848.3263740242</v>
      </c>
      <c r="BI240" s="212">
        <f t="shared" ref="BI240" si="432">SUM(BI235:BI239)</f>
        <v>8952592.7998334654</v>
      </c>
      <c r="BJ240" s="212">
        <f t="shared" ref="BJ240" si="433">SUM(BJ235:BJ239)</f>
        <v>12990686.651393345</v>
      </c>
      <c r="BK240" s="212">
        <f t="shared" ref="BK240" si="434">SUM(BK235:BK239)</f>
        <v>17550351.80706634</v>
      </c>
      <c r="BL240" s="212">
        <f t="shared" ref="BL240" si="435">SUM(BL235:BL239)</f>
        <v>20203302.752022661</v>
      </c>
      <c r="BM240" s="212">
        <f t="shared" ref="BM240" si="436">SUM(BM235:BM239)</f>
        <v>25123704.417290315</v>
      </c>
      <c r="BN240" s="212">
        <f t="shared" ref="BN240" si="437">SUM(BN235:BN239)</f>
        <v>33228830.749442205</v>
      </c>
      <c r="BO240" s="212">
        <f t="shared" ref="BO240" si="438">SUM(BO235:BO239)</f>
        <v>35667145.369972251</v>
      </c>
      <c r="BP240" s="212">
        <f t="shared" ref="BP240" si="439">SUM(BP235:BP239)</f>
        <v>41809031.502107672</v>
      </c>
      <c r="BQ240" s="212">
        <f t="shared" ref="BQ240" si="440">SUM(BQ235:BQ239)</f>
        <v>45714814.916980915</v>
      </c>
      <c r="BR240" s="212">
        <f t="shared" ref="BR240" si="441">SUM(BR235:BR239)</f>
        <v>49530154.641606383</v>
      </c>
      <c r="BS240" s="212">
        <f t="shared" ref="BS240" si="442">SUM(BS235:BS239)</f>
        <v>54490558.109858654</v>
      </c>
      <c r="BT240" s="212">
        <f t="shared" ref="BT240" si="443">SUM(BT235:BT239)</f>
        <v>26950645.249084894</v>
      </c>
      <c r="BU240" s="212"/>
      <c r="BV240" s="212">
        <f>SUM(BV235:BV239)</f>
        <v>259160.44038119621</v>
      </c>
      <c r="BW240" s="212">
        <f t="shared" ref="BW240" si="444">SUM(BW235:BW239)</f>
        <v>272542.86875636171</v>
      </c>
      <c r="BX240" s="212">
        <f t="shared" ref="BX240" si="445">SUM(BX235:BX239)</f>
        <v>211907.01499063298</v>
      </c>
      <c r="BY240" s="212">
        <f t="shared" ref="BY240" si="446">SUM(BY235:BY239)</f>
        <v>382008.88240551512</v>
      </c>
      <c r="BZ240" s="212">
        <f t="shared" ref="BZ240" si="447">SUM(BZ235:BZ239)</f>
        <v>1042914.3436386868</v>
      </c>
      <c r="CA240" s="212">
        <f t="shared" ref="CA240" si="448">SUM(CA235:CA239)</f>
        <v>534031.494081871</v>
      </c>
      <c r="CB240" s="212">
        <f t="shared" ref="CB240" si="449">SUM(CB235:CB239)</f>
        <v>581234.91038532741</v>
      </c>
      <c r="CC240" s="212">
        <f t="shared" ref="CC240" si="450">SUM(CC235:CC239)</f>
        <v>556120.97202083329</v>
      </c>
      <c r="CD240" s="212">
        <f t="shared" ref="CD240" si="451">SUM(CD235:CD239)</f>
        <v>509612.37702688802</v>
      </c>
      <c r="CE240" s="212">
        <f t="shared" ref="CE240" si="452">SUM(CE235:CE239)</f>
        <v>995860.94129896909</v>
      </c>
      <c r="CF240" s="212">
        <f t="shared" ref="CF240" si="453">SUM(CF235:CF239)</f>
        <v>975490.97642718581</v>
      </c>
      <c r="CG240" s="212">
        <f t="shared" ref="CG240" si="454">SUM(CG235:CG239)</f>
        <v>1194538.2940648794</v>
      </c>
      <c r="CH240" s="212">
        <f t="shared" ref="CH240" si="455">SUM(CH235:CH239)</f>
        <v>7515423.5154783484</v>
      </c>
      <c r="CI240" s="212"/>
      <c r="CJ240" s="212">
        <f>SUM(CJ235:CJ239)</f>
        <v>259160.44038119621</v>
      </c>
      <c r="CK240" s="212">
        <f t="shared" ref="CK240" si="456">SUM(CK235:CK239)</f>
        <v>531703.30913755775</v>
      </c>
      <c r="CL240" s="212">
        <f t="shared" ref="CL240" si="457">SUM(CL235:CL239)</f>
        <v>743610.32412819099</v>
      </c>
      <c r="CM240" s="212">
        <f t="shared" ref="CM240" si="458">SUM(CM235:CM239)</f>
        <v>1125619.2065337063</v>
      </c>
      <c r="CN240" s="212">
        <f t="shared" ref="CN240" si="459">SUM(CN235:CN239)</f>
        <v>2168533.5501723932</v>
      </c>
      <c r="CO240" s="212">
        <f t="shared" ref="CO240" si="460">SUM(CO235:CO239)</f>
        <v>2702565.0442542629</v>
      </c>
      <c r="CP240" s="212">
        <f t="shared" ref="CP240" si="461">SUM(CP235:CP239)</f>
        <v>3283799.9546395908</v>
      </c>
      <c r="CQ240" s="212">
        <f t="shared" ref="CQ240" si="462">SUM(CQ235:CQ239)</f>
        <v>3839920.9266604236</v>
      </c>
      <c r="CR240" s="212">
        <f t="shared" ref="CR240" si="463">SUM(CR235:CR239)</f>
        <v>4349533.3036873126</v>
      </c>
      <c r="CS240" s="212">
        <f t="shared" ref="CS240" si="464">SUM(CS235:CS239)</f>
        <v>5345394.2449862836</v>
      </c>
      <c r="CT240" s="212">
        <f t="shared" ref="CT240" si="465">SUM(CT235:CT239)</f>
        <v>6320885.221413468</v>
      </c>
      <c r="CU240" s="212">
        <f t="shared" ref="CU240" si="466">SUM(CU235:CU239)</f>
        <v>7515423.5154783484</v>
      </c>
      <c r="CV240" s="212">
        <f t="shared" ref="CV240" si="467">SUM(CV235:CV239)</f>
        <v>2869036.4403111301</v>
      </c>
    </row>
    <row r="241" spans="1:100" s="94" customFormat="1" ht="14.4">
      <c r="A241" s="96"/>
      <c r="B241" s="96"/>
      <c r="C241" s="96"/>
      <c r="D241" s="96"/>
      <c r="E241" s="105"/>
      <c r="F241" s="109"/>
      <c r="G241" s="106"/>
      <c r="H241" s="105"/>
      <c r="I241" s="105"/>
      <c r="J241" s="105"/>
      <c r="K241" s="105"/>
      <c r="L241" s="105"/>
      <c r="M241" s="105"/>
      <c r="N241" s="104"/>
      <c r="O241" s="109"/>
      <c r="P241" s="98"/>
      <c r="Q241" s="98"/>
      <c r="R241" s="103"/>
      <c r="S241" s="103"/>
      <c r="T241" s="103"/>
      <c r="U241" s="103"/>
      <c r="V241" s="103"/>
      <c r="W241" s="103"/>
      <c r="X241" s="103"/>
      <c r="Y241" s="103"/>
      <c r="Z241" s="103"/>
      <c r="AA241" s="103"/>
      <c r="AB241" s="103"/>
      <c r="AC241" s="103"/>
      <c r="AD241" s="103"/>
      <c r="AE241" s="103"/>
      <c r="AF241" s="103"/>
      <c r="AG241" s="103"/>
      <c r="AH241" s="103"/>
      <c r="AI241" s="103"/>
      <c r="AJ241" s="103"/>
      <c r="AK241" s="103"/>
      <c r="AL241" s="103"/>
      <c r="AM241" s="103"/>
      <c r="AN241" s="103"/>
      <c r="AO241" s="103"/>
      <c r="AP241" s="103"/>
      <c r="AQ241" s="103"/>
      <c r="AR241" s="103"/>
      <c r="AS241" s="103"/>
      <c r="AT241" s="103"/>
      <c r="AU241" s="103"/>
      <c r="AV241" s="103"/>
      <c r="AW241" s="103"/>
      <c r="AX241" s="103"/>
      <c r="AY241" s="103"/>
      <c r="AZ241" s="103"/>
      <c r="BA241" s="103"/>
      <c r="BB241" s="103"/>
      <c r="BC241" s="103"/>
      <c r="BD241" s="103"/>
      <c r="BE241" s="103"/>
      <c r="BF241" s="103"/>
      <c r="BG241" s="103"/>
      <c r="BH241" s="103"/>
      <c r="BI241" s="103"/>
      <c r="BJ241" s="103"/>
      <c r="BK241" s="103"/>
      <c r="BL241" s="103"/>
      <c r="BM241" s="103"/>
      <c r="BN241" s="103"/>
      <c r="BO241" s="103"/>
      <c r="BP241" s="103"/>
      <c r="BQ241" s="103"/>
      <c r="BR241" s="103"/>
      <c r="BS241" s="103"/>
      <c r="BT241" s="103"/>
      <c r="BU241" s="103"/>
      <c r="BV241" s="103"/>
      <c r="BW241" s="103"/>
      <c r="BX241" s="103"/>
      <c r="BY241" s="103"/>
      <c r="BZ241" s="103"/>
      <c r="CA241" s="103"/>
      <c r="CB241" s="103"/>
      <c r="CC241" s="103"/>
      <c r="CD241" s="103"/>
      <c r="CE241" s="103"/>
      <c r="CF241" s="103"/>
      <c r="CG241" s="103"/>
      <c r="CH241" s="103"/>
      <c r="CI241" s="103"/>
      <c r="CJ241" s="103"/>
      <c r="CK241" s="103"/>
      <c r="CL241" s="103"/>
      <c r="CM241" s="103"/>
      <c r="CN241" s="103"/>
      <c r="CO241" s="103"/>
      <c r="CP241" s="103"/>
      <c r="CQ241" s="103"/>
      <c r="CR241" s="103"/>
      <c r="CS241" s="103"/>
      <c r="CT241" s="103"/>
      <c r="CU241" s="103"/>
      <c r="CV241" s="103"/>
    </row>
    <row r="242" spans="1:100" s="94" customFormat="1" ht="14.4">
      <c r="A242" s="96"/>
      <c r="B242" s="96"/>
      <c r="C242" s="96"/>
      <c r="D242" s="96"/>
      <c r="E242" s="105"/>
      <c r="F242" s="105" t="s">
        <v>50</v>
      </c>
      <c r="G242" s="106"/>
      <c r="H242" s="105"/>
      <c r="I242" s="105"/>
      <c r="J242" s="105"/>
      <c r="K242" s="105"/>
      <c r="L242" s="105"/>
      <c r="M242" s="105"/>
      <c r="N242" s="104"/>
      <c r="O242" s="105" t="s">
        <v>50</v>
      </c>
      <c r="P242" s="98"/>
      <c r="Q242" s="98"/>
      <c r="R242" s="112">
        <f t="shared" ref="R242:AD242" si="468">SUMIFS(R$5:R$202,$A$5:$A$202,"Y")-R240</f>
        <v>0</v>
      </c>
      <c r="S242" s="112">
        <f t="shared" si="468"/>
        <v>0</v>
      </c>
      <c r="T242" s="112">
        <f t="shared" si="468"/>
        <v>0</v>
      </c>
      <c r="U242" s="112">
        <f t="shared" si="468"/>
        <v>0</v>
      </c>
      <c r="V242" s="112">
        <f t="shared" si="468"/>
        <v>0</v>
      </c>
      <c r="W242" s="112">
        <f t="shared" si="468"/>
        <v>0</v>
      </c>
      <c r="X242" s="112">
        <f t="shared" si="468"/>
        <v>0</v>
      </c>
      <c r="Y242" s="112">
        <f t="shared" si="468"/>
        <v>0</v>
      </c>
      <c r="Z242" s="112">
        <f t="shared" si="468"/>
        <v>0</v>
      </c>
      <c r="AA242" s="112">
        <f t="shared" si="468"/>
        <v>0</v>
      </c>
      <c r="AB242" s="112">
        <f t="shared" si="468"/>
        <v>0</v>
      </c>
      <c r="AC242" s="112">
        <f t="shared" si="468"/>
        <v>0</v>
      </c>
      <c r="AD242" s="112">
        <f t="shared" si="468"/>
        <v>0</v>
      </c>
      <c r="AE242" s="107"/>
      <c r="AF242" s="112">
        <f t="shared" ref="AF242:AR242" si="469">SUMIFS(AF$5:AF$202,$A$5:$A$202,"Y")-AF240</f>
        <v>0</v>
      </c>
      <c r="AG242" s="112">
        <f t="shared" si="469"/>
        <v>0</v>
      </c>
      <c r="AH242" s="112">
        <f t="shared" si="469"/>
        <v>0</v>
      </c>
      <c r="AI242" s="112">
        <f t="shared" si="469"/>
        <v>0</v>
      </c>
      <c r="AJ242" s="112">
        <f t="shared" si="469"/>
        <v>0</v>
      </c>
      <c r="AK242" s="112">
        <f t="shared" si="469"/>
        <v>0</v>
      </c>
      <c r="AL242" s="112">
        <f t="shared" si="469"/>
        <v>0</v>
      </c>
      <c r="AM242" s="112">
        <f t="shared" si="469"/>
        <v>0</v>
      </c>
      <c r="AN242" s="112">
        <f t="shared" si="469"/>
        <v>0</v>
      </c>
      <c r="AO242" s="112">
        <f t="shared" si="469"/>
        <v>0</v>
      </c>
      <c r="AP242" s="112">
        <f t="shared" si="469"/>
        <v>0</v>
      </c>
      <c r="AQ242" s="112">
        <f t="shared" si="469"/>
        <v>0</v>
      </c>
      <c r="AR242" s="112">
        <f t="shared" si="469"/>
        <v>0</v>
      </c>
      <c r="AS242" s="107"/>
      <c r="AT242" s="112">
        <f t="shared" ref="AT242:BF242" si="470">SUMIFS(AT$5:AT$202,$A$5:$A$202,"Y")-AT240</f>
        <v>0</v>
      </c>
      <c r="AU242" s="112">
        <f t="shared" si="470"/>
        <v>0</v>
      </c>
      <c r="AV242" s="112">
        <f t="shared" si="470"/>
        <v>0</v>
      </c>
      <c r="AW242" s="112">
        <f t="shared" si="470"/>
        <v>0</v>
      </c>
      <c r="AX242" s="112">
        <f t="shared" si="470"/>
        <v>0</v>
      </c>
      <c r="AY242" s="112">
        <f t="shared" si="470"/>
        <v>0</v>
      </c>
      <c r="AZ242" s="112">
        <f t="shared" si="470"/>
        <v>0</v>
      </c>
      <c r="BA242" s="112">
        <f t="shared" si="470"/>
        <v>0</v>
      </c>
      <c r="BB242" s="112">
        <f t="shared" si="470"/>
        <v>0</v>
      </c>
      <c r="BC242" s="112">
        <f t="shared" si="470"/>
        <v>0</v>
      </c>
      <c r="BD242" s="112">
        <f t="shared" si="470"/>
        <v>0</v>
      </c>
      <c r="BE242" s="112">
        <f t="shared" si="470"/>
        <v>0</v>
      </c>
      <c r="BF242" s="112">
        <f t="shared" si="470"/>
        <v>0</v>
      </c>
      <c r="BG242" s="107"/>
      <c r="BH242" s="112">
        <f t="shared" ref="BH242:BT242" si="471">SUMIFS(BH$5:BH$202,$A$5:$A$202,"Y")-BH240</f>
        <v>0</v>
      </c>
      <c r="BI242" s="112">
        <f t="shared" si="471"/>
        <v>0</v>
      </c>
      <c r="BJ242" s="112">
        <f t="shared" si="471"/>
        <v>0</v>
      </c>
      <c r="BK242" s="112">
        <f t="shared" si="471"/>
        <v>0</v>
      </c>
      <c r="BL242" s="112">
        <f t="shared" si="471"/>
        <v>0</v>
      </c>
      <c r="BM242" s="112">
        <f t="shared" si="471"/>
        <v>0</v>
      </c>
      <c r="BN242" s="112">
        <f t="shared" si="471"/>
        <v>0</v>
      </c>
      <c r="BO242" s="112">
        <f t="shared" si="471"/>
        <v>0</v>
      </c>
      <c r="BP242" s="112">
        <f t="shared" si="471"/>
        <v>0</v>
      </c>
      <c r="BQ242" s="112">
        <f t="shared" si="471"/>
        <v>0</v>
      </c>
      <c r="BR242" s="112">
        <f t="shared" si="471"/>
        <v>0</v>
      </c>
      <c r="BS242" s="112">
        <f t="shared" si="471"/>
        <v>0</v>
      </c>
      <c r="BT242" s="112">
        <f t="shared" si="471"/>
        <v>0</v>
      </c>
      <c r="BU242" s="107"/>
      <c r="BV242" s="112">
        <f t="shared" ref="BV242:CH242" si="472">SUMIFS(BV$5:BV$202,$A$5:$A$202,"Y")-BV240</f>
        <v>0</v>
      </c>
      <c r="BW242" s="112">
        <f t="shared" si="472"/>
        <v>0</v>
      </c>
      <c r="BX242" s="112">
        <f t="shared" si="472"/>
        <v>0</v>
      </c>
      <c r="BY242" s="112">
        <f t="shared" si="472"/>
        <v>0</v>
      </c>
      <c r="BZ242" s="112">
        <f t="shared" si="472"/>
        <v>0</v>
      </c>
      <c r="CA242" s="112">
        <f t="shared" si="472"/>
        <v>0</v>
      </c>
      <c r="CB242" s="112">
        <f t="shared" si="472"/>
        <v>0</v>
      </c>
      <c r="CC242" s="112">
        <f t="shared" si="472"/>
        <v>0</v>
      </c>
      <c r="CD242" s="112">
        <f t="shared" si="472"/>
        <v>0</v>
      </c>
      <c r="CE242" s="112">
        <f t="shared" si="472"/>
        <v>0</v>
      </c>
      <c r="CF242" s="112">
        <f t="shared" si="472"/>
        <v>0</v>
      </c>
      <c r="CG242" s="112">
        <f t="shared" si="472"/>
        <v>0</v>
      </c>
      <c r="CH242" s="112">
        <f t="shared" si="472"/>
        <v>0</v>
      </c>
      <c r="CI242" s="107"/>
      <c r="CJ242" s="112">
        <f t="shared" ref="CJ242:CV242" si="473">SUMIFS(CJ$5:CJ$202,$A$5:$A$202,"Y")-CJ240</f>
        <v>0</v>
      </c>
      <c r="CK242" s="112">
        <f t="shared" si="473"/>
        <v>0</v>
      </c>
      <c r="CL242" s="112">
        <f t="shared" si="473"/>
        <v>0</v>
      </c>
      <c r="CM242" s="112">
        <f t="shared" si="473"/>
        <v>0</v>
      </c>
      <c r="CN242" s="112">
        <f t="shared" si="473"/>
        <v>0</v>
      </c>
      <c r="CO242" s="112">
        <f t="shared" si="473"/>
        <v>0</v>
      </c>
      <c r="CP242" s="112">
        <f t="shared" si="473"/>
        <v>0</v>
      </c>
      <c r="CQ242" s="112">
        <f t="shared" si="473"/>
        <v>0</v>
      </c>
      <c r="CR242" s="112">
        <f t="shared" si="473"/>
        <v>0</v>
      </c>
      <c r="CS242" s="112">
        <f t="shared" si="473"/>
        <v>0</v>
      </c>
      <c r="CT242" s="112">
        <f t="shared" si="473"/>
        <v>0</v>
      </c>
      <c r="CU242" s="112">
        <f t="shared" si="473"/>
        <v>0</v>
      </c>
      <c r="CV242" s="112">
        <f t="shared" si="473"/>
        <v>0</v>
      </c>
    </row>
    <row r="243" spans="1:100" s="94" customFormat="1" ht="14.4">
      <c r="A243" s="96"/>
      <c r="B243" s="96"/>
      <c r="C243" s="96"/>
      <c r="D243" s="96"/>
      <c r="E243" s="105"/>
      <c r="F243" s="96"/>
      <c r="G243" s="106"/>
      <c r="H243" s="105"/>
      <c r="I243" s="105"/>
      <c r="J243" s="105"/>
      <c r="K243" s="105"/>
      <c r="L243" s="105"/>
      <c r="M243" s="105"/>
      <c r="N243" s="104"/>
      <c r="O243" s="104"/>
      <c r="P243" s="98"/>
      <c r="Q243" s="98"/>
      <c r="R243" s="103"/>
      <c r="S243" s="103"/>
      <c r="T243" s="103"/>
      <c r="U243" s="103"/>
      <c r="V243" s="103"/>
      <c r="W243" s="103"/>
      <c r="X243" s="103"/>
      <c r="Y243" s="103"/>
      <c r="Z243" s="103"/>
      <c r="AA243" s="103"/>
      <c r="AB243" s="103"/>
      <c r="AC243" s="103"/>
      <c r="AD243" s="102"/>
      <c r="AE243" s="96"/>
      <c r="AF243" s="96"/>
      <c r="AG243" s="96"/>
      <c r="AH243" s="96"/>
      <c r="AI243" s="96"/>
      <c r="AJ243" s="96"/>
      <c r="AK243" s="96"/>
      <c r="AL243" s="96"/>
      <c r="AM243" s="96"/>
      <c r="AN243" s="96"/>
      <c r="AO243" s="96"/>
      <c r="AP243" s="96"/>
      <c r="AQ243" s="96"/>
      <c r="AR243" s="96"/>
      <c r="AT243" s="103"/>
      <c r="AU243" s="103"/>
      <c r="AV243" s="103"/>
      <c r="AW243" s="103"/>
      <c r="AX243" s="103"/>
      <c r="AY243" s="103"/>
      <c r="AZ243" s="103"/>
      <c r="BA243" s="103"/>
      <c r="BB243" s="103"/>
      <c r="BC243" s="103"/>
      <c r="BD243" s="103"/>
      <c r="BE243" s="103"/>
      <c r="BF243" s="102"/>
      <c r="BG243" s="96"/>
      <c r="BH243" s="96"/>
      <c r="BI243" s="96"/>
      <c r="BJ243" s="96"/>
      <c r="BK243" s="96"/>
      <c r="BL243" s="96"/>
      <c r="BM243" s="96"/>
      <c r="BN243" s="96"/>
      <c r="BO243" s="96"/>
      <c r="BP243" s="96"/>
      <c r="BQ243" s="96"/>
      <c r="BR243" s="96"/>
      <c r="BS243" s="96"/>
      <c r="BT243" s="96"/>
      <c r="BV243" s="103"/>
      <c r="BW243" s="103"/>
      <c r="BX243" s="103"/>
      <c r="BY243" s="103"/>
      <c r="BZ243" s="103"/>
      <c r="CA243" s="103"/>
      <c r="CB243" s="103"/>
      <c r="CC243" s="103"/>
      <c r="CD243" s="103"/>
      <c r="CE243" s="103"/>
      <c r="CF243" s="103"/>
      <c r="CG243" s="103"/>
      <c r="CH243" s="102"/>
      <c r="CI243" s="96"/>
      <c r="CJ243" s="96"/>
      <c r="CK243" s="96"/>
      <c r="CL243" s="96"/>
      <c r="CM243" s="96"/>
      <c r="CN243" s="96"/>
      <c r="CO243" s="96"/>
      <c r="CP243" s="96"/>
      <c r="CQ243" s="96"/>
      <c r="CR243" s="96"/>
      <c r="CS243" s="96"/>
      <c r="CT243" s="96"/>
      <c r="CU243" s="96"/>
      <c r="CV243" s="96"/>
    </row>
    <row r="244" spans="1:100" s="94" customFormat="1" ht="14.4">
      <c r="A244" s="96"/>
      <c r="B244" s="96"/>
      <c r="C244" s="96"/>
      <c r="D244" s="96"/>
      <c r="E244" s="105"/>
      <c r="F244" s="96"/>
      <c r="G244" s="106"/>
      <c r="H244" s="105"/>
      <c r="I244" s="105"/>
      <c r="J244" s="105"/>
      <c r="K244" s="105"/>
      <c r="L244" s="105"/>
      <c r="M244" s="105"/>
      <c r="N244" s="104"/>
      <c r="O244" s="104"/>
      <c r="P244" s="98"/>
      <c r="Q244" s="98"/>
      <c r="R244" s="103"/>
      <c r="S244" s="103"/>
      <c r="T244" s="103"/>
      <c r="U244" s="103"/>
      <c r="V244" s="103"/>
      <c r="W244" s="103"/>
      <c r="X244" s="103"/>
      <c r="Y244" s="103"/>
      <c r="Z244" s="103"/>
      <c r="AA244" s="103"/>
      <c r="AB244" s="103"/>
      <c r="AC244" s="103"/>
      <c r="AD244" s="102"/>
      <c r="AE244" s="96"/>
      <c r="AF244" s="96"/>
      <c r="AG244" s="96"/>
      <c r="AH244" s="96"/>
      <c r="AI244" s="96"/>
      <c r="AJ244" s="96"/>
      <c r="AK244" s="96"/>
      <c r="AL244" s="96"/>
      <c r="AM244" s="96"/>
      <c r="AN244" s="96"/>
      <c r="AO244" s="96"/>
      <c r="AP244" s="96"/>
      <c r="AQ244" s="96"/>
      <c r="AR244" s="96"/>
      <c r="AT244" s="103"/>
      <c r="AU244" s="103"/>
      <c r="AV244" s="103"/>
      <c r="AW244" s="103"/>
      <c r="AX244" s="103"/>
      <c r="AY244" s="103"/>
      <c r="AZ244" s="103"/>
      <c r="BA244" s="103"/>
      <c r="BB244" s="103"/>
      <c r="BC244" s="103"/>
      <c r="BD244" s="103"/>
      <c r="BE244" s="103"/>
      <c r="BF244" s="102"/>
      <c r="BG244" s="96"/>
      <c r="BH244" s="96"/>
      <c r="BI244" s="96"/>
      <c r="BJ244" s="96"/>
      <c r="BK244" s="96"/>
      <c r="BL244" s="96"/>
      <c r="BM244" s="96"/>
      <c r="BN244" s="96"/>
      <c r="BO244" s="96"/>
      <c r="BP244" s="96"/>
      <c r="BQ244" s="96"/>
      <c r="BR244" s="96"/>
      <c r="BS244" s="96"/>
      <c r="BT244" s="96"/>
      <c r="BV244" s="103"/>
      <c r="BW244" s="103"/>
      <c r="BX244" s="103"/>
      <c r="BY244" s="103"/>
      <c r="BZ244" s="103"/>
      <c r="CA244" s="103"/>
      <c r="CB244" s="103"/>
      <c r="CC244" s="103"/>
      <c r="CD244" s="103"/>
      <c r="CE244" s="103"/>
      <c r="CF244" s="103"/>
      <c r="CG244" s="103"/>
      <c r="CH244" s="102"/>
      <c r="CI244" s="96"/>
      <c r="CJ244" s="96"/>
      <c r="CK244" s="96"/>
      <c r="CL244" s="96"/>
      <c r="CM244" s="96"/>
      <c r="CN244" s="96"/>
      <c r="CO244" s="96"/>
      <c r="CP244" s="96"/>
      <c r="CQ244" s="96"/>
      <c r="CR244" s="96"/>
      <c r="CS244" s="96"/>
      <c r="CT244" s="96"/>
      <c r="CU244" s="96"/>
      <c r="CV244" s="96"/>
    </row>
    <row r="245" spans="1:100" s="94" customFormat="1" ht="14.4">
      <c r="A245" s="96"/>
      <c r="B245" s="96"/>
      <c r="C245" s="96"/>
      <c r="D245" s="96"/>
      <c r="E245" s="105"/>
      <c r="F245" s="96"/>
      <c r="G245" s="106"/>
      <c r="H245" s="105"/>
      <c r="I245" s="105"/>
      <c r="J245" s="105"/>
      <c r="K245" s="105"/>
      <c r="L245" s="105"/>
      <c r="M245" s="105"/>
      <c r="N245" s="104"/>
      <c r="O245" s="104"/>
      <c r="P245" s="98"/>
      <c r="Q245" s="98"/>
      <c r="R245" s="103"/>
      <c r="S245" s="103"/>
      <c r="T245" s="103"/>
      <c r="U245" s="103"/>
      <c r="V245" s="103"/>
      <c r="W245" s="103"/>
      <c r="X245" s="103"/>
      <c r="Y245" s="103"/>
      <c r="Z245" s="103"/>
      <c r="AA245" s="103"/>
      <c r="AB245" s="103"/>
      <c r="AC245" s="103"/>
      <c r="AD245" s="102"/>
      <c r="AE245" s="96"/>
      <c r="AF245" s="96"/>
      <c r="AG245" s="96"/>
      <c r="AH245" s="96"/>
      <c r="AI245" s="96"/>
      <c r="AJ245" s="96"/>
      <c r="AK245" s="96"/>
      <c r="AL245" s="96"/>
      <c r="AM245" s="96"/>
      <c r="AN245" s="96"/>
      <c r="AO245" s="96"/>
      <c r="AP245" s="96"/>
      <c r="AQ245" s="96"/>
      <c r="AR245" s="96"/>
      <c r="AT245" s="103"/>
      <c r="AU245" s="103"/>
      <c r="AV245" s="103"/>
      <c r="AW245" s="103"/>
      <c r="AX245" s="103"/>
      <c r="AY245" s="103"/>
      <c r="AZ245" s="103"/>
      <c r="BA245" s="103"/>
      <c r="BB245" s="103"/>
      <c r="BC245" s="103"/>
      <c r="BD245" s="103"/>
      <c r="BE245" s="103"/>
      <c r="BF245" s="102"/>
      <c r="BG245" s="96"/>
      <c r="BH245" s="96"/>
      <c r="BI245" s="96"/>
      <c r="BJ245" s="96"/>
      <c r="BK245" s="96"/>
      <c r="BL245" s="96"/>
      <c r="BM245" s="96"/>
      <c r="BN245" s="96"/>
      <c r="BO245" s="96"/>
      <c r="BP245" s="96"/>
      <c r="BQ245" s="96"/>
      <c r="BR245" s="96"/>
      <c r="BS245" s="96"/>
      <c r="BT245" s="96"/>
      <c r="BV245" s="103"/>
      <c r="BW245" s="103"/>
      <c r="BX245" s="103"/>
      <c r="BY245" s="103"/>
      <c r="BZ245" s="103"/>
      <c r="CA245" s="103"/>
      <c r="CB245" s="103"/>
      <c r="CC245" s="103"/>
      <c r="CD245" s="103"/>
      <c r="CE245" s="103"/>
      <c r="CF245" s="103"/>
      <c r="CG245" s="103"/>
      <c r="CH245" s="102"/>
      <c r="CI245" s="96"/>
      <c r="CJ245" s="96"/>
      <c r="CK245" s="96"/>
      <c r="CL245" s="96"/>
      <c r="CM245" s="96"/>
      <c r="CN245" s="96"/>
      <c r="CO245" s="96"/>
      <c r="CP245" s="96"/>
      <c r="CQ245" s="96"/>
      <c r="CR245" s="96"/>
      <c r="CS245" s="96"/>
      <c r="CT245" s="96"/>
      <c r="CU245" s="96"/>
      <c r="CV245" s="96"/>
    </row>
    <row r="246" spans="1:100" s="94" customFormat="1" ht="14.4">
      <c r="A246" s="96"/>
      <c r="B246" s="96"/>
      <c r="C246" s="96"/>
      <c r="D246" s="96"/>
      <c r="E246" s="105"/>
      <c r="F246" s="96"/>
      <c r="G246" s="106"/>
      <c r="H246" s="105"/>
      <c r="I246" s="105"/>
      <c r="J246" s="105"/>
      <c r="K246" s="105"/>
      <c r="L246" s="105"/>
      <c r="M246" s="105"/>
      <c r="N246" s="104"/>
      <c r="O246" s="104"/>
      <c r="P246" s="98"/>
      <c r="Q246" s="98"/>
      <c r="R246" s="103"/>
      <c r="S246" s="103"/>
      <c r="T246" s="103"/>
      <c r="U246" s="103"/>
      <c r="V246" s="103"/>
      <c r="W246" s="103"/>
      <c r="X246" s="103"/>
      <c r="Y246" s="103"/>
      <c r="Z246" s="103"/>
      <c r="AA246" s="103"/>
      <c r="AB246" s="103"/>
      <c r="AC246" s="103"/>
      <c r="AD246" s="102"/>
      <c r="AE246" s="96"/>
      <c r="AF246" s="96"/>
      <c r="AG246" s="96"/>
      <c r="AH246" s="96"/>
      <c r="AI246" s="96"/>
      <c r="AJ246" s="96"/>
      <c r="AK246" s="96"/>
      <c r="AL246" s="96"/>
      <c r="AM246" s="96"/>
      <c r="AN246" s="96"/>
      <c r="AO246" s="96"/>
      <c r="AP246" s="96"/>
      <c r="AQ246" s="96"/>
      <c r="AR246" s="96"/>
      <c r="AT246" s="103"/>
      <c r="AU246" s="103"/>
      <c r="AV246" s="103"/>
      <c r="AW246" s="103"/>
      <c r="AX246" s="103"/>
      <c r="AY246" s="103"/>
      <c r="AZ246" s="103"/>
      <c r="BA246" s="103"/>
      <c r="BB246" s="103"/>
      <c r="BC246" s="103"/>
      <c r="BD246" s="103"/>
      <c r="BE246" s="103"/>
      <c r="BF246" s="102"/>
      <c r="BG246" s="96"/>
      <c r="BH246" s="96"/>
      <c r="BI246" s="96"/>
      <c r="BJ246" s="96"/>
      <c r="BK246" s="96"/>
      <c r="BL246" s="96"/>
      <c r="BM246" s="96"/>
      <c r="BN246" s="96"/>
      <c r="BO246" s="96"/>
      <c r="BP246" s="96"/>
      <c r="BQ246" s="96"/>
      <c r="BR246" s="96"/>
      <c r="BS246" s="96"/>
      <c r="BT246" s="96"/>
      <c r="BV246" s="103"/>
      <c r="BW246" s="103"/>
      <c r="BX246" s="103"/>
      <c r="BY246" s="103"/>
      <c r="BZ246" s="103"/>
      <c r="CA246" s="103"/>
      <c r="CB246" s="103"/>
      <c r="CC246" s="103"/>
      <c r="CD246" s="103"/>
      <c r="CE246" s="103"/>
      <c r="CF246" s="103"/>
      <c r="CG246" s="103"/>
      <c r="CH246" s="102"/>
      <c r="CI246" s="96"/>
      <c r="CJ246" s="96"/>
      <c r="CK246" s="96"/>
      <c r="CL246" s="96"/>
      <c r="CM246" s="96"/>
      <c r="CN246" s="96"/>
      <c r="CO246" s="96"/>
      <c r="CP246" s="96"/>
      <c r="CQ246" s="96"/>
      <c r="CR246" s="96"/>
      <c r="CS246" s="96"/>
      <c r="CT246" s="96"/>
      <c r="CU246" s="96"/>
      <c r="CV246" s="96"/>
    </row>
    <row r="247" spans="1:100" s="94" customFormat="1" ht="14.4">
      <c r="A247" s="96"/>
      <c r="B247" s="96"/>
      <c r="C247" s="96"/>
      <c r="D247" s="96"/>
      <c r="E247" s="105"/>
      <c r="F247" s="96"/>
      <c r="G247" s="106"/>
      <c r="H247" s="105"/>
      <c r="I247" s="105"/>
      <c r="J247" s="105"/>
      <c r="K247" s="105"/>
      <c r="L247" s="105"/>
      <c r="M247" s="105"/>
      <c r="N247" s="104"/>
      <c r="O247" s="104"/>
      <c r="P247" s="98"/>
      <c r="Q247" s="98"/>
      <c r="R247" s="103"/>
      <c r="S247" s="103"/>
      <c r="T247" s="103"/>
      <c r="U247" s="103"/>
      <c r="V247" s="103"/>
      <c r="W247" s="103"/>
      <c r="X247" s="103"/>
      <c r="Y247" s="103"/>
      <c r="Z247" s="103"/>
      <c r="AA247" s="103"/>
      <c r="AB247" s="103"/>
      <c r="AC247" s="103"/>
      <c r="AD247" s="102"/>
      <c r="AE247" s="96"/>
      <c r="AF247" s="96"/>
      <c r="AG247" s="96"/>
      <c r="AH247" s="96"/>
      <c r="AI247" s="96"/>
      <c r="AJ247" s="96"/>
      <c r="AK247" s="96"/>
      <c r="AL247" s="96"/>
      <c r="AM247" s="96"/>
      <c r="AN247" s="96"/>
      <c r="AO247" s="96"/>
      <c r="AP247" s="96"/>
      <c r="AQ247" s="96"/>
      <c r="AR247" s="96"/>
      <c r="AT247" s="103"/>
      <c r="AU247" s="103"/>
      <c r="AV247" s="103"/>
      <c r="AW247" s="103"/>
      <c r="AX247" s="103"/>
      <c r="AY247" s="103"/>
      <c r="AZ247" s="103"/>
      <c r="BA247" s="103"/>
      <c r="BB247" s="103"/>
      <c r="BC247" s="103"/>
      <c r="BD247" s="103"/>
      <c r="BE247" s="103"/>
      <c r="BF247" s="102"/>
      <c r="BG247" s="96"/>
      <c r="BH247" s="96"/>
      <c r="BI247" s="96"/>
      <c r="BJ247" s="96"/>
      <c r="BK247" s="96"/>
      <c r="BL247" s="96"/>
      <c r="BM247" s="96"/>
      <c r="BN247" s="96"/>
      <c r="BO247" s="96"/>
      <c r="BP247" s="96"/>
      <c r="BQ247" s="96"/>
      <c r="BR247" s="96"/>
      <c r="BS247" s="96"/>
      <c r="BT247" s="96"/>
      <c r="BV247" s="103"/>
      <c r="BW247" s="103"/>
      <c r="BX247" s="103"/>
      <c r="BY247" s="103"/>
      <c r="BZ247" s="103"/>
      <c r="CA247" s="103"/>
      <c r="CB247" s="103"/>
      <c r="CC247" s="103"/>
      <c r="CD247" s="103"/>
      <c r="CE247" s="103"/>
      <c r="CF247" s="103"/>
      <c r="CG247" s="103"/>
      <c r="CH247" s="102"/>
      <c r="CI247" s="96"/>
      <c r="CJ247" s="96"/>
      <c r="CK247" s="96"/>
      <c r="CL247" s="96"/>
      <c r="CM247" s="96"/>
      <c r="CN247" s="96"/>
      <c r="CO247" s="96"/>
      <c r="CP247" s="96"/>
      <c r="CQ247" s="96"/>
      <c r="CR247" s="96"/>
      <c r="CS247" s="96"/>
      <c r="CT247" s="96"/>
      <c r="CU247" s="96"/>
      <c r="CV247" s="96"/>
    </row>
    <row r="248" spans="1:100" s="94" customFormat="1" ht="14.4">
      <c r="A248" s="96"/>
      <c r="B248" s="96"/>
      <c r="C248" s="96"/>
      <c r="D248" s="96"/>
      <c r="E248" s="105"/>
      <c r="F248" s="96"/>
      <c r="G248" s="106"/>
      <c r="H248" s="105"/>
      <c r="I248" s="105"/>
      <c r="J248" s="105"/>
      <c r="K248" s="105"/>
      <c r="L248" s="105"/>
      <c r="M248" s="105"/>
      <c r="N248" s="104"/>
      <c r="O248" s="104"/>
      <c r="P248" s="98"/>
      <c r="Q248" s="98"/>
      <c r="R248" s="103"/>
      <c r="S248" s="103"/>
      <c r="T248" s="103"/>
      <c r="U248" s="103"/>
      <c r="V248" s="103"/>
      <c r="W248" s="103"/>
      <c r="X248" s="103"/>
      <c r="Y248" s="103"/>
      <c r="Z248" s="103"/>
      <c r="AA248" s="103"/>
      <c r="AB248" s="103"/>
      <c r="AC248" s="103"/>
      <c r="AD248" s="102"/>
      <c r="AE248" s="96"/>
      <c r="AF248" s="96"/>
      <c r="AG248" s="96"/>
      <c r="AH248" s="96"/>
      <c r="AI248" s="96"/>
      <c r="AJ248" s="96"/>
      <c r="AK248" s="96"/>
      <c r="AL248" s="96"/>
      <c r="AM248" s="96"/>
      <c r="AN248" s="96"/>
      <c r="AO248" s="96"/>
      <c r="AP248" s="96"/>
      <c r="AQ248" s="96"/>
      <c r="AR248" s="96"/>
      <c r="AT248" s="103"/>
      <c r="AU248" s="103"/>
      <c r="AV248" s="103"/>
      <c r="AW248" s="103"/>
      <c r="AX248" s="103"/>
      <c r="AY248" s="103"/>
      <c r="AZ248" s="103"/>
      <c r="BA248" s="103"/>
      <c r="BB248" s="103"/>
      <c r="BC248" s="103"/>
      <c r="BD248" s="103"/>
      <c r="BE248" s="103"/>
      <c r="BF248" s="102"/>
      <c r="BG248" s="96"/>
      <c r="BH248" s="96"/>
      <c r="BI248" s="96"/>
      <c r="BJ248" s="96"/>
      <c r="BK248" s="96"/>
      <c r="BL248" s="96"/>
      <c r="BM248" s="96"/>
      <c r="BN248" s="96"/>
      <c r="BO248" s="96"/>
      <c r="BP248" s="96"/>
      <c r="BQ248" s="96"/>
      <c r="BR248" s="96"/>
      <c r="BS248" s="96"/>
      <c r="BT248" s="96"/>
      <c r="BV248" s="103"/>
      <c r="BW248" s="103"/>
      <c r="BX248" s="103"/>
      <c r="BY248" s="103"/>
      <c r="BZ248" s="103"/>
      <c r="CA248" s="103"/>
      <c r="CB248" s="103"/>
      <c r="CC248" s="103"/>
      <c r="CD248" s="103"/>
      <c r="CE248" s="103"/>
      <c r="CF248" s="103"/>
      <c r="CG248" s="103"/>
      <c r="CH248" s="102"/>
      <c r="CI248" s="96"/>
      <c r="CJ248" s="96"/>
      <c r="CK248" s="96"/>
      <c r="CL248" s="96"/>
      <c r="CM248" s="96"/>
      <c r="CN248" s="96"/>
      <c r="CO248" s="96"/>
      <c r="CP248" s="96"/>
      <c r="CQ248" s="96"/>
      <c r="CR248" s="96"/>
      <c r="CS248" s="96"/>
      <c r="CT248" s="96"/>
      <c r="CU248" s="96"/>
      <c r="CV248" s="96"/>
    </row>
    <row r="249" spans="1:100" s="94" customFormat="1" ht="14.4">
      <c r="A249" s="96"/>
      <c r="B249" s="96"/>
      <c r="C249" s="96"/>
      <c r="D249" s="96"/>
      <c r="E249" s="105"/>
      <c r="F249" s="96"/>
      <c r="G249" s="106"/>
      <c r="H249" s="105"/>
      <c r="I249" s="105"/>
      <c r="J249" s="105"/>
      <c r="K249" s="105"/>
      <c r="L249" s="105"/>
      <c r="M249" s="105"/>
      <c r="N249" s="104"/>
      <c r="O249" s="104"/>
      <c r="P249" s="98"/>
      <c r="Q249" s="98"/>
      <c r="R249" s="103"/>
      <c r="S249" s="103"/>
      <c r="T249" s="103"/>
      <c r="U249" s="103"/>
      <c r="V249" s="103"/>
      <c r="W249" s="103"/>
      <c r="X249" s="103"/>
      <c r="Y249" s="103"/>
      <c r="Z249" s="103"/>
      <c r="AA249" s="103"/>
      <c r="AB249" s="103"/>
      <c r="AC249" s="103"/>
      <c r="AD249" s="102"/>
      <c r="AE249" s="96"/>
      <c r="AF249" s="96"/>
      <c r="AG249" s="96"/>
      <c r="AH249" s="96"/>
      <c r="AI249" s="96"/>
      <c r="AJ249" s="96"/>
      <c r="AK249" s="96"/>
      <c r="AL249" s="96"/>
      <c r="AM249" s="96"/>
      <c r="AN249" s="96"/>
      <c r="AO249" s="96"/>
      <c r="AP249" s="96"/>
      <c r="AQ249" s="96"/>
      <c r="AR249" s="96"/>
      <c r="AT249" s="103"/>
      <c r="AU249" s="103"/>
      <c r="AV249" s="103"/>
      <c r="AW249" s="103"/>
      <c r="AX249" s="103"/>
      <c r="AY249" s="103"/>
      <c r="AZ249" s="103"/>
      <c r="BA249" s="103"/>
      <c r="BB249" s="103"/>
      <c r="BC249" s="103"/>
      <c r="BD249" s="103"/>
      <c r="BE249" s="103"/>
      <c r="BF249" s="102"/>
      <c r="BG249" s="96"/>
      <c r="BH249" s="96"/>
      <c r="BI249" s="96"/>
      <c r="BJ249" s="96"/>
      <c r="BK249" s="96"/>
      <c r="BL249" s="96"/>
      <c r="BM249" s="96"/>
      <c r="BN249" s="96"/>
      <c r="BO249" s="96"/>
      <c r="BP249" s="96"/>
      <c r="BQ249" s="96"/>
      <c r="BR249" s="96"/>
      <c r="BS249" s="96"/>
      <c r="BT249" s="96"/>
      <c r="BV249" s="103"/>
      <c r="BW249" s="103"/>
      <c r="BX249" s="103"/>
      <c r="BY249" s="103"/>
      <c r="BZ249" s="103"/>
      <c r="CA249" s="103"/>
      <c r="CB249" s="103"/>
      <c r="CC249" s="103"/>
      <c r="CD249" s="103"/>
      <c r="CE249" s="103"/>
      <c r="CF249" s="103"/>
      <c r="CG249" s="103"/>
      <c r="CH249" s="102"/>
      <c r="CI249" s="96"/>
      <c r="CJ249" s="96"/>
      <c r="CK249" s="96"/>
      <c r="CL249" s="96"/>
      <c r="CM249" s="96"/>
      <c r="CN249" s="96"/>
      <c r="CO249" s="96"/>
      <c r="CP249" s="96"/>
      <c r="CQ249" s="96"/>
      <c r="CR249" s="96"/>
      <c r="CS249" s="96"/>
      <c r="CT249" s="96"/>
      <c r="CU249" s="96"/>
      <c r="CV249" s="96"/>
    </row>
    <row r="250" spans="1:100" s="94" customFormat="1" ht="14.4">
      <c r="A250" s="96"/>
      <c r="B250" s="96"/>
      <c r="C250" s="96"/>
      <c r="D250" s="96"/>
      <c r="E250" s="105"/>
      <c r="F250" s="96"/>
      <c r="G250" s="106"/>
      <c r="H250" s="105"/>
      <c r="I250" s="105"/>
      <c r="J250" s="105"/>
      <c r="K250" s="105"/>
      <c r="L250" s="105"/>
      <c r="M250" s="105"/>
      <c r="N250" s="104"/>
      <c r="O250" s="104"/>
      <c r="P250" s="98"/>
      <c r="Q250" s="98"/>
      <c r="R250" s="103"/>
      <c r="S250" s="103"/>
      <c r="T250" s="103"/>
      <c r="U250" s="103"/>
      <c r="V250" s="103"/>
      <c r="W250" s="103"/>
      <c r="X250" s="103"/>
      <c r="Y250" s="103"/>
      <c r="Z250" s="103"/>
      <c r="AA250" s="103"/>
      <c r="AB250" s="103"/>
      <c r="AC250" s="103"/>
      <c r="AD250" s="102"/>
      <c r="AE250" s="96"/>
      <c r="AF250" s="96"/>
      <c r="AG250" s="96"/>
      <c r="AH250" s="96"/>
      <c r="AI250" s="96"/>
      <c r="AJ250" s="96"/>
      <c r="AK250" s="96"/>
      <c r="AL250" s="96"/>
      <c r="AM250" s="96"/>
      <c r="AN250" s="96"/>
      <c r="AO250" s="96"/>
      <c r="AP250" s="96"/>
      <c r="AQ250" s="96"/>
      <c r="AR250" s="96"/>
      <c r="AT250" s="103"/>
      <c r="AU250" s="103"/>
      <c r="AV250" s="103"/>
      <c r="AW250" s="103"/>
      <c r="AX250" s="103"/>
      <c r="AY250" s="103"/>
      <c r="AZ250" s="103"/>
      <c r="BA250" s="103"/>
      <c r="BB250" s="103"/>
      <c r="BC250" s="103"/>
      <c r="BD250" s="103"/>
      <c r="BE250" s="103"/>
      <c r="BF250" s="102"/>
      <c r="BG250" s="96"/>
      <c r="BH250" s="96"/>
      <c r="BI250" s="96"/>
      <c r="BJ250" s="96"/>
      <c r="BK250" s="96"/>
      <c r="BL250" s="96"/>
      <c r="BM250" s="96"/>
      <c r="BN250" s="96"/>
      <c r="BO250" s="96"/>
      <c r="BP250" s="96"/>
      <c r="BQ250" s="96"/>
      <c r="BR250" s="96"/>
      <c r="BS250" s="96"/>
      <c r="BT250" s="96"/>
      <c r="BV250" s="103"/>
      <c r="BW250" s="103"/>
      <c r="BX250" s="103"/>
      <c r="BY250" s="103"/>
      <c r="BZ250" s="103"/>
      <c r="CA250" s="103"/>
      <c r="CB250" s="103"/>
      <c r="CC250" s="103"/>
      <c r="CD250" s="103"/>
      <c r="CE250" s="103"/>
      <c r="CF250" s="103"/>
      <c r="CG250" s="103"/>
      <c r="CH250" s="102"/>
      <c r="CI250" s="96"/>
      <c r="CJ250" s="96"/>
      <c r="CK250" s="96"/>
      <c r="CL250" s="96"/>
      <c r="CM250" s="96"/>
      <c r="CN250" s="96"/>
      <c r="CO250" s="96"/>
      <c r="CP250" s="96"/>
      <c r="CQ250" s="96"/>
      <c r="CR250" s="96"/>
      <c r="CS250" s="96"/>
      <c r="CT250" s="96"/>
      <c r="CU250" s="96"/>
      <c r="CV250" s="96"/>
    </row>
    <row r="251" spans="1:100" s="94" customFormat="1" ht="14.4">
      <c r="A251" s="96"/>
      <c r="B251" s="96"/>
      <c r="C251" s="96"/>
      <c r="D251" s="96"/>
      <c r="E251" s="105"/>
      <c r="F251" s="96"/>
      <c r="G251" s="106"/>
      <c r="H251" s="105"/>
      <c r="I251" s="105"/>
      <c r="J251" s="105"/>
      <c r="K251" s="105"/>
      <c r="L251" s="105"/>
      <c r="M251" s="105"/>
      <c r="N251" s="104"/>
      <c r="O251" s="104"/>
      <c r="P251" s="98"/>
      <c r="Q251" s="98"/>
      <c r="R251" s="103"/>
      <c r="S251" s="103"/>
      <c r="T251" s="103"/>
      <c r="U251" s="103"/>
      <c r="V251" s="103"/>
      <c r="W251" s="103"/>
      <c r="X251" s="103"/>
      <c r="Y251" s="103"/>
      <c r="Z251" s="103"/>
      <c r="AA251" s="103"/>
      <c r="AB251" s="103"/>
      <c r="AC251" s="103"/>
      <c r="AD251" s="102"/>
      <c r="AE251" s="96"/>
      <c r="AF251" s="96"/>
      <c r="AG251" s="96"/>
      <c r="AH251" s="96"/>
      <c r="AI251" s="96"/>
      <c r="AJ251" s="96"/>
      <c r="AK251" s="96"/>
      <c r="AL251" s="96"/>
      <c r="AM251" s="96"/>
      <c r="AN251" s="96"/>
      <c r="AO251" s="96"/>
      <c r="AP251" s="96"/>
      <c r="AQ251" s="96"/>
      <c r="AR251" s="96"/>
      <c r="AT251" s="103"/>
      <c r="AU251" s="103"/>
      <c r="AV251" s="103"/>
      <c r="AW251" s="103"/>
      <c r="AX251" s="103"/>
      <c r="AY251" s="103"/>
      <c r="AZ251" s="103"/>
      <c r="BA251" s="103"/>
      <c r="BB251" s="103"/>
      <c r="BC251" s="103"/>
      <c r="BD251" s="103"/>
      <c r="BE251" s="103"/>
      <c r="BF251" s="102"/>
      <c r="BG251" s="96"/>
      <c r="BH251" s="96"/>
      <c r="BI251" s="96"/>
      <c r="BJ251" s="96"/>
      <c r="BK251" s="96"/>
      <c r="BL251" s="96"/>
      <c r="BM251" s="96"/>
      <c r="BN251" s="96"/>
      <c r="BO251" s="96"/>
      <c r="BP251" s="96"/>
      <c r="BQ251" s="96"/>
      <c r="BR251" s="96"/>
      <c r="BS251" s="96"/>
      <c r="BT251" s="96"/>
      <c r="BV251" s="103"/>
      <c r="BW251" s="103"/>
      <c r="BX251" s="103"/>
      <c r="BY251" s="103"/>
      <c r="BZ251" s="103"/>
      <c r="CA251" s="103"/>
      <c r="CB251" s="103"/>
      <c r="CC251" s="103"/>
      <c r="CD251" s="103"/>
      <c r="CE251" s="103"/>
      <c r="CF251" s="103"/>
      <c r="CG251" s="103"/>
      <c r="CH251" s="102"/>
      <c r="CI251" s="96"/>
      <c r="CJ251" s="96"/>
      <c r="CK251" s="96"/>
      <c r="CL251" s="96"/>
      <c r="CM251" s="96"/>
      <c r="CN251" s="96"/>
      <c r="CO251" s="96"/>
      <c r="CP251" s="96"/>
      <c r="CQ251" s="96"/>
      <c r="CR251" s="96"/>
      <c r="CS251" s="96"/>
      <c r="CT251" s="96"/>
      <c r="CU251" s="96"/>
      <c r="CV251" s="96"/>
    </row>
    <row r="252" spans="1:100" s="94" customFormat="1" ht="14.4">
      <c r="A252" s="96"/>
      <c r="B252" s="96"/>
      <c r="C252" s="96"/>
      <c r="D252" s="96"/>
      <c r="E252" s="105"/>
      <c r="F252" s="96"/>
      <c r="G252" s="106"/>
      <c r="H252" s="105"/>
      <c r="I252" s="105"/>
      <c r="J252" s="105"/>
      <c r="K252" s="105"/>
      <c r="L252" s="105"/>
      <c r="M252" s="105"/>
      <c r="N252" s="104"/>
      <c r="O252" s="104"/>
      <c r="P252" s="98"/>
      <c r="Q252" s="98"/>
      <c r="R252" s="103"/>
      <c r="S252" s="103"/>
      <c r="T252" s="103"/>
      <c r="U252" s="103"/>
      <c r="V252" s="103"/>
      <c r="W252" s="103"/>
      <c r="X252" s="103"/>
      <c r="Y252" s="103"/>
      <c r="Z252" s="103"/>
      <c r="AA252" s="103"/>
      <c r="AB252" s="103"/>
      <c r="AC252" s="103"/>
      <c r="AD252" s="102"/>
      <c r="AE252" s="96"/>
      <c r="AF252" s="96"/>
      <c r="AG252" s="96"/>
      <c r="AH252" s="96"/>
      <c r="AI252" s="96"/>
      <c r="AJ252" s="96"/>
      <c r="AK252" s="96"/>
      <c r="AL252" s="96"/>
      <c r="AM252" s="96"/>
      <c r="AN252" s="96"/>
      <c r="AO252" s="96"/>
      <c r="AP252" s="96"/>
      <c r="AQ252" s="96"/>
      <c r="AR252" s="96"/>
      <c r="AT252" s="103"/>
      <c r="AU252" s="103"/>
      <c r="AV252" s="103"/>
      <c r="AW252" s="103"/>
      <c r="AX252" s="103"/>
      <c r="AY252" s="103"/>
      <c r="AZ252" s="103"/>
      <c r="BA252" s="103"/>
      <c r="BB252" s="103"/>
      <c r="BC252" s="103"/>
      <c r="BD252" s="103"/>
      <c r="BE252" s="103"/>
      <c r="BF252" s="102"/>
      <c r="BG252" s="96"/>
      <c r="BH252" s="96"/>
      <c r="BI252" s="96"/>
      <c r="BJ252" s="96"/>
      <c r="BK252" s="96"/>
      <c r="BL252" s="96"/>
      <c r="BM252" s="96"/>
      <c r="BN252" s="96"/>
      <c r="BO252" s="96"/>
      <c r="BP252" s="96"/>
      <c r="BQ252" s="96"/>
      <c r="BR252" s="96"/>
      <c r="BS252" s="96"/>
      <c r="BT252" s="96"/>
      <c r="BV252" s="103"/>
      <c r="BW252" s="103"/>
      <c r="BX252" s="103"/>
      <c r="BY252" s="103"/>
      <c r="BZ252" s="103"/>
      <c r="CA252" s="103"/>
      <c r="CB252" s="103"/>
      <c r="CC252" s="103"/>
      <c r="CD252" s="103"/>
      <c r="CE252" s="103"/>
      <c r="CF252" s="103"/>
      <c r="CG252" s="103"/>
      <c r="CH252" s="102"/>
      <c r="CI252" s="96"/>
      <c r="CJ252" s="96"/>
      <c r="CK252" s="96"/>
      <c r="CL252" s="96"/>
      <c r="CM252" s="96"/>
      <c r="CN252" s="96"/>
      <c r="CO252" s="96"/>
      <c r="CP252" s="96"/>
      <c r="CQ252" s="96"/>
      <c r="CR252" s="96"/>
      <c r="CS252" s="96"/>
      <c r="CT252" s="96"/>
      <c r="CU252" s="96"/>
      <c r="CV252" s="96"/>
    </row>
    <row r="253" spans="1:100" s="94" customFormat="1" ht="14.4">
      <c r="A253" s="96"/>
      <c r="B253" s="96"/>
      <c r="C253" s="96"/>
      <c r="D253" s="96"/>
      <c r="E253" s="105"/>
      <c r="F253" s="96"/>
      <c r="G253" s="106"/>
      <c r="H253" s="105"/>
      <c r="I253" s="105"/>
      <c r="J253" s="105"/>
      <c r="K253" s="105"/>
      <c r="L253" s="105"/>
      <c r="M253" s="105"/>
      <c r="N253" s="104"/>
      <c r="O253" s="104"/>
      <c r="P253" s="98"/>
      <c r="Q253" s="98"/>
      <c r="R253" s="103"/>
      <c r="S253" s="103"/>
      <c r="T253" s="103"/>
      <c r="U253" s="103"/>
      <c r="V253" s="103"/>
      <c r="W253" s="103"/>
      <c r="X253" s="103"/>
      <c r="Y253" s="103"/>
      <c r="Z253" s="103"/>
      <c r="AA253" s="103"/>
      <c r="AB253" s="103"/>
      <c r="AC253" s="103"/>
      <c r="AD253" s="102"/>
      <c r="AE253" s="96"/>
      <c r="AF253" s="96"/>
      <c r="AG253" s="96"/>
      <c r="AH253" s="96"/>
      <c r="AI253" s="96"/>
      <c r="AJ253" s="96"/>
      <c r="AK253" s="96"/>
      <c r="AL253" s="96"/>
      <c r="AM253" s="96"/>
      <c r="AN253" s="96"/>
      <c r="AO253" s="96"/>
      <c r="AP253" s="96"/>
      <c r="AQ253" s="96"/>
      <c r="AR253" s="96"/>
      <c r="AT253" s="103"/>
      <c r="AU253" s="103"/>
      <c r="AV253" s="103"/>
      <c r="AW253" s="103"/>
      <c r="AX253" s="103"/>
      <c r="AY253" s="103"/>
      <c r="AZ253" s="103"/>
      <c r="BA253" s="103"/>
      <c r="BB253" s="103"/>
      <c r="BC253" s="103"/>
      <c r="BD253" s="103"/>
      <c r="BE253" s="103"/>
      <c r="BF253" s="102"/>
      <c r="BG253" s="96"/>
      <c r="BH253" s="96"/>
      <c r="BI253" s="96"/>
      <c r="BJ253" s="96"/>
      <c r="BK253" s="96"/>
      <c r="BL253" s="96"/>
      <c r="BM253" s="96"/>
      <c r="BN253" s="96"/>
      <c r="BO253" s="96"/>
      <c r="BP253" s="96"/>
      <c r="BQ253" s="96"/>
      <c r="BR253" s="96"/>
      <c r="BS253" s="96"/>
      <c r="BT253" s="96"/>
      <c r="BV253" s="103"/>
      <c r="BW253" s="103"/>
      <c r="BX253" s="103"/>
      <c r="BY253" s="103"/>
      <c r="BZ253" s="103"/>
      <c r="CA253" s="103"/>
      <c r="CB253" s="103"/>
      <c r="CC253" s="103"/>
      <c r="CD253" s="103"/>
      <c r="CE253" s="103"/>
      <c r="CF253" s="103"/>
      <c r="CG253" s="103"/>
      <c r="CH253" s="102"/>
      <c r="CI253" s="96"/>
      <c r="CJ253" s="96"/>
      <c r="CK253" s="96"/>
      <c r="CL253" s="96"/>
      <c r="CM253" s="96"/>
      <c r="CN253" s="96"/>
      <c r="CO253" s="96"/>
      <c r="CP253" s="96"/>
      <c r="CQ253" s="96"/>
      <c r="CR253" s="96"/>
      <c r="CS253" s="96"/>
      <c r="CT253" s="96"/>
      <c r="CU253" s="96"/>
      <c r="CV253" s="96"/>
    </row>
    <row r="254" spans="1:100" s="94" customFormat="1" ht="14.4">
      <c r="A254" s="96"/>
      <c r="B254" s="96"/>
      <c r="C254" s="96"/>
      <c r="D254" s="96"/>
      <c r="E254" s="105"/>
      <c r="F254" s="96"/>
      <c r="G254" s="106"/>
      <c r="H254" s="105"/>
      <c r="I254" s="105"/>
      <c r="J254" s="105"/>
      <c r="K254" s="105"/>
      <c r="L254" s="105"/>
      <c r="M254" s="105"/>
      <c r="N254" s="104"/>
      <c r="O254" s="104"/>
      <c r="P254" s="98"/>
      <c r="Q254" s="98"/>
      <c r="R254" s="103"/>
      <c r="S254" s="103"/>
      <c r="T254" s="103"/>
      <c r="U254" s="103"/>
      <c r="V254" s="103"/>
      <c r="W254" s="103"/>
      <c r="X254" s="103"/>
      <c r="Y254" s="103"/>
      <c r="Z254" s="103"/>
      <c r="AA254" s="103"/>
      <c r="AB254" s="103"/>
      <c r="AC254" s="103"/>
      <c r="AD254" s="102"/>
      <c r="AE254" s="96"/>
      <c r="AF254" s="96"/>
      <c r="AG254" s="96"/>
      <c r="AH254" s="96"/>
      <c r="AI254" s="96"/>
      <c r="AJ254" s="96"/>
      <c r="AK254" s="96"/>
      <c r="AL254" s="96"/>
      <c r="AM254" s="96"/>
      <c r="AN254" s="96"/>
      <c r="AO254" s="96"/>
      <c r="AP254" s="96"/>
      <c r="AQ254" s="96"/>
      <c r="AR254" s="96"/>
      <c r="AT254" s="103"/>
      <c r="AU254" s="103"/>
      <c r="AV254" s="103"/>
      <c r="AW254" s="103"/>
      <c r="AX254" s="103"/>
      <c r="AY254" s="103"/>
      <c r="AZ254" s="103"/>
      <c r="BA254" s="103"/>
      <c r="BB254" s="103"/>
      <c r="BC254" s="103"/>
      <c r="BD254" s="103"/>
      <c r="BE254" s="103"/>
      <c r="BF254" s="102"/>
      <c r="BG254" s="96"/>
      <c r="BH254" s="96"/>
      <c r="BI254" s="96"/>
      <c r="BJ254" s="96"/>
      <c r="BK254" s="96"/>
      <c r="BL254" s="96"/>
      <c r="BM254" s="96"/>
      <c r="BN254" s="96"/>
      <c r="BO254" s="96"/>
      <c r="BP254" s="96"/>
      <c r="BQ254" s="96"/>
      <c r="BR254" s="96"/>
      <c r="BS254" s="96"/>
      <c r="BT254" s="96"/>
      <c r="BV254" s="103"/>
      <c r="BW254" s="103"/>
      <c r="BX254" s="103"/>
      <c r="BY254" s="103"/>
      <c r="BZ254" s="103"/>
      <c r="CA254" s="103"/>
      <c r="CB254" s="103"/>
      <c r="CC254" s="103"/>
      <c r="CD254" s="103"/>
      <c r="CE254" s="103"/>
      <c r="CF254" s="103"/>
      <c r="CG254" s="103"/>
      <c r="CH254" s="102"/>
      <c r="CI254" s="96"/>
      <c r="CJ254" s="96"/>
      <c r="CK254" s="96"/>
      <c r="CL254" s="96"/>
      <c r="CM254" s="96"/>
      <c r="CN254" s="96"/>
      <c r="CO254" s="96"/>
      <c r="CP254" s="96"/>
      <c r="CQ254" s="96"/>
      <c r="CR254" s="96"/>
      <c r="CS254" s="96"/>
      <c r="CT254" s="96"/>
      <c r="CU254" s="96"/>
      <c r="CV254" s="96"/>
    </row>
    <row r="255" spans="1:100" s="94" customFormat="1" ht="14.4">
      <c r="A255" s="96"/>
      <c r="B255" s="96"/>
      <c r="C255" s="96"/>
      <c r="D255" s="96"/>
      <c r="E255" s="105"/>
      <c r="F255" s="96"/>
      <c r="G255" s="106"/>
      <c r="H255" s="105"/>
      <c r="I255" s="105"/>
      <c r="J255" s="105"/>
      <c r="K255" s="105"/>
      <c r="L255" s="105"/>
      <c r="M255" s="105"/>
      <c r="N255" s="104"/>
      <c r="O255" s="104"/>
      <c r="P255" s="98"/>
      <c r="Q255" s="98"/>
      <c r="R255" s="103"/>
      <c r="S255" s="103"/>
      <c r="T255" s="103"/>
      <c r="U255" s="103"/>
      <c r="V255" s="103"/>
      <c r="W255" s="103"/>
      <c r="X255" s="103"/>
      <c r="Y255" s="103"/>
      <c r="Z255" s="103"/>
      <c r="AA255" s="103"/>
      <c r="AB255" s="103"/>
      <c r="AC255" s="103"/>
      <c r="AD255" s="102"/>
      <c r="AE255" s="96"/>
      <c r="AF255" s="96"/>
      <c r="AG255" s="96"/>
      <c r="AH255" s="96"/>
      <c r="AI255" s="96"/>
      <c r="AJ255" s="96"/>
      <c r="AK255" s="96"/>
      <c r="AL255" s="96"/>
      <c r="AM255" s="96"/>
      <c r="AN255" s="96"/>
      <c r="AO255" s="96"/>
      <c r="AP255" s="96"/>
      <c r="AQ255" s="96"/>
      <c r="AR255" s="96"/>
      <c r="AT255" s="103"/>
      <c r="AU255" s="103"/>
      <c r="AV255" s="103"/>
      <c r="AW255" s="103"/>
      <c r="AX255" s="103"/>
      <c r="AY255" s="103"/>
      <c r="AZ255" s="103"/>
      <c r="BA255" s="103"/>
      <c r="BB255" s="103"/>
      <c r="BC255" s="103"/>
      <c r="BD255" s="103"/>
      <c r="BE255" s="103"/>
      <c r="BF255" s="102"/>
      <c r="BG255" s="96"/>
      <c r="BH255" s="96"/>
      <c r="BI255" s="96"/>
      <c r="BJ255" s="96"/>
      <c r="BK255" s="96"/>
      <c r="BL255" s="96"/>
      <c r="BM255" s="96"/>
      <c r="BN255" s="96"/>
      <c r="BO255" s="96"/>
      <c r="BP255" s="96"/>
      <c r="BQ255" s="96"/>
      <c r="BR255" s="96"/>
      <c r="BS255" s="96"/>
      <c r="BT255" s="96"/>
      <c r="BV255" s="103"/>
      <c r="BW255" s="103"/>
      <c r="BX255" s="103"/>
      <c r="BY255" s="103"/>
      <c r="BZ255" s="103"/>
      <c r="CA255" s="103"/>
      <c r="CB255" s="103"/>
      <c r="CC255" s="103"/>
      <c r="CD255" s="103"/>
      <c r="CE255" s="103"/>
      <c r="CF255" s="103"/>
      <c r="CG255" s="103"/>
      <c r="CH255" s="102"/>
      <c r="CI255" s="96"/>
      <c r="CJ255" s="96"/>
      <c r="CK255" s="96"/>
      <c r="CL255" s="96"/>
      <c r="CM255" s="96"/>
      <c r="CN255" s="96"/>
      <c r="CO255" s="96"/>
      <c r="CP255" s="96"/>
      <c r="CQ255" s="96"/>
      <c r="CR255" s="96"/>
      <c r="CS255" s="96"/>
      <c r="CT255" s="96"/>
      <c r="CU255" s="96"/>
      <c r="CV255" s="96"/>
    </row>
    <row r="256" spans="1:100" s="94" customFormat="1" ht="14.4">
      <c r="A256" s="96"/>
      <c r="B256" s="96"/>
      <c r="C256" s="96"/>
      <c r="D256" s="96"/>
      <c r="E256" s="105"/>
      <c r="F256" s="96"/>
      <c r="G256" s="106"/>
      <c r="H256" s="105"/>
      <c r="I256" s="105"/>
      <c r="J256" s="105"/>
      <c r="K256" s="105"/>
      <c r="L256" s="105"/>
      <c r="M256" s="105"/>
      <c r="N256" s="104"/>
      <c r="O256" s="104"/>
      <c r="P256" s="98"/>
      <c r="Q256" s="98"/>
      <c r="R256" s="103"/>
      <c r="S256" s="103"/>
      <c r="T256" s="103"/>
      <c r="U256" s="103"/>
      <c r="V256" s="103"/>
      <c r="W256" s="103"/>
      <c r="X256" s="103"/>
      <c r="Y256" s="103"/>
      <c r="Z256" s="103"/>
      <c r="AA256" s="103"/>
      <c r="AB256" s="103"/>
      <c r="AC256" s="103"/>
      <c r="AD256" s="102"/>
      <c r="AE256" s="96"/>
      <c r="AF256" s="96"/>
      <c r="AG256" s="96"/>
      <c r="AH256" s="96"/>
      <c r="AI256" s="96"/>
      <c r="AJ256" s="96"/>
      <c r="AK256" s="96"/>
      <c r="AL256" s="96"/>
      <c r="AM256" s="96"/>
      <c r="AN256" s="96"/>
      <c r="AO256" s="96"/>
      <c r="AP256" s="96"/>
      <c r="AQ256" s="96"/>
      <c r="AR256" s="96"/>
      <c r="AT256" s="103"/>
      <c r="AU256" s="103"/>
      <c r="AV256" s="103"/>
      <c r="AW256" s="103"/>
      <c r="AX256" s="103"/>
      <c r="AY256" s="103"/>
      <c r="AZ256" s="103"/>
      <c r="BA256" s="103"/>
      <c r="BB256" s="103"/>
      <c r="BC256" s="103"/>
      <c r="BD256" s="103"/>
      <c r="BE256" s="103"/>
      <c r="BF256" s="102"/>
      <c r="BG256" s="96"/>
      <c r="BH256" s="96"/>
      <c r="BI256" s="96"/>
      <c r="BJ256" s="96"/>
      <c r="BK256" s="96"/>
      <c r="BL256" s="96"/>
      <c r="BM256" s="96"/>
      <c r="BN256" s="96"/>
      <c r="BO256" s="96"/>
      <c r="BP256" s="96"/>
      <c r="BQ256" s="96"/>
      <c r="BR256" s="96"/>
      <c r="BS256" s="96"/>
      <c r="BT256" s="96"/>
      <c r="BV256" s="103"/>
      <c r="BW256" s="103"/>
      <c r="BX256" s="103"/>
      <c r="BY256" s="103"/>
      <c r="BZ256" s="103"/>
      <c r="CA256" s="103"/>
      <c r="CB256" s="103"/>
      <c r="CC256" s="103"/>
      <c r="CD256" s="103"/>
      <c r="CE256" s="103"/>
      <c r="CF256" s="103"/>
      <c r="CG256" s="103"/>
      <c r="CH256" s="102"/>
      <c r="CI256" s="96"/>
      <c r="CJ256" s="96"/>
      <c r="CK256" s="96"/>
      <c r="CL256" s="96"/>
      <c r="CM256" s="96"/>
      <c r="CN256" s="96"/>
      <c r="CO256" s="96"/>
      <c r="CP256" s="96"/>
      <c r="CQ256" s="96"/>
      <c r="CR256" s="96"/>
      <c r="CS256" s="96"/>
      <c r="CT256" s="96"/>
      <c r="CU256" s="96"/>
      <c r="CV256" s="96"/>
    </row>
    <row r="257" spans="1:100" s="94" customFormat="1" ht="14.4">
      <c r="A257" s="96"/>
      <c r="B257" s="96"/>
      <c r="C257" s="96"/>
      <c r="D257" s="96"/>
      <c r="E257" s="105"/>
      <c r="F257" s="96"/>
      <c r="G257" s="106"/>
      <c r="H257" s="105"/>
      <c r="I257" s="105"/>
      <c r="J257" s="105"/>
      <c r="K257" s="105"/>
      <c r="L257" s="105"/>
      <c r="M257" s="105"/>
      <c r="N257" s="104"/>
      <c r="O257" s="104"/>
      <c r="P257" s="98"/>
      <c r="Q257" s="98"/>
      <c r="R257" s="103"/>
      <c r="S257" s="103"/>
      <c r="T257" s="103"/>
      <c r="U257" s="103"/>
      <c r="V257" s="103"/>
      <c r="W257" s="103"/>
      <c r="X257" s="103"/>
      <c r="Y257" s="103"/>
      <c r="Z257" s="103"/>
      <c r="AA257" s="103"/>
      <c r="AB257" s="103"/>
      <c r="AC257" s="103"/>
      <c r="AD257" s="102"/>
      <c r="AE257" s="96"/>
      <c r="AF257" s="96"/>
      <c r="AG257" s="96"/>
      <c r="AH257" s="96"/>
      <c r="AI257" s="96"/>
      <c r="AJ257" s="96"/>
      <c r="AK257" s="96"/>
      <c r="AL257" s="96"/>
      <c r="AM257" s="96"/>
      <c r="AN257" s="96"/>
      <c r="AO257" s="96"/>
      <c r="AP257" s="96"/>
      <c r="AQ257" s="96"/>
      <c r="AR257" s="96"/>
      <c r="AT257" s="103"/>
      <c r="AU257" s="103"/>
      <c r="AV257" s="103"/>
      <c r="AW257" s="103"/>
      <c r="AX257" s="103"/>
      <c r="AY257" s="103"/>
      <c r="AZ257" s="103"/>
      <c r="BA257" s="103"/>
      <c r="BB257" s="103"/>
      <c r="BC257" s="103"/>
      <c r="BD257" s="103"/>
      <c r="BE257" s="103"/>
      <c r="BF257" s="102"/>
      <c r="BG257" s="96"/>
      <c r="BH257" s="96"/>
      <c r="BI257" s="96"/>
      <c r="BJ257" s="96"/>
      <c r="BK257" s="96"/>
      <c r="BL257" s="96"/>
      <c r="BM257" s="96"/>
      <c r="BN257" s="96"/>
      <c r="BO257" s="96"/>
      <c r="BP257" s="96"/>
      <c r="BQ257" s="96"/>
      <c r="BR257" s="96"/>
      <c r="BS257" s="96"/>
      <c r="BT257" s="96"/>
      <c r="BV257" s="103"/>
      <c r="BW257" s="103"/>
      <c r="BX257" s="103"/>
      <c r="BY257" s="103"/>
      <c r="BZ257" s="103"/>
      <c r="CA257" s="103"/>
      <c r="CB257" s="103"/>
      <c r="CC257" s="103"/>
      <c r="CD257" s="103"/>
      <c r="CE257" s="103"/>
      <c r="CF257" s="103"/>
      <c r="CG257" s="103"/>
      <c r="CH257" s="102"/>
      <c r="CI257" s="96"/>
      <c r="CJ257" s="96"/>
      <c r="CK257" s="96"/>
      <c r="CL257" s="96"/>
      <c r="CM257" s="96"/>
      <c r="CN257" s="96"/>
      <c r="CO257" s="96"/>
      <c r="CP257" s="96"/>
      <c r="CQ257" s="96"/>
      <c r="CR257" s="96"/>
      <c r="CS257" s="96"/>
      <c r="CT257" s="96"/>
      <c r="CU257" s="96"/>
      <c r="CV257" s="96"/>
    </row>
    <row r="258" spans="1:100" s="94" customFormat="1" ht="14.4">
      <c r="A258" s="96"/>
      <c r="B258" s="96"/>
      <c r="C258" s="96"/>
      <c r="D258" s="96"/>
      <c r="E258" s="105"/>
      <c r="F258" s="96"/>
      <c r="G258" s="106"/>
      <c r="H258" s="105"/>
      <c r="I258" s="105"/>
      <c r="J258" s="105"/>
      <c r="K258" s="105"/>
      <c r="L258" s="105"/>
      <c r="M258" s="105"/>
      <c r="N258" s="104"/>
      <c r="O258" s="104"/>
      <c r="P258" s="98"/>
      <c r="Q258" s="98"/>
      <c r="R258" s="103"/>
      <c r="S258" s="103"/>
      <c r="T258" s="103"/>
      <c r="U258" s="103"/>
      <c r="V258" s="103"/>
      <c r="W258" s="103"/>
      <c r="X258" s="103"/>
      <c r="Y258" s="103"/>
      <c r="Z258" s="103"/>
      <c r="AA258" s="103"/>
      <c r="AB258" s="103"/>
      <c r="AC258" s="103"/>
      <c r="AD258" s="102"/>
      <c r="AE258" s="96"/>
      <c r="AF258" s="96"/>
      <c r="AG258" s="96"/>
      <c r="AH258" s="96"/>
      <c r="AI258" s="96"/>
      <c r="AJ258" s="96"/>
      <c r="AK258" s="96"/>
      <c r="AL258" s="96"/>
      <c r="AM258" s="96"/>
      <c r="AN258" s="96"/>
      <c r="AO258" s="96"/>
      <c r="AP258" s="96"/>
      <c r="AQ258" s="96"/>
      <c r="AR258" s="96"/>
      <c r="AT258" s="103"/>
      <c r="AU258" s="103"/>
      <c r="AV258" s="103"/>
      <c r="AW258" s="103"/>
      <c r="AX258" s="103"/>
      <c r="AY258" s="103"/>
      <c r="AZ258" s="103"/>
      <c r="BA258" s="103"/>
      <c r="BB258" s="103"/>
      <c r="BC258" s="103"/>
      <c r="BD258" s="103"/>
      <c r="BE258" s="103"/>
      <c r="BF258" s="102"/>
      <c r="BG258" s="96"/>
      <c r="BH258" s="96"/>
      <c r="BI258" s="96"/>
      <c r="BJ258" s="96"/>
      <c r="BK258" s="96"/>
      <c r="BL258" s="96"/>
      <c r="BM258" s="96"/>
      <c r="BN258" s="96"/>
      <c r="BO258" s="96"/>
      <c r="BP258" s="96"/>
      <c r="BQ258" s="96"/>
      <c r="BR258" s="96"/>
      <c r="BS258" s="96"/>
      <c r="BT258" s="96"/>
      <c r="BV258" s="103"/>
      <c r="BW258" s="103"/>
      <c r="BX258" s="103"/>
      <c r="BY258" s="103"/>
      <c r="BZ258" s="103"/>
      <c r="CA258" s="103"/>
      <c r="CB258" s="103"/>
      <c r="CC258" s="103"/>
      <c r="CD258" s="103"/>
      <c r="CE258" s="103"/>
      <c r="CF258" s="103"/>
      <c r="CG258" s="103"/>
      <c r="CH258" s="102"/>
      <c r="CI258" s="96"/>
      <c r="CJ258" s="96"/>
      <c r="CK258" s="96"/>
      <c r="CL258" s="96"/>
      <c r="CM258" s="96"/>
      <c r="CN258" s="96"/>
      <c r="CO258" s="96"/>
      <c r="CP258" s="96"/>
      <c r="CQ258" s="96"/>
      <c r="CR258" s="96"/>
      <c r="CS258" s="96"/>
      <c r="CT258" s="96"/>
      <c r="CU258" s="96"/>
      <c r="CV258" s="96"/>
    </row>
    <row r="259" spans="1:100" s="94" customFormat="1" ht="14.4">
      <c r="A259" s="96"/>
      <c r="B259" s="96"/>
      <c r="C259" s="96"/>
      <c r="D259" s="96"/>
      <c r="E259" s="105"/>
      <c r="F259" s="96"/>
      <c r="G259" s="106"/>
      <c r="H259" s="105"/>
      <c r="I259" s="105"/>
      <c r="J259" s="105"/>
      <c r="K259" s="105"/>
      <c r="L259" s="105"/>
      <c r="M259" s="105"/>
      <c r="N259" s="104"/>
      <c r="O259" s="104"/>
      <c r="P259" s="98"/>
      <c r="Q259" s="98"/>
      <c r="R259" s="103"/>
      <c r="S259" s="103"/>
      <c r="T259" s="103"/>
      <c r="U259" s="103"/>
      <c r="V259" s="103"/>
      <c r="W259" s="103"/>
      <c r="X259" s="103"/>
      <c r="Y259" s="103"/>
      <c r="Z259" s="103"/>
      <c r="AA259" s="103"/>
      <c r="AB259" s="103"/>
      <c r="AC259" s="103"/>
      <c r="AD259" s="102"/>
      <c r="AE259" s="96"/>
      <c r="AF259" s="96"/>
      <c r="AG259" s="96"/>
      <c r="AH259" s="96"/>
      <c r="AI259" s="96"/>
      <c r="AJ259" s="96"/>
      <c r="AK259" s="96"/>
      <c r="AL259" s="96"/>
      <c r="AM259" s="96"/>
      <c r="AN259" s="96"/>
      <c r="AO259" s="96"/>
      <c r="AP259" s="96"/>
      <c r="AQ259" s="96"/>
      <c r="AR259" s="96"/>
      <c r="AT259" s="103"/>
      <c r="AU259" s="103"/>
      <c r="AV259" s="103"/>
      <c r="AW259" s="103"/>
      <c r="AX259" s="103"/>
      <c r="AY259" s="103"/>
      <c r="AZ259" s="103"/>
      <c r="BA259" s="103"/>
      <c r="BB259" s="103"/>
      <c r="BC259" s="103"/>
      <c r="BD259" s="103"/>
      <c r="BE259" s="103"/>
      <c r="BF259" s="102"/>
      <c r="BG259" s="96"/>
      <c r="BH259" s="96"/>
      <c r="BI259" s="96"/>
      <c r="BJ259" s="96"/>
      <c r="BK259" s="96"/>
      <c r="BL259" s="96"/>
      <c r="BM259" s="96"/>
      <c r="BN259" s="96"/>
      <c r="BO259" s="96"/>
      <c r="BP259" s="96"/>
      <c r="BQ259" s="96"/>
      <c r="BR259" s="96"/>
      <c r="BS259" s="96"/>
      <c r="BT259" s="96"/>
      <c r="BV259" s="103"/>
      <c r="BW259" s="103"/>
      <c r="BX259" s="103"/>
      <c r="BY259" s="103"/>
      <c r="BZ259" s="103"/>
      <c r="CA259" s="103"/>
      <c r="CB259" s="103"/>
      <c r="CC259" s="103"/>
      <c r="CD259" s="103"/>
      <c r="CE259" s="103"/>
      <c r="CF259" s="103"/>
      <c r="CG259" s="103"/>
      <c r="CH259" s="102"/>
      <c r="CI259" s="96"/>
      <c r="CJ259" s="96"/>
      <c r="CK259" s="96"/>
      <c r="CL259" s="96"/>
      <c r="CM259" s="96"/>
      <c r="CN259" s="96"/>
      <c r="CO259" s="96"/>
      <c r="CP259" s="96"/>
      <c r="CQ259" s="96"/>
      <c r="CR259" s="96"/>
      <c r="CS259" s="96"/>
      <c r="CT259" s="96"/>
      <c r="CU259" s="96"/>
      <c r="CV259" s="96"/>
    </row>
    <row r="260" spans="1:100" s="94" customFormat="1" ht="14.4">
      <c r="A260" s="96"/>
      <c r="B260" s="96"/>
      <c r="C260" s="96"/>
      <c r="D260" s="96"/>
      <c r="E260" s="105"/>
      <c r="F260" s="96"/>
      <c r="G260" s="106"/>
      <c r="H260" s="105"/>
      <c r="I260" s="105"/>
      <c r="J260" s="105"/>
      <c r="K260" s="105"/>
      <c r="L260" s="105"/>
      <c r="M260" s="105"/>
      <c r="N260" s="104"/>
      <c r="O260" s="104"/>
      <c r="P260" s="98"/>
      <c r="Q260" s="98"/>
      <c r="R260" s="103"/>
      <c r="S260" s="103"/>
      <c r="T260" s="103"/>
      <c r="U260" s="103"/>
      <c r="V260" s="103"/>
      <c r="W260" s="103"/>
      <c r="X260" s="103"/>
      <c r="Y260" s="103"/>
      <c r="Z260" s="103"/>
      <c r="AA260" s="103"/>
      <c r="AB260" s="103"/>
      <c r="AC260" s="103"/>
      <c r="AD260" s="102"/>
      <c r="AE260" s="96"/>
      <c r="AF260" s="96"/>
      <c r="AG260" s="96"/>
      <c r="AH260" s="96"/>
      <c r="AI260" s="96"/>
      <c r="AJ260" s="96"/>
      <c r="AK260" s="96"/>
      <c r="AL260" s="96"/>
      <c r="AM260" s="96"/>
      <c r="AN260" s="96"/>
      <c r="AO260" s="96"/>
      <c r="AP260" s="96"/>
      <c r="AQ260" s="96"/>
      <c r="AR260" s="96"/>
      <c r="AT260" s="103"/>
      <c r="AU260" s="103"/>
      <c r="AV260" s="103"/>
      <c r="AW260" s="103"/>
      <c r="AX260" s="103"/>
      <c r="AY260" s="103"/>
      <c r="AZ260" s="103"/>
      <c r="BA260" s="103"/>
      <c r="BB260" s="103"/>
      <c r="BC260" s="103"/>
      <c r="BD260" s="103"/>
      <c r="BE260" s="103"/>
      <c r="BF260" s="102"/>
      <c r="BG260" s="96"/>
      <c r="BH260" s="96"/>
      <c r="BI260" s="96"/>
      <c r="BJ260" s="96"/>
      <c r="BK260" s="96"/>
      <c r="BL260" s="96"/>
      <c r="BM260" s="96"/>
      <c r="BN260" s="96"/>
      <c r="BO260" s="96"/>
      <c r="BP260" s="96"/>
      <c r="BQ260" s="96"/>
      <c r="BR260" s="96"/>
      <c r="BS260" s="96"/>
      <c r="BT260" s="96"/>
      <c r="BV260" s="103"/>
      <c r="BW260" s="103"/>
      <c r="BX260" s="103"/>
      <c r="BY260" s="103"/>
      <c r="BZ260" s="103"/>
      <c r="CA260" s="103"/>
      <c r="CB260" s="103"/>
      <c r="CC260" s="103"/>
      <c r="CD260" s="103"/>
      <c r="CE260" s="103"/>
      <c r="CF260" s="103"/>
      <c r="CG260" s="103"/>
      <c r="CH260" s="102"/>
      <c r="CI260" s="96"/>
      <c r="CJ260" s="96"/>
      <c r="CK260" s="96"/>
      <c r="CL260" s="96"/>
      <c r="CM260" s="96"/>
      <c r="CN260" s="96"/>
      <c r="CO260" s="96"/>
      <c r="CP260" s="96"/>
      <c r="CQ260" s="96"/>
      <c r="CR260" s="96"/>
      <c r="CS260" s="96"/>
      <c r="CT260" s="96"/>
      <c r="CU260" s="96"/>
      <c r="CV260" s="96"/>
    </row>
    <row r="261" spans="1:100" s="94" customFormat="1" ht="14.4">
      <c r="A261" s="96"/>
      <c r="B261" s="96"/>
      <c r="C261" s="96"/>
      <c r="D261" s="96"/>
      <c r="E261" s="105"/>
      <c r="F261" s="96"/>
      <c r="G261" s="106"/>
      <c r="H261" s="105"/>
      <c r="I261" s="105"/>
      <c r="J261" s="105"/>
      <c r="K261" s="105"/>
      <c r="L261" s="105"/>
      <c r="M261" s="105"/>
      <c r="N261" s="104"/>
      <c r="O261" s="104"/>
      <c r="P261" s="98"/>
      <c r="Q261" s="98"/>
      <c r="R261" s="103"/>
      <c r="S261" s="103"/>
      <c r="T261" s="103"/>
      <c r="U261" s="103"/>
      <c r="V261" s="103"/>
      <c r="W261" s="103"/>
      <c r="X261" s="103"/>
      <c r="Y261" s="103"/>
      <c r="Z261" s="103"/>
      <c r="AA261" s="103"/>
      <c r="AB261" s="103"/>
      <c r="AC261" s="103"/>
      <c r="AD261" s="102"/>
      <c r="AE261" s="96"/>
      <c r="AF261" s="96"/>
      <c r="AG261" s="96"/>
      <c r="AH261" s="96"/>
      <c r="AI261" s="96"/>
      <c r="AJ261" s="96"/>
      <c r="AK261" s="96"/>
      <c r="AL261" s="96"/>
      <c r="AM261" s="96"/>
      <c r="AN261" s="96"/>
      <c r="AO261" s="96"/>
      <c r="AP261" s="96"/>
      <c r="AQ261" s="96"/>
      <c r="AR261" s="96"/>
      <c r="AT261" s="103"/>
      <c r="AU261" s="103"/>
      <c r="AV261" s="103"/>
      <c r="AW261" s="103"/>
      <c r="AX261" s="103"/>
      <c r="AY261" s="103"/>
      <c r="AZ261" s="103"/>
      <c r="BA261" s="103"/>
      <c r="BB261" s="103"/>
      <c r="BC261" s="103"/>
      <c r="BD261" s="103"/>
      <c r="BE261" s="103"/>
      <c r="BF261" s="102"/>
      <c r="BG261" s="96"/>
      <c r="BH261" s="96"/>
      <c r="BI261" s="96"/>
      <c r="BJ261" s="96"/>
      <c r="BK261" s="96"/>
      <c r="BL261" s="96"/>
      <c r="BM261" s="96"/>
      <c r="BN261" s="96"/>
      <c r="BO261" s="96"/>
      <c r="BP261" s="96"/>
      <c r="BQ261" s="96"/>
      <c r="BR261" s="96"/>
      <c r="BS261" s="96"/>
      <c r="BT261" s="96"/>
      <c r="BV261" s="103"/>
      <c r="BW261" s="103"/>
      <c r="BX261" s="103"/>
      <c r="BY261" s="103"/>
      <c r="BZ261" s="103"/>
      <c r="CA261" s="103"/>
      <c r="CB261" s="103"/>
      <c r="CC261" s="103"/>
      <c r="CD261" s="103"/>
      <c r="CE261" s="103"/>
      <c r="CF261" s="103"/>
      <c r="CG261" s="103"/>
      <c r="CH261" s="102"/>
      <c r="CI261" s="96"/>
      <c r="CJ261" s="96"/>
      <c r="CK261" s="96"/>
      <c r="CL261" s="96"/>
      <c r="CM261" s="96"/>
      <c r="CN261" s="96"/>
      <c r="CO261" s="96"/>
      <c r="CP261" s="96"/>
      <c r="CQ261" s="96"/>
      <c r="CR261" s="96"/>
      <c r="CS261" s="96"/>
      <c r="CT261" s="96"/>
      <c r="CU261" s="96"/>
      <c r="CV261" s="96"/>
    </row>
    <row r="262" spans="1:100" s="94" customFormat="1" ht="14.4">
      <c r="A262" s="96"/>
      <c r="B262" s="96"/>
      <c r="C262" s="96"/>
      <c r="D262" s="96"/>
      <c r="E262" s="105"/>
      <c r="F262" s="96"/>
      <c r="G262" s="106"/>
      <c r="H262" s="105"/>
      <c r="I262" s="105"/>
      <c r="J262" s="105"/>
      <c r="K262" s="105"/>
      <c r="L262" s="105"/>
      <c r="M262" s="105"/>
      <c r="N262" s="104"/>
      <c r="O262" s="104"/>
      <c r="P262" s="98"/>
      <c r="Q262" s="98"/>
      <c r="R262" s="103"/>
      <c r="S262" s="103"/>
      <c r="T262" s="103"/>
      <c r="U262" s="103"/>
      <c r="V262" s="103"/>
      <c r="W262" s="103"/>
      <c r="X262" s="103"/>
      <c r="Y262" s="103"/>
      <c r="Z262" s="103"/>
      <c r="AA262" s="103"/>
      <c r="AB262" s="103"/>
      <c r="AC262" s="103"/>
      <c r="AD262" s="102"/>
      <c r="AE262" s="96"/>
      <c r="AF262" s="96"/>
      <c r="AG262" s="96"/>
      <c r="AH262" s="96"/>
      <c r="AI262" s="96"/>
      <c r="AJ262" s="96"/>
      <c r="AK262" s="96"/>
      <c r="AL262" s="96"/>
      <c r="AM262" s="96"/>
      <c r="AN262" s="96"/>
      <c r="AO262" s="96"/>
      <c r="AP262" s="96"/>
      <c r="AQ262" s="96"/>
      <c r="AR262" s="96"/>
      <c r="AT262" s="103"/>
      <c r="AU262" s="103"/>
      <c r="AV262" s="103"/>
      <c r="AW262" s="103"/>
      <c r="AX262" s="103"/>
      <c r="AY262" s="103"/>
      <c r="AZ262" s="103"/>
      <c r="BA262" s="103"/>
      <c r="BB262" s="103"/>
      <c r="BC262" s="103"/>
      <c r="BD262" s="103"/>
      <c r="BE262" s="103"/>
      <c r="BF262" s="102"/>
      <c r="BG262" s="96"/>
      <c r="BH262" s="96"/>
      <c r="BI262" s="96"/>
      <c r="BJ262" s="96"/>
      <c r="BK262" s="96"/>
      <c r="BL262" s="96"/>
      <c r="BM262" s="96"/>
      <c r="BN262" s="96"/>
      <c r="BO262" s="96"/>
      <c r="BP262" s="96"/>
      <c r="BQ262" s="96"/>
      <c r="BR262" s="96"/>
      <c r="BS262" s="96"/>
      <c r="BT262" s="96"/>
      <c r="BV262" s="103"/>
      <c r="BW262" s="103"/>
      <c r="BX262" s="103"/>
      <c r="BY262" s="103"/>
      <c r="BZ262" s="103"/>
      <c r="CA262" s="103"/>
      <c r="CB262" s="103"/>
      <c r="CC262" s="103"/>
      <c r="CD262" s="103"/>
      <c r="CE262" s="103"/>
      <c r="CF262" s="103"/>
      <c r="CG262" s="103"/>
      <c r="CH262" s="102"/>
      <c r="CI262" s="96"/>
      <c r="CJ262" s="96"/>
      <c r="CK262" s="96"/>
      <c r="CL262" s="96"/>
      <c r="CM262" s="96"/>
      <c r="CN262" s="96"/>
      <c r="CO262" s="96"/>
      <c r="CP262" s="96"/>
      <c r="CQ262" s="96"/>
      <c r="CR262" s="96"/>
      <c r="CS262" s="96"/>
      <c r="CT262" s="96"/>
      <c r="CU262" s="96"/>
      <c r="CV262" s="96"/>
    </row>
    <row r="263" spans="1:100" s="94" customFormat="1" ht="14.4">
      <c r="A263" s="96"/>
      <c r="B263" s="96"/>
      <c r="C263" s="96"/>
      <c r="D263" s="96"/>
      <c r="E263" s="105"/>
      <c r="F263" s="96"/>
      <c r="G263" s="106"/>
      <c r="H263" s="105"/>
      <c r="I263" s="105"/>
      <c r="J263" s="105"/>
      <c r="K263" s="105"/>
      <c r="L263" s="105"/>
      <c r="M263" s="105"/>
      <c r="N263" s="104"/>
      <c r="O263" s="104"/>
      <c r="P263" s="98"/>
      <c r="Q263" s="98"/>
      <c r="R263" s="103"/>
      <c r="S263" s="103"/>
      <c r="T263" s="103"/>
      <c r="U263" s="103"/>
      <c r="V263" s="103"/>
      <c r="W263" s="103"/>
      <c r="X263" s="103"/>
      <c r="Y263" s="103"/>
      <c r="Z263" s="103"/>
      <c r="AA263" s="103"/>
      <c r="AB263" s="103"/>
      <c r="AC263" s="103"/>
      <c r="AD263" s="102"/>
      <c r="AE263" s="96"/>
      <c r="AF263" s="96"/>
      <c r="AG263" s="96"/>
      <c r="AH263" s="96"/>
      <c r="AI263" s="96"/>
      <c r="AJ263" s="96"/>
      <c r="AK263" s="96"/>
      <c r="AL263" s="96"/>
      <c r="AM263" s="96"/>
      <c r="AN263" s="96"/>
      <c r="AO263" s="96"/>
      <c r="AP263" s="96"/>
      <c r="AQ263" s="96"/>
      <c r="AR263" s="96"/>
      <c r="AT263" s="103"/>
      <c r="AU263" s="103"/>
      <c r="AV263" s="103"/>
      <c r="AW263" s="103"/>
      <c r="AX263" s="103"/>
      <c r="AY263" s="103"/>
      <c r="AZ263" s="103"/>
      <c r="BA263" s="103"/>
      <c r="BB263" s="103"/>
      <c r="BC263" s="103"/>
      <c r="BD263" s="103"/>
      <c r="BE263" s="103"/>
      <c r="BF263" s="102"/>
      <c r="BG263" s="96"/>
      <c r="BH263" s="96"/>
      <c r="BI263" s="96"/>
      <c r="BJ263" s="96"/>
      <c r="BK263" s="96"/>
      <c r="BL263" s="96"/>
      <c r="BM263" s="96"/>
      <c r="BN263" s="96"/>
      <c r="BO263" s="96"/>
      <c r="BP263" s="96"/>
      <c r="BQ263" s="96"/>
      <c r="BR263" s="96"/>
      <c r="BS263" s="96"/>
      <c r="BT263" s="96"/>
      <c r="BV263" s="103"/>
      <c r="BW263" s="103"/>
      <c r="BX263" s="103"/>
      <c r="BY263" s="103"/>
      <c r="BZ263" s="103"/>
      <c r="CA263" s="103"/>
      <c r="CB263" s="103"/>
      <c r="CC263" s="103"/>
      <c r="CD263" s="103"/>
      <c r="CE263" s="103"/>
      <c r="CF263" s="103"/>
      <c r="CG263" s="103"/>
      <c r="CH263" s="102"/>
      <c r="CI263" s="96"/>
      <c r="CJ263" s="96"/>
      <c r="CK263" s="96"/>
      <c r="CL263" s="96"/>
      <c r="CM263" s="96"/>
      <c r="CN263" s="96"/>
      <c r="CO263" s="96"/>
      <c r="CP263" s="96"/>
      <c r="CQ263" s="96"/>
      <c r="CR263" s="96"/>
      <c r="CS263" s="96"/>
      <c r="CT263" s="96"/>
      <c r="CU263" s="96"/>
      <c r="CV263" s="96"/>
    </row>
    <row r="264" spans="1:100" s="94" customFormat="1" ht="14.4">
      <c r="A264" s="96"/>
      <c r="B264" s="96"/>
      <c r="C264" s="96"/>
      <c r="D264" s="96"/>
      <c r="E264" s="105"/>
      <c r="F264" s="96"/>
      <c r="G264" s="106"/>
      <c r="H264" s="105"/>
      <c r="I264" s="105"/>
      <c r="J264" s="105"/>
      <c r="K264" s="105"/>
      <c r="L264" s="105"/>
      <c r="M264" s="105"/>
      <c r="N264" s="104"/>
      <c r="O264" s="104"/>
      <c r="P264" s="98"/>
      <c r="Q264" s="98"/>
      <c r="R264" s="103"/>
      <c r="S264" s="103"/>
      <c r="T264" s="103"/>
      <c r="U264" s="103"/>
      <c r="V264" s="103"/>
      <c r="W264" s="103"/>
      <c r="X264" s="103"/>
      <c r="Y264" s="103"/>
      <c r="Z264" s="103"/>
      <c r="AA264" s="103"/>
      <c r="AB264" s="103"/>
      <c r="AC264" s="103"/>
      <c r="AD264" s="102"/>
      <c r="AE264" s="96"/>
      <c r="AF264" s="96"/>
      <c r="AG264" s="96"/>
      <c r="AH264" s="96"/>
      <c r="AI264" s="96"/>
      <c r="AJ264" s="96"/>
      <c r="AK264" s="96"/>
      <c r="AL264" s="96"/>
      <c r="AM264" s="96"/>
      <c r="AN264" s="96"/>
      <c r="AO264" s="96"/>
      <c r="AP264" s="96"/>
      <c r="AQ264" s="96"/>
      <c r="AR264" s="96"/>
      <c r="AT264" s="103"/>
      <c r="AU264" s="103"/>
      <c r="AV264" s="103"/>
      <c r="AW264" s="103"/>
      <c r="AX264" s="103"/>
      <c r="AY264" s="103"/>
      <c r="AZ264" s="103"/>
      <c r="BA264" s="103"/>
      <c r="BB264" s="103"/>
      <c r="BC264" s="103"/>
      <c r="BD264" s="103"/>
      <c r="BE264" s="103"/>
      <c r="BF264" s="102"/>
      <c r="BG264" s="96"/>
      <c r="BH264" s="96"/>
      <c r="BI264" s="96"/>
      <c r="BJ264" s="96"/>
      <c r="BK264" s="96"/>
      <c r="BL264" s="96"/>
      <c r="BM264" s="96"/>
      <c r="BN264" s="96"/>
      <c r="BO264" s="96"/>
      <c r="BP264" s="96"/>
      <c r="BQ264" s="96"/>
      <c r="BR264" s="96"/>
      <c r="BS264" s="96"/>
      <c r="BT264" s="96"/>
      <c r="BV264" s="103"/>
      <c r="BW264" s="103"/>
      <c r="BX264" s="103"/>
      <c r="BY264" s="103"/>
      <c r="BZ264" s="103"/>
      <c r="CA264" s="103"/>
      <c r="CB264" s="103"/>
      <c r="CC264" s="103"/>
      <c r="CD264" s="103"/>
      <c r="CE264" s="103"/>
      <c r="CF264" s="103"/>
      <c r="CG264" s="103"/>
      <c r="CH264" s="102"/>
      <c r="CI264" s="96"/>
      <c r="CJ264" s="96"/>
      <c r="CK264" s="96"/>
      <c r="CL264" s="96"/>
      <c r="CM264" s="96"/>
      <c r="CN264" s="96"/>
      <c r="CO264" s="96"/>
      <c r="CP264" s="96"/>
      <c r="CQ264" s="96"/>
      <c r="CR264" s="96"/>
      <c r="CS264" s="96"/>
      <c r="CT264" s="96"/>
      <c r="CU264" s="96"/>
      <c r="CV264" s="96"/>
    </row>
    <row r="265" spans="1:100" s="94" customFormat="1" ht="14.4">
      <c r="A265" s="96"/>
      <c r="B265" s="96"/>
      <c r="C265" s="96"/>
      <c r="D265" s="96"/>
      <c r="E265" s="105"/>
      <c r="F265" s="96"/>
      <c r="G265" s="106"/>
      <c r="H265" s="105"/>
      <c r="I265" s="105"/>
      <c r="J265" s="105"/>
      <c r="K265" s="105"/>
      <c r="L265" s="105"/>
      <c r="M265" s="105"/>
      <c r="N265" s="104"/>
      <c r="O265" s="104"/>
      <c r="P265" s="98"/>
      <c r="Q265" s="98"/>
      <c r="R265" s="103"/>
      <c r="S265" s="103"/>
      <c r="T265" s="103"/>
      <c r="U265" s="103"/>
      <c r="V265" s="103"/>
      <c r="W265" s="103"/>
      <c r="X265" s="103"/>
      <c r="Y265" s="103"/>
      <c r="Z265" s="103"/>
      <c r="AA265" s="103"/>
      <c r="AB265" s="103"/>
      <c r="AC265" s="103"/>
      <c r="AD265" s="102"/>
      <c r="AE265" s="96"/>
      <c r="AF265" s="96"/>
      <c r="AG265" s="96"/>
      <c r="AH265" s="96"/>
      <c r="AI265" s="96"/>
      <c r="AJ265" s="96"/>
      <c r="AK265" s="96"/>
      <c r="AL265" s="96"/>
      <c r="AM265" s="96"/>
      <c r="AN265" s="96"/>
      <c r="AO265" s="96"/>
      <c r="AP265" s="96"/>
      <c r="AQ265" s="96"/>
      <c r="AR265" s="96"/>
      <c r="AT265" s="103"/>
      <c r="AU265" s="103"/>
      <c r="AV265" s="103"/>
      <c r="AW265" s="103"/>
      <c r="AX265" s="103"/>
      <c r="AY265" s="103"/>
      <c r="AZ265" s="103"/>
      <c r="BA265" s="103"/>
      <c r="BB265" s="103"/>
      <c r="BC265" s="103"/>
      <c r="BD265" s="103"/>
      <c r="BE265" s="103"/>
      <c r="BF265" s="102"/>
      <c r="BG265" s="96"/>
      <c r="BH265" s="96"/>
      <c r="BI265" s="96"/>
      <c r="BJ265" s="96"/>
      <c r="BK265" s="96"/>
      <c r="BL265" s="96"/>
      <c r="BM265" s="96"/>
      <c r="BN265" s="96"/>
      <c r="BO265" s="96"/>
      <c r="BP265" s="96"/>
      <c r="BQ265" s="96"/>
      <c r="BR265" s="96"/>
      <c r="BS265" s="96"/>
      <c r="BT265" s="96"/>
      <c r="BV265" s="103"/>
      <c r="BW265" s="103"/>
      <c r="BX265" s="103"/>
      <c r="BY265" s="103"/>
      <c r="BZ265" s="103"/>
      <c r="CA265" s="103"/>
      <c r="CB265" s="103"/>
      <c r="CC265" s="103"/>
      <c r="CD265" s="103"/>
      <c r="CE265" s="103"/>
      <c r="CF265" s="103"/>
      <c r="CG265" s="103"/>
      <c r="CH265" s="102"/>
      <c r="CI265" s="96"/>
      <c r="CJ265" s="96"/>
      <c r="CK265" s="96"/>
      <c r="CL265" s="96"/>
      <c r="CM265" s="96"/>
      <c r="CN265" s="96"/>
      <c r="CO265" s="96"/>
      <c r="CP265" s="96"/>
      <c r="CQ265" s="96"/>
      <c r="CR265" s="96"/>
      <c r="CS265" s="96"/>
      <c r="CT265" s="96"/>
      <c r="CU265" s="96"/>
      <c r="CV265" s="96"/>
    </row>
    <row r="266" spans="1:100" s="94" customFormat="1" ht="14.4">
      <c r="A266" s="96"/>
      <c r="B266" s="96"/>
      <c r="C266" s="96"/>
      <c r="D266" s="96"/>
      <c r="E266" s="105"/>
      <c r="F266" s="96"/>
      <c r="G266" s="106"/>
      <c r="H266" s="105"/>
      <c r="I266" s="105"/>
      <c r="J266" s="105"/>
      <c r="K266" s="105"/>
      <c r="L266" s="105"/>
      <c r="M266" s="105"/>
      <c r="N266" s="104"/>
      <c r="O266" s="104"/>
      <c r="P266" s="98"/>
      <c r="Q266" s="98"/>
      <c r="R266" s="103"/>
      <c r="S266" s="103"/>
      <c r="T266" s="103"/>
      <c r="U266" s="103"/>
      <c r="V266" s="103"/>
      <c r="W266" s="103"/>
      <c r="X266" s="103"/>
      <c r="Y266" s="103"/>
      <c r="Z266" s="103"/>
      <c r="AA266" s="103"/>
      <c r="AB266" s="103"/>
      <c r="AC266" s="103"/>
      <c r="AD266" s="102"/>
      <c r="AE266" s="96"/>
      <c r="AF266" s="96"/>
      <c r="AG266" s="96"/>
      <c r="AH266" s="96"/>
      <c r="AI266" s="96"/>
      <c r="AJ266" s="96"/>
      <c r="AK266" s="96"/>
      <c r="AL266" s="96"/>
      <c r="AM266" s="96"/>
      <c r="AN266" s="96"/>
      <c r="AO266" s="96"/>
      <c r="AP266" s="96"/>
      <c r="AQ266" s="96"/>
      <c r="AR266" s="96"/>
      <c r="AT266" s="103"/>
      <c r="AU266" s="103"/>
      <c r="AV266" s="103"/>
      <c r="AW266" s="103"/>
      <c r="AX266" s="103"/>
      <c r="AY266" s="103"/>
      <c r="AZ266" s="103"/>
      <c r="BA266" s="103"/>
      <c r="BB266" s="103"/>
      <c r="BC266" s="103"/>
      <c r="BD266" s="103"/>
      <c r="BE266" s="103"/>
      <c r="BF266" s="102"/>
      <c r="BG266" s="96"/>
      <c r="BH266" s="96"/>
      <c r="BI266" s="96"/>
      <c r="BJ266" s="96"/>
      <c r="BK266" s="96"/>
      <c r="BL266" s="96"/>
      <c r="BM266" s="96"/>
      <c r="BN266" s="96"/>
      <c r="BO266" s="96"/>
      <c r="BP266" s="96"/>
      <c r="BQ266" s="96"/>
      <c r="BR266" s="96"/>
      <c r="BS266" s="96"/>
      <c r="BT266" s="96"/>
      <c r="BV266" s="103"/>
      <c r="BW266" s="103"/>
      <c r="BX266" s="103"/>
      <c r="BY266" s="103"/>
      <c r="BZ266" s="103"/>
      <c r="CA266" s="103"/>
      <c r="CB266" s="103"/>
      <c r="CC266" s="103"/>
      <c r="CD266" s="103"/>
      <c r="CE266" s="103"/>
      <c r="CF266" s="103"/>
      <c r="CG266" s="103"/>
      <c r="CH266" s="102"/>
      <c r="CI266" s="96"/>
      <c r="CJ266" s="96"/>
      <c r="CK266" s="96"/>
      <c r="CL266" s="96"/>
      <c r="CM266" s="96"/>
      <c r="CN266" s="96"/>
      <c r="CO266" s="96"/>
      <c r="CP266" s="96"/>
      <c r="CQ266" s="96"/>
      <c r="CR266" s="96"/>
      <c r="CS266" s="96"/>
      <c r="CT266" s="96"/>
      <c r="CU266" s="96"/>
      <c r="CV266" s="96"/>
    </row>
    <row r="267" spans="1:100" s="94" customFormat="1" ht="14.4">
      <c r="A267" s="96"/>
      <c r="B267" s="96"/>
      <c r="C267" s="96"/>
      <c r="D267" s="96"/>
      <c r="E267" s="105"/>
      <c r="F267" s="96"/>
      <c r="G267" s="106"/>
      <c r="H267" s="105"/>
      <c r="I267" s="105"/>
      <c r="J267" s="105"/>
      <c r="K267" s="105"/>
      <c r="L267" s="105"/>
      <c r="M267" s="105"/>
      <c r="N267" s="104"/>
      <c r="O267" s="104"/>
      <c r="P267" s="98"/>
      <c r="Q267" s="98"/>
      <c r="R267" s="103"/>
      <c r="S267" s="103"/>
      <c r="T267" s="103"/>
      <c r="U267" s="103"/>
      <c r="V267" s="103"/>
      <c r="W267" s="103"/>
      <c r="X267" s="103"/>
      <c r="Y267" s="103"/>
      <c r="Z267" s="103"/>
      <c r="AA267" s="103"/>
      <c r="AB267" s="103"/>
      <c r="AC267" s="103"/>
      <c r="AD267" s="102"/>
      <c r="AE267" s="96"/>
      <c r="AF267" s="96"/>
      <c r="AG267" s="96"/>
      <c r="AH267" s="96"/>
      <c r="AI267" s="96"/>
      <c r="AJ267" s="96"/>
      <c r="AK267" s="96"/>
      <c r="AL267" s="96"/>
      <c r="AM267" s="96"/>
      <c r="AN267" s="96"/>
      <c r="AO267" s="96"/>
      <c r="AP267" s="96"/>
      <c r="AQ267" s="96"/>
      <c r="AR267" s="96"/>
      <c r="AT267" s="103"/>
      <c r="AU267" s="103"/>
      <c r="AV267" s="103"/>
      <c r="AW267" s="103"/>
      <c r="AX267" s="103"/>
      <c r="AY267" s="103"/>
      <c r="AZ267" s="103"/>
      <c r="BA267" s="103"/>
      <c r="BB267" s="103"/>
      <c r="BC267" s="103"/>
      <c r="BD267" s="103"/>
      <c r="BE267" s="103"/>
      <c r="BF267" s="102"/>
      <c r="BG267" s="96"/>
      <c r="BH267" s="96"/>
      <c r="BI267" s="96"/>
      <c r="BJ267" s="96"/>
      <c r="BK267" s="96"/>
      <c r="BL267" s="96"/>
      <c r="BM267" s="96"/>
      <c r="BN267" s="96"/>
      <c r="BO267" s="96"/>
      <c r="BP267" s="96"/>
      <c r="BQ267" s="96"/>
      <c r="BR267" s="96"/>
      <c r="BS267" s="96"/>
      <c r="BT267" s="96"/>
      <c r="BV267" s="103"/>
      <c r="BW267" s="103"/>
      <c r="BX267" s="103"/>
      <c r="BY267" s="103"/>
      <c r="BZ267" s="103"/>
      <c r="CA267" s="103"/>
      <c r="CB267" s="103"/>
      <c r="CC267" s="103"/>
      <c r="CD267" s="103"/>
      <c r="CE267" s="103"/>
      <c r="CF267" s="103"/>
      <c r="CG267" s="103"/>
      <c r="CH267" s="102"/>
      <c r="CI267" s="96"/>
      <c r="CJ267" s="96"/>
      <c r="CK267" s="96"/>
      <c r="CL267" s="96"/>
      <c r="CM267" s="96"/>
      <c r="CN267" s="96"/>
      <c r="CO267" s="96"/>
      <c r="CP267" s="96"/>
      <c r="CQ267" s="96"/>
      <c r="CR267" s="96"/>
      <c r="CS267" s="96"/>
      <c r="CT267" s="96"/>
      <c r="CU267" s="96"/>
      <c r="CV267" s="96"/>
    </row>
    <row r="268" spans="1:100" s="94" customFormat="1" ht="14.4">
      <c r="A268" s="96"/>
      <c r="B268" s="96"/>
      <c r="C268" s="96"/>
      <c r="D268" s="96"/>
      <c r="E268" s="105"/>
      <c r="F268" s="96"/>
      <c r="G268" s="106"/>
      <c r="H268" s="105"/>
      <c r="I268" s="105"/>
      <c r="J268" s="105"/>
      <c r="K268" s="105"/>
      <c r="L268" s="105"/>
      <c r="M268" s="105"/>
      <c r="N268" s="104"/>
      <c r="O268" s="104"/>
      <c r="P268" s="98"/>
      <c r="Q268" s="98"/>
      <c r="R268" s="103"/>
      <c r="S268" s="103"/>
      <c r="T268" s="103"/>
      <c r="U268" s="103"/>
      <c r="V268" s="103"/>
      <c r="W268" s="103"/>
      <c r="X268" s="103"/>
      <c r="Y268" s="103"/>
      <c r="Z268" s="103"/>
      <c r="AA268" s="103"/>
      <c r="AB268" s="103"/>
      <c r="AC268" s="103"/>
      <c r="AD268" s="102"/>
      <c r="AE268" s="96"/>
      <c r="AF268" s="96"/>
      <c r="AG268" s="96"/>
      <c r="AH268" s="96"/>
      <c r="AI268" s="96"/>
      <c r="AJ268" s="96"/>
      <c r="AK268" s="96"/>
      <c r="AL268" s="96"/>
      <c r="AM268" s="96"/>
      <c r="AN268" s="96"/>
      <c r="AO268" s="96"/>
      <c r="AP268" s="96"/>
      <c r="AQ268" s="96"/>
      <c r="AR268" s="96"/>
      <c r="AT268" s="103"/>
      <c r="AU268" s="103"/>
      <c r="AV268" s="103"/>
      <c r="AW268" s="103"/>
      <c r="AX268" s="103"/>
      <c r="AY268" s="103"/>
      <c r="AZ268" s="103"/>
      <c r="BA268" s="103"/>
      <c r="BB268" s="103"/>
      <c r="BC268" s="103"/>
      <c r="BD268" s="103"/>
      <c r="BE268" s="103"/>
      <c r="BF268" s="102"/>
      <c r="BG268" s="96"/>
      <c r="BH268" s="96"/>
      <c r="BI268" s="96"/>
      <c r="BJ268" s="96"/>
      <c r="BK268" s="96"/>
      <c r="BL268" s="96"/>
      <c r="BM268" s="96"/>
      <c r="BN268" s="96"/>
      <c r="BO268" s="96"/>
      <c r="BP268" s="96"/>
      <c r="BQ268" s="96"/>
      <c r="BR268" s="96"/>
      <c r="BS268" s="96"/>
      <c r="BT268" s="96"/>
      <c r="BV268" s="103"/>
      <c r="BW268" s="103"/>
      <c r="BX268" s="103"/>
      <c r="BY268" s="103"/>
      <c r="BZ268" s="103"/>
      <c r="CA268" s="103"/>
      <c r="CB268" s="103"/>
      <c r="CC268" s="103"/>
      <c r="CD268" s="103"/>
      <c r="CE268" s="103"/>
      <c r="CF268" s="103"/>
      <c r="CG268" s="103"/>
      <c r="CH268" s="102"/>
      <c r="CI268" s="96"/>
      <c r="CJ268" s="96"/>
      <c r="CK268" s="96"/>
      <c r="CL268" s="96"/>
      <c r="CM268" s="96"/>
      <c r="CN268" s="96"/>
      <c r="CO268" s="96"/>
      <c r="CP268" s="96"/>
      <c r="CQ268" s="96"/>
      <c r="CR268" s="96"/>
      <c r="CS268" s="96"/>
      <c r="CT268" s="96"/>
      <c r="CU268" s="96"/>
      <c r="CV268" s="96"/>
    </row>
    <row r="269" spans="1:100" s="94" customFormat="1" ht="14.4">
      <c r="A269" s="96"/>
      <c r="B269" s="96"/>
      <c r="C269" s="96"/>
      <c r="D269" s="96"/>
      <c r="E269" s="105"/>
      <c r="F269" s="96"/>
      <c r="G269" s="106"/>
      <c r="H269" s="105"/>
      <c r="I269" s="105"/>
      <c r="J269" s="105"/>
      <c r="K269" s="105"/>
      <c r="L269" s="105"/>
      <c r="M269" s="105"/>
      <c r="N269" s="104"/>
      <c r="O269" s="104"/>
      <c r="P269" s="98"/>
      <c r="Q269" s="98"/>
      <c r="R269" s="103"/>
      <c r="S269" s="103"/>
      <c r="T269" s="103"/>
      <c r="U269" s="103"/>
      <c r="V269" s="103"/>
      <c r="W269" s="103"/>
      <c r="X269" s="103"/>
      <c r="Y269" s="103"/>
      <c r="Z269" s="103"/>
      <c r="AA269" s="103"/>
      <c r="AB269" s="103"/>
      <c r="AC269" s="103"/>
      <c r="AD269" s="102"/>
      <c r="AE269" s="96"/>
      <c r="AF269" s="96"/>
      <c r="AG269" s="96"/>
      <c r="AH269" s="96"/>
      <c r="AI269" s="96"/>
      <c r="AJ269" s="96"/>
      <c r="AK269" s="96"/>
      <c r="AL269" s="96"/>
      <c r="AM269" s="96"/>
      <c r="AN269" s="96"/>
      <c r="AO269" s="96"/>
      <c r="AP269" s="96"/>
      <c r="AQ269" s="96"/>
      <c r="AR269" s="96"/>
      <c r="AT269" s="103"/>
      <c r="AU269" s="103"/>
      <c r="AV269" s="103"/>
      <c r="AW269" s="103"/>
      <c r="AX269" s="103"/>
      <c r="AY269" s="103"/>
      <c r="AZ269" s="103"/>
      <c r="BA269" s="103"/>
      <c r="BB269" s="103"/>
      <c r="BC269" s="103"/>
      <c r="BD269" s="103"/>
      <c r="BE269" s="103"/>
      <c r="BF269" s="102"/>
      <c r="BG269" s="96"/>
      <c r="BH269" s="96"/>
      <c r="BI269" s="96"/>
      <c r="BJ269" s="96"/>
      <c r="BK269" s="96"/>
      <c r="BL269" s="96"/>
      <c r="BM269" s="96"/>
      <c r="BN269" s="96"/>
      <c r="BO269" s="96"/>
      <c r="BP269" s="96"/>
      <c r="BQ269" s="96"/>
      <c r="BR269" s="96"/>
      <c r="BS269" s="96"/>
      <c r="BT269" s="96"/>
      <c r="BV269" s="103"/>
      <c r="BW269" s="103"/>
      <c r="BX269" s="103"/>
      <c r="BY269" s="103"/>
      <c r="BZ269" s="103"/>
      <c r="CA269" s="103"/>
      <c r="CB269" s="103"/>
      <c r="CC269" s="103"/>
      <c r="CD269" s="103"/>
      <c r="CE269" s="103"/>
      <c r="CF269" s="103"/>
      <c r="CG269" s="103"/>
      <c r="CH269" s="102"/>
      <c r="CI269" s="96"/>
      <c r="CJ269" s="96"/>
      <c r="CK269" s="96"/>
      <c r="CL269" s="96"/>
      <c r="CM269" s="96"/>
      <c r="CN269" s="96"/>
      <c r="CO269" s="96"/>
      <c r="CP269" s="96"/>
      <c r="CQ269" s="96"/>
      <c r="CR269" s="96"/>
      <c r="CS269" s="96"/>
      <c r="CT269" s="96"/>
      <c r="CU269" s="96"/>
      <c r="CV269" s="96"/>
    </row>
    <row r="270" spans="1:100" s="94" customFormat="1" ht="14.4">
      <c r="A270" s="96"/>
      <c r="B270" s="96"/>
      <c r="C270" s="96"/>
      <c r="D270" s="96"/>
      <c r="E270" s="105"/>
      <c r="F270" s="96"/>
      <c r="G270" s="106"/>
      <c r="H270" s="105"/>
      <c r="I270" s="105"/>
      <c r="J270" s="105"/>
      <c r="K270" s="105"/>
      <c r="L270" s="105"/>
      <c r="M270" s="105"/>
      <c r="N270" s="104"/>
      <c r="O270" s="104"/>
      <c r="P270" s="98"/>
      <c r="Q270" s="98"/>
      <c r="R270" s="103"/>
      <c r="S270" s="103"/>
      <c r="T270" s="103"/>
      <c r="U270" s="103"/>
      <c r="V270" s="103"/>
      <c r="W270" s="103"/>
      <c r="X270" s="103"/>
      <c r="Y270" s="103"/>
      <c r="Z270" s="103"/>
      <c r="AA270" s="103"/>
      <c r="AB270" s="103"/>
      <c r="AC270" s="103"/>
      <c r="AD270" s="102"/>
      <c r="AE270" s="96"/>
      <c r="AF270" s="96"/>
      <c r="AG270" s="96"/>
      <c r="AH270" s="96"/>
      <c r="AI270" s="96"/>
      <c r="AJ270" s="96"/>
      <c r="AK270" s="96"/>
      <c r="AL270" s="96"/>
      <c r="AM270" s="96"/>
      <c r="AN270" s="96"/>
      <c r="AO270" s="96"/>
      <c r="AP270" s="96"/>
      <c r="AQ270" s="96"/>
      <c r="AR270" s="96"/>
      <c r="AT270" s="103"/>
      <c r="AU270" s="103"/>
      <c r="AV270" s="103"/>
      <c r="AW270" s="103"/>
      <c r="AX270" s="103"/>
      <c r="AY270" s="103"/>
      <c r="AZ270" s="103"/>
      <c r="BA270" s="103"/>
      <c r="BB270" s="103"/>
      <c r="BC270" s="103"/>
      <c r="BD270" s="103"/>
      <c r="BE270" s="103"/>
      <c r="BF270" s="102"/>
      <c r="BG270" s="96"/>
      <c r="BH270" s="96"/>
      <c r="BI270" s="96"/>
      <c r="BJ270" s="96"/>
      <c r="BK270" s="96"/>
      <c r="BL270" s="96"/>
      <c r="BM270" s="96"/>
      <c r="BN270" s="96"/>
      <c r="BO270" s="96"/>
      <c r="BP270" s="96"/>
      <c r="BQ270" s="96"/>
      <c r="BR270" s="96"/>
      <c r="BS270" s="96"/>
      <c r="BT270" s="96"/>
      <c r="BV270" s="103"/>
      <c r="BW270" s="103"/>
      <c r="BX270" s="103"/>
      <c r="BY270" s="103"/>
      <c r="BZ270" s="103"/>
      <c r="CA270" s="103"/>
      <c r="CB270" s="103"/>
      <c r="CC270" s="103"/>
      <c r="CD270" s="103"/>
      <c r="CE270" s="103"/>
      <c r="CF270" s="103"/>
      <c r="CG270" s="103"/>
      <c r="CH270" s="102"/>
      <c r="CI270" s="96"/>
      <c r="CJ270" s="96"/>
      <c r="CK270" s="96"/>
      <c r="CL270" s="96"/>
      <c r="CM270" s="96"/>
      <c r="CN270" s="96"/>
      <c r="CO270" s="96"/>
      <c r="CP270" s="96"/>
      <c r="CQ270" s="96"/>
      <c r="CR270" s="96"/>
      <c r="CS270" s="96"/>
      <c r="CT270" s="96"/>
      <c r="CU270" s="96"/>
      <c r="CV270" s="96"/>
    </row>
    <row r="271" spans="1:100" s="94" customFormat="1" ht="14.4">
      <c r="A271" s="96"/>
      <c r="B271" s="96"/>
      <c r="C271" s="96"/>
      <c r="D271" s="96"/>
      <c r="E271" s="105"/>
      <c r="F271" s="96"/>
      <c r="G271" s="106"/>
      <c r="H271" s="105"/>
      <c r="I271" s="105"/>
      <c r="J271" s="105"/>
      <c r="K271" s="105"/>
      <c r="L271" s="105"/>
      <c r="M271" s="105"/>
      <c r="N271" s="104"/>
      <c r="O271" s="104"/>
      <c r="P271" s="98"/>
      <c r="Q271" s="98"/>
      <c r="R271" s="103"/>
      <c r="S271" s="103"/>
      <c r="T271" s="103"/>
      <c r="U271" s="103"/>
      <c r="V271" s="103"/>
      <c r="W271" s="103"/>
      <c r="X271" s="103"/>
      <c r="Y271" s="103"/>
      <c r="Z271" s="103"/>
      <c r="AA271" s="103"/>
      <c r="AB271" s="103"/>
      <c r="AC271" s="103"/>
      <c r="AD271" s="102"/>
      <c r="AE271" s="96"/>
      <c r="AF271" s="96"/>
      <c r="AG271" s="96"/>
      <c r="AH271" s="96"/>
      <c r="AI271" s="96"/>
      <c r="AJ271" s="96"/>
      <c r="AK271" s="96"/>
      <c r="AL271" s="96"/>
      <c r="AM271" s="96"/>
      <c r="AN271" s="96"/>
      <c r="AO271" s="96"/>
      <c r="AP271" s="96"/>
      <c r="AQ271" s="96"/>
      <c r="AR271" s="96"/>
      <c r="AT271" s="103"/>
      <c r="AU271" s="103"/>
      <c r="AV271" s="103"/>
      <c r="AW271" s="103"/>
      <c r="AX271" s="103"/>
      <c r="AY271" s="103"/>
      <c r="AZ271" s="103"/>
      <c r="BA271" s="103"/>
      <c r="BB271" s="103"/>
      <c r="BC271" s="103"/>
      <c r="BD271" s="103"/>
      <c r="BE271" s="103"/>
      <c r="BF271" s="102"/>
      <c r="BG271" s="96"/>
      <c r="BH271" s="96"/>
      <c r="BI271" s="96"/>
      <c r="BJ271" s="96"/>
      <c r="BK271" s="96"/>
      <c r="BL271" s="96"/>
      <c r="BM271" s="96"/>
      <c r="BN271" s="96"/>
      <c r="BO271" s="96"/>
      <c r="BP271" s="96"/>
      <c r="BQ271" s="96"/>
      <c r="BR271" s="96"/>
      <c r="BS271" s="96"/>
      <c r="BT271" s="96"/>
      <c r="BV271" s="103"/>
      <c r="BW271" s="103"/>
      <c r="BX271" s="103"/>
      <c r="BY271" s="103"/>
      <c r="BZ271" s="103"/>
      <c r="CA271" s="103"/>
      <c r="CB271" s="103"/>
      <c r="CC271" s="103"/>
      <c r="CD271" s="103"/>
      <c r="CE271" s="103"/>
      <c r="CF271" s="103"/>
      <c r="CG271" s="103"/>
      <c r="CH271" s="102"/>
      <c r="CI271" s="96"/>
      <c r="CJ271" s="96"/>
      <c r="CK271" s="96"/>
      <c r="CL271" s="96"/>
      <c r="CM271" s="96"/>
      <c r="CN271" s="96"/>
      <c r="CO271" s="96"/>
      <c r="CP271" s="96"/>
      <c r="CQ271" s="96"/>
      <c r="CR271" s="96"/>
      <c r="CS271" s="96"/>
      <c r="CT271" s="96"/>
      <c r="CU271" s="96"/>
      <c r="CV271" s="96"/>
    </row>
    <row r="272" spans="1:100" s="94" customFormat="1" ht="14.4">
      <c r="A272" s="96"/>
      <c r="B272" s="96"/>
      <c r="C272" s="96"/>
      <c r="D272" s="96"/>
      <c r="E272" s="105"/>
      <c r="F272" s="96"/>
      <c r="G272" s="106"/>
      <c r="H272" s="105"/>
      <c r="I272" s="105"/>
      <c r="J272" s="105"/>
      <c r="K272" s="105"/>
      <c r="L272" s="105"/>
      <c r="M272" s="105"/>
      <c r="N272" s="104"/>
      <c r="O272" s="104"/>
      <c r="P272" s="98"/>
      <c r="Q272" s="98"/>
      <c r="R272" s="103"/>
      <c r="S272" s="103"/>
      <c r="T272" s="103"/>
      <c r="U272" s="103"/>
      <c r="V272" s="103"/>
      <c r="W272" s="103"/>
      <c r="X272" s="103"/>
      <c r="Y272" s="103"/>
      <c r="Z272" s="103"/>
      <c r="AA272" s="103"/>
      <c r="AB272" s="103"/>
      <c r="AC272" s="103"/>
      <c r="AD272" s="102"/>
      <c r="AE272" s="96"/>
      <c r="AF272" s="96"/>
      <c r="AG272" s="96"/>
      <c r="AH272" s="96"/>
      <c r="AI272" s="96"/>
      <c r="AJ272" s="96"/>
      <c r="AK272" s="96"/>
      <c r="AL272" s="96"/>
      <c r="AM272" s="96"/>
      <c r="AN272" s="96"/>
      <c r="AO272" s="96"/>
      <c r="AP272" s="96"/>
      <c r="AQ272" s="96"/>
      <c r="AR272" s="96"/>
      <c r="AT272" s="103"/>
      <c r="AU272" s="103"/>
      <c r="AV272" s="103"/>
      <c r="AW272" s="103"/>
      <c r="AX272" s="103"/>
      <c r="AY272" s="103"/>
      <c r="AZ272" s="103"/>
      <c r="BA272" s="103"/>
      <c r="BB272" s="103"/>
      <c r="BC272" s="103"/>
      <c r="BD272" s="103"/>
      <c r="BE272" s="103"/>
      <c r="BF272" s="102"/>
      <c r="BG272" s="96"/>
      <c r="BH272" s="96"/>
      <c r="BI272" s="96"/>
      <c r="BJ272" s="96"/>
      <c r="BK272" s="96"/>
      <c r="BL272" s="96"/>
      <c r="BM272" s="96"/>
      <c r="BN272" s="96"/>
      <c r="BO272" s="96"/>
      <c r="BP272" s="96"/>
      <c r="BQ272" s="96"/>
      <c r="BR272" s="96"/>
      <c r="BS272" s="96"/>
      <c r="BT272" s="96"/>
      <c r="BV272" s="103"/>
      <c r="BW272" s="103"/>
      <c r="BX272" s="103"/>
      <c r="BY272" s="103"/>
      <c r="BZ272" s="103"/>
      <c r="CA272" s="103"/>
      <c r="CB272" s="103"/>
      <c r="CC272" s="103"/>
      <c r="CD272" s="103"/>
      <c r="CE272" s="103"/>
      <c r="CF272" s="103"/>
      <c r="CG272" s="103"/>
      <c r="CH272" s="102"/>
      <c r="CI272" s="96"/>
      <c r="CJ272" s="96"/>
      <c r="CK272" s="96"/>
      <c r="CL272" s="96"/>
      <c r="CM272" s="96"/>
      <c r="CN272" s="96"/>
      <c r="CO272" s="96"/>
      <c r="CP272" s="96"/>
      <c r="CQ272" s="96"/>
      <c r="CR272" s="96"/>
      <c r="CS272" s="96"/>
      <c r="CT272" s="96"/>
      <c r="CU272" s="96"/>
      <c r="CV272" s="96"/>
    </row>
    <row r="273" spans="1:100" s="94" customFormat="1" ht="14.4">
      <c r="A273" s="96"/>
      <c r="B273" s="96"/>
      <c r="C273" s="96"/>
      <c r="D273" s="96"/>
      <c r="E273" s="105"/>
      <c r="F273" s="96"/>
      <c r="G273" s="106"/>
      <c r="H273" s="105"/>
      <c r="I273" s="105"/>
      <c r="J273" s="105"/>
      <c r="K273" s="105"/>
      <c r="L273" s="105"/>
      <c r="M273" s="105"/>
      <c r="N273" s="104"/>
      <c r="O273" s="104"/>
      <c r="P273" s="98"/>
      <c r="Q273" s="98"/>
      <c r="R273" s="103"/>
      <c r="S273" s="103"/>
      <c r="T273" s="103"/>
      <c r="U273" s="103"/>
      <c r="V273" s="103"/>
      <c r="W273" s="103"/>
      <c r="X273" s="103"/>
      <c r="Y273" s="103"/>
      <c r="Z273" s="103"/>
      <c r="AA273" s="103"/>
      <c r="AB273" s="103"/>
      <c r="AC273" s="103"/>
      <c r="AD273" s="102"/>
      <c r="AE273" s="96"/>
      <c r="AF273" s="96"/>
      <c r="AG273" s="96"/>
      <c r="AH273" s="96"/>
      <c r="AI273" s="96"/>
      <c r="AJ273" s="96"/>
      <c r="AK273" s="96"/>
      <c r="AL273" s="96"/>
      <c r="AM273" s="96"/>
      <c r="AN273" s="96"/>
      <c r="AO273" s="96"/>
      <c r="AP273" s="96"/>
      <c r="AQ273" s="96"/>
      <c r="AR273" s="96"/>
      <c r="AT273" s="103"/>
      <c r="AU273" s="103"/>
      <c r="AV273" s="103"/>
      <c r="AW273" s="103"/>
      <c r="AX273" s="103"/>
      <c r="AY273" s="103"/>
      <c r="AZ273" s="103"/>
      <c r="BA273" s="103"/>
      <c r="BB273" s="103"/>
      <c r="BC273" s="103"/>
      <c r="BD273" s="103"/>
      <c r="BE273" s="103"/>
      <c r="BF273" s="102"/>
      <c r="BG273" s="96"/>
      <c r="BH273" s="96"/>
      <c r="BI273" s="96"/>
      <c r="BJ273" s="96"/>
      <c r="BK273" s="96"/>
      <c r="BL273" s="96"/>
      <c r="BM273" s="96"/>
      <c r="BN273" s="96"/>
      <c r="BO273" s="96"/>
      <c r="BP273" s="96"/>
      <c r="BQ273" s="96"/>
      <c r="BR273" s="96"/>
      <c r="BS273" s="96"/>
      <c r="BT273" s="96"/>
      <c r="BV273" s="103"/>
      <c r="BW273" s="103"/>
      <c r="BX273" s="103"/>
      <c r="BY273" s="103"/>
      <c r="BZ273" s="103"/>
      <c r="CA273" s="103"/>
      <c r="CB273" s="103"/>
      <c r="CC273" s="103"/>
      <c r="CD273" s="103"/>
      <c r="CE273" s="103"/>
      <c r="CF273" s="103"/>
      <c r="CG273" s="103"/>
      <c r="CH273" s="102"/>
      <c r="CI273" s="96"/>
      <c r="CJ273" s="96"/>
      <c r="CK273" s="96"/>
      <c r="CL273" s="96"/>
      <c r="CM273" s="96"/>
      <c r="CN273" s="96"/>
      <c r="CO273" s="96"/>
      <c r="CP273" s="96"/>
      <c r="CQ273" s="96"/>
      <c r="CR273" s="96"/>
      <c r="CS273" s="96"/>
      <c r="CT273" s="96"/>
      <c r="CU273" s="96"/>
      <c r="CV273" s="96"/>
    </row>
    <row r="274" spans="1:100" s="94" customFormat="1" ht="14.4">
      <c r="A274" s="96"/>
      <c r="B274" s="96"/>
      <c r="C274" s="96"/>
      <c r="D274" s="96"/>
      <c r="E274" s="105"/>
      <c r="F274" s="96"/>
      <c r="G274" s="106"/>
      <c r="H274" s="105"/>
      <c r="I274" s="105"/>
      <c r="J274" s="105"/>
      <c r="K274" s="105"/>
      <c r="L274" s="105"/>
      <c r="M274" s="105"/>
      <c r="N274" s="104"/>
      <c r="O274" s="104"/>
      <c r="P274" s="98"/>
      <c r="Q274" s="98"/>
      <c r="R274" s="103"/>
      <c r="S274" s="103"/>
      <c r="T274" s="103"/>
      <c r="U274" s="103"/>
      <c r="V274" s="103"/>
      <c r="W274" s="103"/>
      <c r="X274" s="103"/>
      <c r="Y274" s="103"/>
      <c r="Z274" s="103"/>
      <c r="AA274" s="103"/>
      <c r="AB274" s="103"/>
      <c r="AC274" s="103"/>
      <c r="AD274" s="102"/>
      <c r="AE274" s="96"/>
      <c r="AF274" s="96"/>
      <c r="AG274" s="96"/>
      <c r="AH274" s="96"/>
      <c r="AI274" s="96"/>
      <c r="AJ274" s="96"/>
      <c r="AK274" s="96"/>
      <c r="AL274" s="96"/>
      <c r="AM274" s="96"/>
      <c r="AN274" s="96"/>
      <c r="AO274" s="96"/>
      <c r="AP274" s="96"/>
      <c r="AQ274" s="96"/>
      <c r="AR274" s="96"/>
      <c r="AT274" s="103"/>
      <c r="AU274" s="103"/>
      <c r="AV274" s="103"/>
      <c r="AW274" s="103"/>
      <c r="AX274" s="103"/>
      <c r="AY274" s="103"/>
      <c r="AZ274" s="103"/>
      <c r="BA274" s="103"/>
      <c r="BB274" s="103"/>
      <c r="BC274" s="103"/>
      <c r="BD274" s="103"/>
      <c r="BE274" s="103"/>
      <c r="BF274" s="102"/>
      <c r="BG274" s="96"/>
      <c r="BH274" s="96"/>
      <c r="BI274" s="96"/>
      <c r="BJ274" s="96"/>
      <c r="BK274" s="96"/>
      <c r="BL274" s="96"/>
      <c r="BM274" s="96"/>
      <c r="BN274" s="96"/>
      <c r="BO274" s="96"/>
      <c r="BP274" s="96"/>
      <c r="BQ274" s="96"/>
      <c r="BR274" s="96"/>
      <c r="BS274" s="96"/>
      <c r="BT274" s="96"/>
      <c r="BV274" s="103"/>
      <c r="BW274" s="103"/>
      <c r="BX274" s="103"/>
      <c r="BY274" s="103"/>
      <c r="BZ274" s="103"/>
      <c r="CA274" s="103"/>
      <c r="CB274" s="103"/>
      <c r="CC274" s="103"/>
      <c r="CD274" s="103"/>
      <c r="CE274" s="103"/>
      <c r="CF274" s="103"/>
      <c r="CG274" s="103"/>
      <c r="CH274" s="102"/>
      <c r="CI274" s="96"/>
      <c r="CJ274" s="96"/>
      <c r="CK274" s="96"/>
      <c r="CL274" s="96"/>
      <c r="CM274" s="96"/>
      <c r="CN274" s="96"/>
      <c r="CO274" s="96"/>
      <c r="CP274" s="96"/>
      <c r="CQ274" s="96"/>
      <c r="CR274" s="96"/>
      <c r="CS274" s="96"/>
      <c r="CT274" s="96"/>
      <c r="CU274" s="96"/>
      <c r="CV274" s="96"/>
    </row>
    <row r="275" spans="1:100" s="94" customFormat="1" ht="14.4">
      <c r="A275" s="96"/>
      <c r="B275" s="96"/>
      <c r="C275" s="96"/>
      <c r="D275" s="96"/>
      <c r="E275" s="105"/>
      <c r="F275" s="96"/>
      <c r="G275" s="106"/>
      <c r="H275" s="105"/>
      <c r="I275" s="105"/>
      <c r="J275" s="105"/>
      <c r="K275" s="105"/>
      <c r="L275" s="105"/>
      <c r="M275" s="105"/>
      <c r="N275" s="104"/>
      <c r="O275" s="104"/>
      <c r="P275" s="98"/>
      <c r="Q275" s="98"/>
      <c r="R275" s="103"/>
      <c r="S275" s="103"/>
      <c r="T275" s="103"/>
      <c r="U275" s="103"/>
      <c r="V275" s="103"/>
      <c r="W275" s="103"/>
      <c r="X275" s="103"/>
      <c r="Y275" s="103"/>
      <c r="Z275" s="103"/>
      <c r="AA275" s="103"/>
      <c r="AB275" s="103"/>
      <c r="AC275" s="103"/>
      <c r="AD275" s="102"/>
      <c r="AE275" s="96"/>
      <c r="AF275" s="96"/>
      <c r="AG275" s="96"/>
      <c r="AH275" s="96"/>
      <c r="AI275" s="96"/>
      <c r="AJ275" s="96"/>
      <c r="AK275" s="96"/>
      <c r="AL275" s="96"/>
      <c r="AM275" s="96"/>
      <c r="AN275" s="96"/>
      <c r="AO275" s="96"/>
      <c r="AP275" s="96"/>
      <c r="AQ275" s="96"/>
      <c r="AR275" s="96"/>
      <c r="AT275" s="103"/>
      <c r="AU275" s="103"/>
      <c r="AV275" s="103"/>
      <c r="AW275" s="103"/>
      <c r="AX275" s="103"/>
      <c r="AY275" s="103"/>
      <c r="AZ275" s="103"/>
      <c r="BA275" s="103"/>
      <c r="BB275" s="103"/>
      <c r="BC275" s="103"/>
      <c r="BD275" s="103"/>
      <c r="BE275" s="103"/>
      <c r="BF275" s="102"/>
      <c r="BG275" s="96"/>
      <c r="BH275" s="96"/>
      <c r="BI275" s="96"/>
      <c r="BJ275" s="96"/>
      <c r="BK275" s="96"/>
      <c r="BL275" s="96"/>
      <c r="BM275" s="96"/>
      <c r="BN275" s="96"/>
      <c r="BO275" s="96"/>
      <c r="BP275" s="96"/>
      <c r="BQ275" s="96"/>
      <c r="BR275" s="96"/>
      <c r="BS275" s="96"/>
      <c r="BT275" s="96"/>
      <c r="BV275" s="103"/>
      <c r="BW275" s="103"/>
      <c r="BX275" s="103"/>
      <c r="BY275" s="103"/>
      <c r="BZ275" s="103"/>
      <c r="CA275" s="103"/>
      <c r="CB275" s="103"/>
      <c r="CC275" s="103"/>
      <c r="CD275" s="103"/>
      <c r="CE275" s="103"/>
      <c r="CF275" s="103"/>
      <c r="CG275" s="103"/>
      <c r="CH275" s="102"/>
      <c r="CI275" s="96"/>
      <c r="CJ275" s="96"/>
      <c r="CK275" s="96"/>
      <c r="CL275" s="96"/>
      <c r="CM275" s="96"/>
      <c r="CN275" s="96"/>
      <c r="CO275" s="96"/>
      <c r="CP275" s="96"/>
      <c r="CQ275" s="96"/>
      <c r="CR275" s="96"/>
      <c r="CS275" s="96"/>
      <c r="CT275" s="96"/>
      <c r="CU275" s="96"/>
      <c r="CV275" s="96"/>
    </row>
    <row r="276" spans="1:100" s="94" customFormat="1" ht="14.4">
      <c r="A276" s="96"/>
      <c r="B276" s="96"/>
      <c r="C276" s="96"/>
      <c r="D276" s="96"/>
      <c r="E276" s="105"/>
      <c r="F276" s="96"/>
      <c r="G276" s="106"/>
      <c r="H276" s="105"/>
      <c r="I276" s="105"/>
      <c r="J276" s="105"/>
      <c r="K276" s="105"/>
      <c r="L276" s="105"/>
      <c r="M276" s="105"/>
      <c r="N276" s="104"/>
      <c r="O276" s="104"/>
      <c r="P276" s="98"/>
      <c r="Q276" s="98"/>
      <c r="R276" s="103"/>
      <c r="S276" s="103"/>
      <c r="T276" s="103"/>
      <c r="U276" s="103"/>
      <c r="V276" s="103"/>
      <c r="W276" s="103"/>
      <c r="X276" s="103"/>
      <c r="Y276" s="103"/>
      <c r="Z276" s="103"/>
      <c r="AA276" s="103"/>
      <c r="AB276" s="103"/>
      <c r="AC276" s="103"/>
      <c r="AD276" s="102"/>
      <c r="AE276" s="96"/>
      <c r="AF276" s="96"/>
      <c r="AG276" s="96"/>
      <c r="AH276" s="96"/>
      <c r="AI276" s="96"/>
      <c r="AJ276" s="96"/>
      <c r="AK276" s="96"/>
      <c r="AL276" s="96"/>
      <c r="AM276" s="96"/>
      <c r="AN276" s="96"/>
      <c r="AO276" s="96"/>
      <c r="AP276" s="96"/>
      <c r="AQ276" s="96"/>
      <c r="AR276" s="96"/>
      <c r="AT276" s="103"/>
      <c r="AU276" s="103"/>
      <c r="AV276" s="103"/>
      <c r="AW276" s="103"/>
      <c r="AX276" s="103"/>
      <c r="AY276" s="103"/>
      <c r="AZ276" s="103"/>
      <c r="BA276" s="103"/>
      <c r="BB276" s="103"/>
      <c r="BC276" s="103"/>
      <c r="BD276" s="103"/>
      <c r="BE276" s="103"/>
      <c r="BF276" s="102"/>
      <c r="BG276" s="96"/>
      <c r="BH276" s="96"/>
      <c r="BI276" s="96"/>
      <c r="BJ276" s="96"/>
      <c r="BK276" s="96"/>
      <c r="BL276" s="96"/>
      <c r="BM276" s="96"/>
      <c r="BN276" s="96"/>
      <c r="BO276" s="96"/>
      <c r="BP276" s="96"/>
      <c r="BQ276" s="96"/>
      <c r="BR276" s="96"/>
      <c r="BS276" s="96"/>
      <c r="BT276" s="96"/>
      <c r="BV276" s="103"/>
      <c r="BW276" s="103"/>
      <c r="BX276" s="103"/>
      <c r="BY276" s="103"/>
      <c r="BZ276" s="103"/>
      <c r="CA276" s="103"/>
      <c r="CB276" s="103"/>
      <c r="CC276" s="103"/>
      <c r="CD276" s="103"/>
      <c r="CE276" s="103"/>
      <c r="CF276" s="103"/>
      <c r="CG276" s="103"/>
      <c r="CH276" s="102"/>
      <c r="CI276" s="96"/>
      <c r="CJ276" s="96"/>
      <c r="CK276" s="96"/>
      <c r="CL276" s="96"/>
      <c r="CM276" s="96"/>
      <c r="CN276" s="96"/>
      <c r="CO276" s="96"/>
      <c r="CP276" s="96"/>
      <c r="CQ276" s="96"/>
      <c r="CR276" s="96"/>
      <c r="CS276" s="96"/>
      <c r="CT276" s="96"/>
      <c r="CU276" s="96"/>
      <c r="CV276" s="96"/>
    </row>
    <row r="277" spans="1:100" s="94" customFormat="1" ht="14.4">
      <c r="A277" s="96"/>
      <c r="B277" s="96"/>
      <c r="C277" s="96"/>
      <c r="D277" s="96"/>
      <c r="E277" s="105"/>
      <c r="F277" s="96"/>
      <c r="G277" s="106"/>
      <c r="H277" s="105"/>
      <c r="I277" s="105"/>
      <c r="J277" s="105"/>
      <c r="K277" s="105"/>
      <c r="L277" s="105"/>
      <c r="M277" s="105"/>
      <c r="N277" s="104"/>
      <c r="O277" s="104"/>
      <c r="P277" s="98"/>
      <c r="Q277" s="98"/>
      <c r="R277" s="103"/>
      <c r="S277" s="103"/>
      <c r="T277" s="103"/>
      <c r="U277" s="103"/>
      <c r="V277" s="103"/>
      <c r="W277" s="103"/>
      <c r="X277" s="103"/>
      <c r="Y277" s="103"/>
      <c r="Z277" s="103"/>
      <c r="AA277" s="103"/>
      <c r="AB277" s="103"/>
      <c r="AC277" s="103"/>
      <c r="AD277" s="102"/>
      <c r="AE277" s="96"/>
      <c r="AF277" s="96"/>
      <c r="AG277" s="96"/>
      <c r="AH277" s="96"/>
      <c r="AI277" s="96"/>
      <c r="AJ277" s="96"/>
      <c r="AK277" s="96"/>
      <c r="AL277" s="96"/>
      <c r="AM277" s="96"/>
      <c r="AN277" s="96"/>
      <c r="AO277" s="96"/>
      <c r="AP277" s="96"/>
      <c r="AQ277" s="96"/>
      <c r="AR277" s="96"/>
      <c r="AT277" s="103"/>
      <c r="AU277" s="103"/>
      <c r="AV277" s="103"/>
      <c r="AW277" s="103"/>
      <c r="AX277" s="103"/>
      <c r="AY277" s="103"/>
      <c r="AZ277" s="103"/>
      <c r="BA277" s="103"/>
      <c r="BB277" s="103"/>
      <c r="BC277" s="103"/>
      <c r="BD277" s="103"/>
      <c r="BE277" s="103"/>
      <c r="BF277" s="102"/>
      <c r="BG277" s="96"/>
      <c r="BH277" s="96"/>
      <c r="BI277" s="96"/>
      <c r="BJ277" s="96"/>
      <c r="BK277" s="96"/>
      <c r="BL277" s="96"/>
      <c r="BM277" s="96"/>
      <c r="BN277" s="96"/>
      <c r="BO277" s="96"/>
      <c r="BP277" s="96"/>
      <c r="BQ277" s="96"/>
      <c r="BR277" s="96"/>
      <c r="BS277" s="96"/>
      <c r="BT277" s="96"/>
      <c r="BV277" s="103"/>
      <c r="BW277" s="103"/>
      <c r="BX277" s="103"/>
      <c r="BY277" s="103"/>
      <c r="BZ277" s="103"/>
      <c r="CA277" s="103"/>
      <c r="CB277" s="103"/>
      <c r="CC277" s="103"/>
      <c r="CD277" s="103"/>
      <c r="CE277" s="103"/>
      <c r="CF277" s="103"/>
      <c r="CG277" s="103"/>
      <c r="CH277" s="102"/>
      <c r="CI277" s="96"/>
      <c r="CJ277" s="96"/>
      <c r="CK277" s="96"/>
      <c r="CL277" s="96"/>
      <c r="CM277" s="96"/>
      <c r="CN277" s="96"/>
      <c r="CO277" s="96"/>
      <c r="CP277" s="96"/>
      <c r="CQ277" s="96"/>
      <c r="CR277" s="96"/>
      <c r="CS277" s="96"/>
      <c r="CT277" s="96"/>
      <c r="CU277" s="96"/>
      <c r="CV277" s="96"/>
    </row>
    <row r="278" spans="1:100" s="94" customFormat="1" ht="14.4">
      <c r="A278" s="96"/>
      <c r="B278" s="96"/>
      <c r="C278" s="96"/>
      <c r="D278" s="96"/>
      <c r="E278" s="105"/>
      <c r="F278" s="96"/>
      <c r="G278" s="106"/>
      <c r="H278" s="105"/>
      <c r="I278" s="105"/>
      <c r="J278" s="105"/>
      <c r="K278" s="105"/>
      <c r="L278" s="105"/>
      <c r="M278" s="105"/>
      <c r="N278" s="104"/>
      <c r="O278" s="104"/>
      <c r="P278" s="98"/>
      <c r="Q278" s="98"/>
      <c r="R278" s="103"/>
      <c r="S278" s="103"/>
      <c r="T278" s="103"/>
      <c r="U278" s="103"/>
      <c r="V278" s="103"/>
      <c r="W278" s="103"/>
      <c r="X278" s="103"/>
      <c r="Y278" s="103"/>
      <c r="Z278" s="103"/>
      <c r="AA278" s="103"/>
      <c r="AB278" s="103"/>
      <c r="AC278" s="103"/>
      <c r="AD278" s="102"/>
      <c r="AE278" s="96"/>
      <c r="AF278" s="96"/>
      <c r="AG278" s="96"/>
      <c r="AH278" s="96"/>
      <c r="AI278" s="96"/>
      <c r="AJ278" s="96"/>
      <c r="AK278" s="96"/>
      <c r="AL278" s="96"/>
      <c r="AM278" s="96"/>
      <c r="AN278" s="96"/>
      <c r="AO278" s="96"/>
      <c r="AP278" s="96"/>
      <c r="AQ278" s="96"/>
      <c r="AR278" s="96"/>
      <c r="AT278" s="103"/>
      <c r="AU278" s="103"/>
      <c r="AV278" s="103"/>
      <c r="AW278" s="103"/>
      <c r="AX278" s="103"/>
      <c r="AY278" s="103"/>
      <c r="AZ278" s="103"/>
      <c r="BA278" s="103"/>
      <c r="BB278" s="103"/>
      <c r="BC278" s="103"/>
      <c r="BD278" s="103"/>
      <c r="BE278" s="103"/>
      <c r="BF278" s="102"/>
      <c r="BG278" s="96"/>
      <c r="BH278" s="96"/>
      <c r="BI278" s="96"/>
      <c r="BJ278" s="96"/>
      <c r="BK278" s="96"/>
      <c r="BL278" s="96"/>
      <c r="BM278" s="96"/>
      <c r="BN278" s="96"/>
      <c r="BO278" s="96"/>
      <c r="BP278" s="96"/>
      <c r="BQ278" s="96"/>
      <c r="BR278" s="96"/>
      <c r="BS278" s="96"/>
      <c r="BT278" s="96"/>
      <c r="BV278" s="103"/>
      <c r="BW278" s="103"/>
      <c r="BX278" s="103"/>
      <c r="BY278" s="103"/>
      <c r="BZ278" s="103"/>
      <c r="CA278" s="103"/>
      <c r="CB278" s="103"/>
      <c r="CC278" s="103"/>
      <c r="CD278" s="103"/>
      <c r="CE278" s="103"/>
      <c r="CF278" s="103"/>
      <c r="CG278" s="103"/>
      <c r="CH278" s="102"/>
      <c r="CI278" s="96"/>
      <c r="CJ278" s="96"/>
      <c r="CK278" s="96"/>
      <c r="CL278" s="96"/>
      <c r="CM278" s="96"/>
      <c r="CN278" s="96"/>
      <c r="CO278" s="96"/>
      <c r="CP278" s="96"/>
      <c r="CQ278" s="96"/>
      <c r="CR278" s="96"/>
      <c r="CS278" s="96"/>
      <c r="CT278" s="96"/>
      <c r="CU278" s="96"/>
      <c r="CV278" s="96"/>
    </row>
    <row r="279" spans="1:100" s="94" customFormat="1" ht="14.4">
      <c r="A279" s="96"/>
      <c r="B279" s="96"/>
      <c r="C279" s="96"/>
      <c r="D279" s="96"/>
      <c r="E279" s="105"/>
      <c r="F279" s="96"/>
      <c r="G279" s="106"/>
      <c r="H279" s="105"/>
      <c r="I279" s="105"/>
      <c r="J279" s="105"/>
      <c r="K279" s="105"/>
      <c r="L279" s="105"/>
      <c r="M279" s="105"/>
      <c r="N279" s="104"/>
      <c r="O279" s="104"/>
      <c r="P279" s="98"/>
      <c r="Q279" s="98"/>
      <c r="R279" s="103"/>
      <c r="S279" s="103"/>
      <c r="T279" s="103"/>
      <c r="U279" s="103"/>
      <c r="V279" s="103"/>
      <c r="W279" s="103"/>
      <c r="X279" s="103"/>
      <c r="Y279" s="103"/>
      <c r="Z279" s="103"/>
      <c r="AA279" s="103"/>
      <c r="AB279" s="103"/>
      <c r="AC279" s="103"/>
      <c r="AD279" s="102"/>
      <c r="AE279" s="96"/>
      <c r="AF279" s="96"/>
      <c r="AG279" s="96"/>
      <c r="AH279" s="96"/>
      <c r="AI279" s="96"/>
      <c r="AJ279" s="96"/>
      <c r="AK279" s="96"/>
      <c r="AL279" s="96"/>
      <c r="AM279" s="96"/>
      <c r="AN279" s="96"/>
      <c r="AO279" s="96"/>
      <c r="AP279" s="96"/>
      <c r="AQ279" s="96"/>
      <c r="AR279" s="96"/>
      <c r="AT279" s="103"/>
      <c r="AU279" s="103"/>
      <c r="AV279" s="103"/>
      <c r="AW279" s="103"/>
      <c r="AX279" s="103"/>
      <c r="AY279" s="103"/>
      <c r="AZ279" s="103"/>
      <c r="BA279" s="103"/>
      <c r="BB279" s="103"/>
      <c r="BC279" s="103"/>
      <c r="BD279" s="103"/>
      <c r="BE279" s="103"/>
      <c r="BF279" s="102"/>
      <c r="BG279" s="96"/>
      <c r="BH279" s="96"/>
      <c r="BI279" s="96"/>
      <c r="BJ279" s="96"/>
      <c r="BK279" s="96"/>
      <c r="BL279" s="96"/>
      <c r="BM279" s="96"/>
      <c r="BN279" s="96"/>
      <c r="BO279" s="96"/>
      <c r="BP279" s="96"/>
      <c r="BQ279" s="96"/>
      <c r="BR279" s="96"/>
      <c r="BS279" s="96"/>
      <c r="BT279" s="96"/>
      <c r="BV279" s="103"/>
      <c r="BW279" s="103"/>
      <c r="BX279" s="103"/>
      <c r="BY279" s="103"/>
      <c r="BZ279" s="103"/>
      <c r="CA279" s="103"/>
      <c r="CB279" s="103"/>
      <c r="CC279" s="103"/>
      <c r="CD279" s="103"/>
      <c r="CE279" s="103"/>
      <c r="CF279" s="103"/>
      <c r="CG279" s="103"/>
      <c r="CH279" s="102"/>
      <c r="CI279" s="96"/>
      <c r="CJ279" s="96"/>
      <c r="CK279" s="96"/>
      <c r="CL279" s="96"/>
      <c r="CM279" s="96"/>
      <c r="CN279" s="96"/>
      <c r="CO279" s="96"/>
      <c r="CP279" s="96"/>
      <c r="CQ279" s="96"/>
      <c r="CR279" s="96"/>
      <c r="CS279" s="96"/>
      <c r="CT279" s="96"/>
      <c r="CU279" s="96"/>
      <c r="CV279" s="96"/>
    </row>
    <row r="280" spans="1:100" s="94" customFormat="1" ht="14.4">
      <c r="A280" s="96"/>
      <c r="B280" s="96"/>
      <c r="C280" s="96"/>
      <c r="D280" s="96"/>
      <c r="E280" s="105"/>
      <c r="F280" s="96"/>
      <c r="G280" s="106"/>
      <c r="H280" s="105"/>
      <c r="I280" s="105"/>
      <c r="J280" s="105"/>
      <c r="K280" s="105"/>
      <c r="L280" s="105"/>
      <c r="M280" s="105"/>
      <c r="N280" s="104"/>
      <c r="O280" s="104"/>
      <c r="P280" s="98"/>
      <c r="Q280" s="98"/>
      <c r="R280" s="103"/>
      <c r="S280" s="103"/>
      <c r="T280" s="103"/>
      <c r="U280" s="103"/>
      <c r="V280" s="103"/>
      <c r="W280" s="103"/>
      <c r="X280" s="103"/>
      <c r="Y280" s="103"/>
      <c r="Z280" s="103"/>
      <c r="AA280" s="103"/>
      <c r="AB280" s="103"/>
      <c r="AC280" s="103"/>
      <c r="AD280" s="102"/>
      <c r="AE280" s="96"/>
      <c r="AF280" s="96"/>
      <c r="AG280" s="96"/>
      <c r="AH280" s="96"/>
      <c r="AI280" s="96"/>
      <c r="AJ280" s="96"/>
      <c r="AK280" s="96"/>
      <c r="AL280" s="96"/>
      <c r="AM280" s="96"/>
      <c r="AN280" s="96"/>
      <c r="AO280" s="96"/>
      <c r="AP280" s="96"/>
      <c r="AQ280" s="96"/>
      <c r="AR280" s="96"/>
      <c r="AT280" s="103"/>
      <c r="AU280" s="103"/>
      <c r="AV280" s="103"/>
      <c r="AW280" s="103"/>
      <c r="AX280" s="103"/>
      <c r="AY280" s="103"/>
      <c r="AZ280" s="103"/>
      <c r="BA280" s="103"/>
      <c r="BB280" s="103"/>
      <c r="BC280" s="103"/>
      <c r="BD280" s="103"/>
      <c r="BE280" s="103"/>
      <c r="BF280" s="102"/>
      <c r="BG280" s="96"/>
      <c r="BH280" s="96"/>
      <c r="BI280" s="96"/>
      <c r="BJ280" s="96"/>
      <c r="BK280" s="96"/>
      <c r="BL280" s="96"/>
      <c r="BM280" s="96"/>
      <c r="BN280" s="96"/>
      <c r="BO280" s="96"/>
      <c r="BP280" s="96"/>
      <c r="BQ280" s="96"/>
      <c r="BR280" s="96"/>
      <c r="BS280" s="96"/>
      <c r="BT280" s="96"/>
      <c r="BV280" s="103"/>
      <c r="BW280" s="103"/>
      <c r="BX280" s="103"/>
      <c r="BY280" s="103"/>
      <c r="BZ280" s="103"/>
      <c r="CA280" s="103"/>
      <c r="CB280" s="103"/>
      <c r="CC280" s="103"/>
      <c r="CD280" s="103"/>
      <c r="CE280" s="103"/>
      <c r="CF280" s="103"/>
      <c r="CG280" s="103"/>
      <c r="CH280" s="102"/>
      <c r="CI280" s="96"/>
      <c r="CJ280" s="96"/>
      <c r="CK280" s="96"/>
      <c r="CL280" s="96"/>
      <c r="CM280" s="96"/>
      <c r="CN280" s="96"/>
      <c r="CO280" s="96"/>
      <c r="CP280" s="96"/>
      <c r="CQ280" s="96"/>
      <c r="CR280" s="96"/>
      <c r="CS280" s="96"/>
      <c r="CT280" s="96"/>
      <c r="CU280" s="96"/>
      <c r="CV280" s="96"/>
    </row>
    <row r="281" spans="1:100" s="94" customFormat="1" ht="14.4">
      <c r="A281" s="96"/>
      <c r="B281" s="96"/>
      <c r="C281" s="96"/>
      <c r="D281" s="96"/>
      <c r="E281" s="105"/>
      <c r="F281" s="96"/>
      <c r="G281" s="106"/>
      <c r="H281" s="105"/>
      <c r="I281" s="105"/>
      <c r="J281" s="105"/>
      <c r="K281" s="105"/>
      <c r="L281" s="105"/>
      <c r="M281" s="105"/>
      <c r="N281" s="104"/>
      <c r="O281" s="104"/>
      <c r="P281" s="98"/>
      <c r="Q281" s="98"/>
      <c r="R281" s="103"/>
      <c r="S281" s="103"/>
      <c r="T281" s="103"/>
      <c r="U281" s="103"/>
      <c r="V281" s="103"/>
      <c r="W281" s="103"/>
      <c r="X281" s="103"/>
      <c r="Y281" s="103"/>
      <c r="Z281" s="103"/>
      <c r="AA281" s="103"/>
      <c r="AB281" s="103"/>
      <c r="AC281" s="103"/>
      <c r="AD281" s="102"/>
      <c r="AE281" s="96"/>
      <c r="AF281" s="96"/>
      <c r="AG281" s="96"/>
      <c r="AH281" s="96"/>
      <c r="AI281" s="96"/>
      <c r="AJ281" s="96"/>
      <c r="AK281" s="96"/>
      <c r="AL281" s="96"/>
      <c r="AM281" s="96"/>
      <c r="AN281" s="96"/>
      <c r="AO281" s="96"/>
      <c r="AP281" s="96"/>
      <c r="AQ281" s="96"/>
      <c r="AR281" s="96"/>
      <c r="AT281" s="103"/>
      <c r="AU281" s="103"/>
      <c r="AV281" s="103"/>
      <c r="AW281" s="103"/>
      <c r="AX281" s="103"/>
      <c r="AY281" s="103"/>
      <c r="AZ281" s="103"/>
      <c r="BA281" s="103"/>
      <c r="BB281" s="103"/>
      <c r="BC281" s="103"/>
      <c r="BD281" s="103"/>
      <c r="BE281" s="103"/>
      <c r="BF281" s="102"/>
      <c r="BG281" s="96"/>
      <c r="BH281" s="96"/>
      <c r="BI281" s="96"/>
      <c r="BJ281" s="96"/>
      <c r="BK281" s="96"/>
      <c r="BL281" s="96"/>
      <c r="BM281" s="96"/>
      <c r="BN281" s="96"/>
      <c r="BO281" s="96"/>
      <c r="BP281" s="96"/>
      <c r="BQ281" s="96"/>
      <c r="BR281" s="96"/>
      <c r="BS281" s="96"/>
      <c r="BT281" s="96"/>
      <c r="BV281" s="103"/>
      <c r="BW281" s="103"/>
      <c r="BX281" s="103"/>
      <c r="BY281" s="103"/>
      <c r="BZ281" s="103"/>
      <c r="CA281" s="103"/>
      <c r="CB281" s="103"/>
      <c r="CC281" s="103"/>
      <c r="CD281" s="103"/>
      <c r="CE281" s="103"/>
      <c r="CF281" s="103"/>
      <c r="CG281" s="103"/>
      <c r="CH281" s="102"/>
      <c r="CI281" s="96"/>
      <c r="CJ281" s="96"/>
      <c r="CK281" s="96"/>
      <c r="CL281" s="96"/>
      <c r="CM281" s="96"/>
      <c r="CN281" s="96"/>
      <c r="CO281" s="96"/>
      <c r="CP281" s="96"/>
      <c r="CQ281" s="96"/>
      <c r="CR281" s="96"/>
      <c r="CS281" s="96"/>
      <c r="CT281" s="96"/>
      <c r="CU281" s="96"/>
      <c r="CV281" s="96"/>
    </row>
    <row r="282" spans="1:100" s="94" customFormat="1" ht="14.4">
      <c r="A282" s="96"/>
      <c r="B282" s="96"/>
      <c r="C282" s="96"/>
      <c r="D282" s="96"/>
      <c r="E282" s="105"/>
      <c r="F282" s="96"/>
      <c r="G282" s="106"/>
      <c r="H282" s="105"/>
      <c r="I282" s="105"/>
      <c r="J282" s="105"/>
      <c r="K282" s="105"/>
      <c r="L282" s="105"/>
      <c r="M282" s="105"/>
      <c r="N282" s="104"/>
      <c r="O282" s="104"/>
      <c r="P282" s="98"/>
      <c r="Q282" s="98"/>
      <c r="R282" s="103"/>
      <c r="S282" s="103"/>
      <c r="T282" s="103"/>
      <c r="U282" s="103"/>
      <c r="V282" s="103"/>
      <c r="W282" s="103"/>
      <c r="X282" s="103"/>
      <c r="Y282" s="103"/>
      <c r="Z282" s="103"/>
      <c r="AA282" s="103"/>
      <c r="AB282" s="103"/>
      <c r="AC282" s="103"/>
      <c r="AD282" s="102"/>
      <c r="AE282" s="96"/>
      <c r="AF282" s="96"/>
      <c r="AG282" s="96"/>
      <c r="AH282" s="96"/>
      <c r="AI282" s="96"/>
      <c r="AJ282" s="96"/>
      <c r="AK282" s="96"/>
      <c r="AL282" s="96"/>
      <c r="AM282" s="96"/>
      <c r="AN282" s="96"/>
      <c r="AO282" s="96"/>
      <c r="AP282" s="96"/>
      <c r="AQ282" s="96"/>
      <c r="AR282" s="96"/>
      <c r="AT282" s="103"/>
      <c r="AU282" s="103"/>
      <c r="AV282" s="103"/>
      <c r="AW282" s="103"/>
      <c r="AX282" s="103"/>
      <c r="AY282" s="103"/>
      <c r="AZ282" s="103"/>
      <c r="BA282" s="103"/>
      <c r="BB282" s="103"/>
      <c r="BC282" s="103"/>
      <c r="BD282" s="103"/>
      <c r="BE282" s="103"/>
      <c r="BF282" s="102"/>
      <c r="BG282" s="96"/>
      <c r="BH282" s="96"/>
      <c r="BI282" s="96"/>
      <c r="BJ282" s="96"/>
      <c r="BK282" s="96"/>
      <c r="BL282" s="96"/>
      <c r="BM282" s="96"/>
      <c r="BN282" s="96"/>
      <c r="BO282" s="96"/>
      <c r="BP282" s="96"/>
      <c r="BQ282" s="96"/>
      <c r="BR282" s="96"/>
      <c r="BS282" s="96"/>
      <c r="BT282" s="96"/>
      <c r="BV282" s="103"/>
      <c r="BW282" s="103"/>
      <c r="BX282" s="103"/>
      <c r="BY282" s="103"/>
      <c r="BZ282" s="103"/>
      <c r="CA282" s="103"/>
      <c r="CB282" s="103"/>
      <c r="CC282" s="103"/>
      <c r="CD282" s="103"/>
      <c r="CE282" s="103"/>
      <c r="CF282" s="103"/>
      <c r="CG282" s="103"/>
      <c r="CH282" s="102"/>
      <c r="CI282" s="96"/>
      <c r="CJ282" s="96"/>
      <c r="CK282" s="96"/>
      <c r="CL282" s="96"/>
      <c r="CM282" s="96"/>
      <c r="CN282" s="96"/>
      <c r="CO282" s="96"/>
      <c r="CP282" s="96"/>
      <c r="CQ282" s="96"/>
      <c r="CR282" s="96"/>
      <c r="CS282" s="96"/>
      <c r="CT282" s="96"/>
      <c r="CU282" s="96"/>
      <c r="CV282" s="96"/>
    </row>
    <row r="283" spans="1:100" s="94" customFormat="1" ht="14.4">
      <c r="A283" s="96"/>
      <c r="B283" s="96"/>
      <c r="C283" s="96"/>
      <c r="D283" s="96"/>
      <c r="E283" s="105"/>
      <c r="F283" s="96"/>
      <c r="G283" s="106"/>
      <c r="H283" s="105"/>
      <c r="I283" s="105"/>
      <c r="J283" s="105"/>
      <c r="K283" s="105"/>
      <c r="L283" s="105"/>
      <c r="M283" s="105"/>
      <c r="N283" s="104"/>
      <c r="O283" s="104"/>
      <c r="P283" s="98"/>
      <c r="Q283" s="98"/>
      <c r="R283" s="103"/>
      <c r="S283" s="103"/>
      <c r="T283" s="103"/>
      <c r="U283" s="103"/>
      <c r="V283" s="103"/>
      <c r="W283" s="103"/>
      <c r="X283" s="103"/>
      <c r="Y283" s="103"/>
      <c r="Z283" s="103"/>
      <c r="AA283" s="103"/>
      <c r="AB283" s="103"/>
      <c r="AC283" s="103"/>
      <c r="AD283" s="102"/>
      <c r="AE283" s="96"/>
      <c r="AF283" s="96"/>
      <c r="AG283" s="96"/>
      <c r="AH283" s="96"/>
      <c r="AI283" s="96"/>
      <c r="AJ283" s="96"/>
      <c r="AK283" s="96"/>
      <c r="AL283" s="96"/>
      <c r="AM283" s="96"/>
      <c r="AN283" s="96"/>
      <c r="AO283" s="96"/>
      <c r="AP283" s="96"/>
      <c r="AQ283" s="96"/>
      <c r="AR283" s="96"/>
      <c r="AT283" s="103"/>
      <c r="AU283" s="103"/>
      <c r="AV283" s="103"/>
      <c r="AW283" s="103"/>
      <c r="AX283" s="103"/>
      <c r="AY283" s="103"/>
      <c r="AZ283" s="103"/>
      <c r="BA283" s="103"/>
      <c r="BB283" s="103"/>
      <c r="BC283" s="103"/>
      <c r="BD283" s="103"/>
      <c r="BE283" s="103"/>
      <c r="BF283" s="102"/>
      <c r="BG283" s="96"/>
      <c r="BH283" s="96"/>
      <c r="BI283" s="96"/>
      <c r="BJ283" s="96"/>
      <c r="BK283" s="96"/>
      <c r="BL283" s="96"/>
      <c r="BM283" s="96"/>
      <c r="BN283" s="96"/>
      <c r="BO283" s="96"/>
      <c r="BP283" s="96"/>
      <c r="BQ283" s="96"/>
      <c r="BR283" s="96"/>
      <c r="BS283" s="96"/>
      <c r="BT283" s="96"/>
      <c r="BV283" s="103"/>
      <c r="BW283" s="103"/>
      <c r="BX283" s="103"/>
      <c r="BY283" s="103"/>
      <c r="BZ283" s="103"/>
      <c r="CA283" s="103"/>
      <c r="CB283" s="103"/>
      <c r="CC283" s="103"/>
      <c r="CD283" s="103"/>
      <c r="CE283" s="103"/>
      <c r="CF283" s="103"/>
      <c r="CG283" s="103"/>
      <c r="CH283" s="102"/>
      <c r="CI283" s="96"/>
      <c r="CJ283" s="96"/>
      <c r="CK283" s="96"/>
      <c r="CL283" s="96"/>
      <c r="CM283" s="96"/>
      <c r="CN283" s="96"/>
      <c r="CO283" s="96"/>
      <c r="CP283" s="96"/>
      <c r="CQ283" s="96"/>
      <c r="CR283" s="96"/>
      <c r="CS283" s="96"/>
      <c r="CT283" s="96"/>
      <c r="CU283" s="96"/>
      <c r="CV283" s="96"/>
    </row>
    <row r="284" spans="1:100" s="94" customFormat="1" ht="14.4">
      <c r="A284" s="96"/>
      <c r="B284" s="96"/>
      <c r="C284" s="96"/>
      <c r="D284" s="96"/>
      <c r="E284" s="105"/>
      <c r="F284" s="96"/>
      <c r="G284" s="106"/>
      <c r="H284" s="105"/>
      <c r="I284" s="105"/>
      <c r="J284" s="105"/>
      <c r="K284" s="105"/>
      <c r="L284" s="105"/>
      <c r="M284" s="105"/>
      <c r="N284" s="104"/>
      <c r="O284" s="104"/>
      <c r="P284" s="98"/>
      <c r="Q284" s="98"/>
      <c r="R284" s="103"/>
      <c r="S284" s="103"/>
      <c r="T284" s="103"/>
      <c r="U284" s="103"/>
      <c r="V284" s="103"/>
      <c r="W284" s="103"/>
      <c r="X284" s="103"/>
      <c r="Y284" s="103"/>
      <c r="Z284" s="103"/>
      <c r="AA284" s="103"/>
      <c r="AB284" s="103"/>
      <c r="AC284" s="103"/>
      <c r="AD284" s="102"/>
      <c r="AE284" s="96"/>
      <c r="AF284" s="96"/>
      <c r="AG284" s="96"/>
      <c r="AH284" s="96"/>
      <c r="AI284" s="96"/>
      <c r="AJ284" s="96"/>
      <c r="AK284" s="96"/>
      <c r="AL284" s="96"/>
      <c r="AM284" s="96"/>
      <c r="AN284" s="96"/>
      <c r="AO284" s="96"/>
      <c r="AP284" s="96"/>
      <c r="AQ284" s="96"/>
      <c r="AR284" s="96"/>
      <c r="AT284" s="103"/>
      <c r="AU284" s="103"/>
      <c r="AV284" s="103"/>
      <c r="AW284" s="103"/>
      <c r="AX284" s="103"/>
      <c r="AY284" s="103"/>
      <c r="AZ284" s="103"/>
      <c r="BA284" s="103"/>
      <c r="BB284" s="103"/>
      <c r="BC284" s="103"/>
      <c r="BD284" s="103"/>
      <c r="BE284" s="103"/>
      <c r="BF284" s="102"/>
      <c r="BG284" s="96"/>
      <c r="BH284" s="96"/>
      <c r="BI284" s="96"/>
      <c r="BJ284" s="96"/>
      <c r="BK284" s="96"/>
      <c r="BL284" s="96"/>
      <c r="BM284" s="96"/>
      <c r="BN284" s="96"/>
      <c r="BO284" s="96"/>
      <c r="BP284" s="96"/>
      <c r="BQ284" s="96"/>
      <c r="BR284" s="96"/>
      <c r="BS284" s="96"/>
      <c r="BT284" s="96"/>
      <c r="BV284" s="103"/>
      <c r="BW284" s="103"/>
      <c r="BX284" s="103"/>
      <c r="BY284" s="103"/>
      <c r="BZ284" s="103"/>
      <c r="CA284" s="103"/>
      <c r="CB284" s="103"/>
      <c r="CC284" s="103"/>
      <c r="CD284" s="103"/>
      <c r="CE284" s="103"/>
      <c r="CF284" s="103"/>
      <c r="CG284" s="103"/>
      <c r="CH284" s="102"/>
      <c r="CI284" s="96"/>
      <c r="CJ284" s="96"/>
      <c r="CK284" s="96"/>
      <c r="CL284" s="96"/>
      <c r="CM284" s="96"/>
      <c r="CN284" s="96"/>
      <c r="CO284" s="96"/>
      <c r="CP284" s="96"/>
      <c r="CQ284" s="96"/>
      <c r="CR284" s="96"/>
      <c r="CS284" s="96"/>
      <c r="CT284" s="96"/>
      <c r="CU284" s="96"/>
      <c r="CV284" s="96"/>
    </row>
    <row r="285" spans="1:100" s="94" customFormat="1" ht="14.4">
      <c r="A285" s="96"/>
      <c r="B285" s="96"/>
      <c r="C285" s="96"/>
      <c r="D285" s="96"/>
      <c r="E285" s="105"/>
      <c r="F285" s="96"/>
      <c r="G285" s="106"/>
      <c r="H285" s="105"/>
      <c r="I285" s="105"/>
      <c r="J285" s="105"/>
      <c r="K285" s="105"/>
      <c r="L285" s="105"/>
      <c r="M285" s="105"/>
      <c r="N285" s="104"/>
      <c r="O285" s="104"/>
      <c r="P285" s="98"/>
      <c r="Q285" s="98"/>
      <c r="R285" s="103"/>
      <c r="S285" s="103"/>
      <c r="T285" s="103"/>
      <c r="U285" s="103"/>
      <c r="V285" s="103"/>
      <c r="W285" s="103"/>
      <c r="X285" s="103"/>
      <c r="Y285" s="103"/>
      <c r="Z285" s="103"/>
      <c r="AA285" s="103"/>
      <c r="AB285" s="103"/>
      <c r="AC285" s="103"/>
      <c r="AD285" s="102"/>
      <c r="AE285" s="96"/>
      <c r="AF285" s="96"/>
      <c r="AG285" s="96"/>
      <c r="AH285" s="96"/>
      <c r="AI285" s="96"/>
      <c r="AJ285" s="96"/>
      <c r="AK285" s="96"/>
      <c r="AL285" s="96"/>
      <c r="AM285" s="96"/>
      <c r="AN285" s="96"/>
      <c r="AO285" s="96"/>
      <c r="AP285" s="96"/>
      <c r="AQ285" s="96"/>
      <c r="AR285" s="96"/>
      <c r="AT285" s="103"/>
      <c r="AU285" s="103"/>
      <c r="AV285" s="103"/>
      <c r="AW285" s="103"/>
      <c r="AX285" s="103"/>
      <c r="AY285" s="103"/>
      <c r="AZ285" s="103"/>
      <c r="BA285" s="103"/>
      <c r="BB285" s="103"/>
      <c r="BC285" s="103"/>
      <c r="BD285" s="103"/>
      <c r="BE285" s="103"/>
      <c r="BF285" s="102"/>
      <c r="BG285" s="96"/>
      <c r="BH285" s="96"/>
      <c r="BI285" s="96"/>
      <c r="BJ285" s="96"/>
      <c r="BK285" s="96"/>
      <c r="BL285" s="96"/>
      <c r="BM285" s="96"/>
      <c r="BN285" s="96"/>
      <c r="BO285" s="96"/>
      <c r="BP285" s="96"/>
      <c r="BQ285" s="96"/>
      <c r="BR285" s="96"/>
      <c r="BS285" s="96"/>
      <c r="BT285" s="96"/>
      <c r="BV285" s="103"/>
      <c r="BW285" s="103"/>
      <c r="BX285" s="103"/>
      <c r="BY285" s="103"/>
      <c r="BZ285" s="103"/>
      <c r="CA285" s="103"/>
      <c r="CB285" s="103"/>
      <c r="CC285" s="103"/>
      <c r="CD285" s="103"/>
      <c r="CE285" s="103"/>
      <c r="CF285" s="103"/>
      <c r="CG285" s="103"/>
      <c r="CH285" s="102"/>
      <c r="CI285" s="96"/>
      <c r="CJ285" s="96"/>
      <c r="CK285" s="96"/>
      <c r="CL285" s="96"/>
      <c r="CM285" s="96"/>
      <c r="CN285" s="96"/>
      <c r="CO285" s="96"/>
      <c r="CP285" s="96"/>
      <c r="CQ285" s="96"/>
      <c r="CR285" s="96"/>
      <c r="CS285" s="96"/>
      <c r="CT285" s="96"/>
      <c r="CU285" s="96"/>
      <c r="CV285" s="96"/>
    </row>
    <row r="286" spans="1:100" s="94" customFormat="1" ht="14.4">
      <c r="A286" s="96"/>
      <c r="B286" s="96"/>
      <c r="C286" s="96"/>
      <c r="D286" s="96"/>
      <c r="E286" s="105"/>
      <c r="F286" s="96"/>
      <c r="G286" s="106"/>
      <c r="H286" s="105"/>
      <c r="I286" s="105"/>
      <c r="J286" s="105"/>
      <c r="K286" s="105"/>
      <c r="L286" s="105"/>
      <c r="M286" s="105"/>
      <c r="N286" s="104"/>
      <c r="O286" s="104"/>
      <c r="P286" s="98"/>
      <c r="Q286" s="98"/>
      <c r="R286" s="103"/>
      <c r="S286" s="103"/>
      <c r="T286" s="103"/>
      <c r="U286" s="103"/>
      <c r="V286" s="103"/>
      <c r="W286" s="103"/>
      <c r="X286" s="103"/>
      <c r="Y286" s="103"/>
      <c r="Z286" s="103"/>
      <c r="AA286" s="103"/>
      <c r="AB286" s="103"/>
      <c r="AC286" s="103"/>
      <c r="AD286" s="102"/>
      <c r="AE286" s="96"/>
      <c r="AF286" s="96"/>
      <c r="AG286" s="96"/>
      <c r="AH286" s="96"/>
      <c r="AI286" s="96"/>
      <c r="AJ286" s="96"/>
      <c r="AK286" s="96"/>
      <c r="AL286" s="96"/>
      <c r="AM286" s="96"/>
      <c r="AN286" s="96"/>
      <c r="AO286" s="96"/>
      <c r="AP286" s="96"/>
      <c r="AQ286" s="96"/>
      <c r="AR286" s="96"/>
      <c r="AT286" s="103"/>
      <c r="AU286" s="103"/>
      <c r="AV286" s="103"/>
      <c r="AW286" s="103"/>
      <c r="AX286" s="103"/>
      <c r="AY286" s="103"/>
      <c r="AZ286" s="103"/>
      <c r="BA286" s="103"/>
      <c r="BB286" s="103"/>
      <c r="BC286" s="103"/>
      <c r="BD286" s="103"/>
      <c r="BE286" s="103"/>
      <c r="BF286" s="102"/>
      <c r="BG286" s="96"/>
      <c r="BH286" s="96"/>
      <c r="BI286" s="96"/>
      <c r="BJ286" s="96"/>
      <c r="BK286" s="96"/>
      <c r="BL286" s="96"/>
      <c r="BM286" s="96"/>
      <c r="BN286" s="96"/>
      <c r="BO286" s="96"/>
      <c r="BP286" s="96"/>
      <c r="BQ286" s="96"/>
      <c r="BR286" s="96"/>
      <c r="BS286" s="96"/>
      <c r="BT286" s="96"/>
      <c r="BV286" s="103"/>
      <c r="BW286" s="103"/>
      <c r="BX286" s="103"/>
      <c r="BY286" s="103"/>
      <c r="BZ286" s="103"/>
      <c r="CA286" s="103"/>
      <c r="CB286" s="103"/>
      <c r="CC286" s="103"/>
      <c r="CD286" s="103"/>
      <c r="CE286" s="103"/>
      <c r="CF286" s="103"/>
      <c r="CG286" s="103"/>
      <c r="CH286" s="102"/>
      <c r="CI286" s="96"/>
      <c r="CJ286" s="96"/>
      <c r="CK286" s="96"/>
      <c r="CL286" s="96"/>
      <c r="CM286" s="96"/>
      <c r="CN286" s="96"/>
      <c r="CO286" s="96"/>
      <c r="CP286" s="96"/>
      <c r="CQ286" s="96"/>
      <c r="CR286" s="96"/>
      <c r="CS286" s="96"/>
      <c r="CT286" s="96"/>
      <c r="CU286" s="96"/>
      <c r="CV286" s="96"/>
    </row>
    <row r="287" spans="1:100" s="94" customFormat="1" ht="14.4">
      <c r="A287" s="96"/>
      <c r="B287" s="96"/>
      <c r="C287" s="96"/>
      <c r="D287" s="96"/>
      <c r="E287" s="105"/>
      <c r="F287" s="96"/>
      <c r="G287" s="106"/>
      <c r="H287" s="105"/>
      <c r="I287" s="105"/>
      <c r="J287" s="105"/>
      <c r="K287" s="105"/>
      <c r="L287" s="105"/>
      <c r="M287" s="105"/>
      <c r="N287" s="104"/>
      <c r="O287" s="104"/>
      <c r="P287" s="98"/>
      <c r="Q287" s="98"/>
      <c r="R287" s="103"/>
      <c r="S287" s="103"/>
      <c r="T287" s="103"/>
      <c r="U287" s="103"/>
      <c r="V287" s="103"/>
      <c r="W287" s="103"/>
      <c r="X287" s="103"/>
      <c r="Y287" s="103"/>
      <c r="Z287" s="103"/>
      <c r="AA287" s="103"/>
      <c r="AB287" s="103"/>
      <c r="AC287" s="103"/>
      <c r="AD287" s="102"/>
      <c r="AE287" s="96"/>
      <c r="AF287" s="96"/>
      <c r="AG287" s="96"/>
      <c r="AH287" s="96"/>
      <c r="AI287" s="96"/>
      <c r="AJ287" s="96"/>
      <c r="AK287" s="96"/>
      <c r="AL287" s="96"/>
      <c r="AM287" s="96"/>
      <c r="AN287" s="96"/>
      <c r="AO287" s="96"/>
      <c r="AP287" s="96"/>
      <c r="AQ287" s="96"/>
      <c r="AR287" s="96"/>
      <c r="AT287" s="103"/>
      <c r="AU287" s="103"/>
      <c r="AV287" s="103"/>
      <c r="AW287" s="103"/>
      <c r="AX287" s="103"/>
      <c r="AY287" s="103"/>
      <c r="AZ287" s="103"/>
      <c r="BA287" s="103"/>
      <c r="BB287" s="103"/>
      <c r="BC287" s="103"/>
      <c r="BD287" s="103"/>
      <c r="BE287" s="103"/>
      <c r="BF287" s="102"/>
      <c r="BG287" s="96"/>
      <c r="BH287" s="96"/>
      <c r="BI287" s="96"/>
      <c r="BJ287" s="96"/>
      <c r="BK287" s="96"/>
      <c r="BL287" s="96"/>
      <c r="BM287" s="96"/>
      <c r="BN287" s="96"/>
      <c r="BO287" s="96"/>
      <c r="BP287" s="96"/>
      <c r="BQ287" s="96"/>
      <c r="BR287" s="96"/>
      <c r="BS287" s="96"/>
      <c r="BT287" s="96"/>
      <c r="BV287" s="103"/>
      <c r="BW287" s="103"/>
      <c r="BX287" s="103"/>
      <c r="BY287" s="103"/>
      <c r="BZ287" s="103"/>
      <c r="CA287" s="103"/>
      <c r="CB287" s="103"/>
      <c r="CC287" s="103"/>
      <c r="CD287" s="103"/>
      <c r="CE287" s="103"/>
      <c r="CF287" s="103"/>
      <c r="CG287" s="103"/>
      <c r="CH287" s="102"/>
      <c r="CI287" s="96"/>
      <c r="CJ287" s="96"/>
      <c r="CK287" s="96"/>
      <c r="CL287" s="96"/>
      <c r="CM287" s="96"/>
      <c r="CN287" s="96"/>
      <c r="CO287" s="96"/>
      <c r="CP287" s="96"/>
      <c r="CQ287" s="96"/>
      <c r="CR287" s="96"/>
      <c r="CS287" s="96"/>
      <c r="CT287" s="96"/>
      <c r="CU287" s="96"/>
      <c r="CV287" s="96"/>
    </row>
    <row r="288" spans="1:100" s="94" customFormat="1" ht="14.4">
      <c r="A288" s="96"/>
      <c r="B288" s="96"/>
      <c r="C288" s="96"/>
      <c r="D288" s="96"/>
      <c r="E288" s="105"/>
      <c r="F288" s="96"/>
      <c r="G288" s="106"/>
      <c r="H288" s="105"/>
      <c r="I288" s="105"/>
      <c r="J288" s="105"/>
      <c r="K288" s="105"/>
      <c r="L288" s="105"/>
      <c r="M288" s="105"/>
      <c r="N288" s="104"/>
      <c r="O288" s="104"/>
      <c r="P288" s="98"/>
      <c r="Q288" s="98"/>
      <c r="R288" s="103"/>
      <c r="S288" s="103"/>
      <c r="T288" s="103"/>
      <c r="U288" s="103"/>
      <c r="V288" s="103"/>
      <c r="W288" s="103"/>
      <c r="X288" s="103"/>
      <c r="Y288" s="103"/>
      <c r="Z288" s="103"/>
      <c r="AA288" s="103"/>
      <c r="AB288" s="103"/>
      <c r="AC288" s="103"/>
      <c r="AD288" s="102"/>
      <c r="AE288" s="96"/>
      <c r="AF288" s="96"/>
      <c r="AG288" s="96"/>
      <c r="AH288" s="96"/>
      <c r="AI288" s="96"/>
      <c r="AJ288" s="96"/>
      <c r="AK288" s="96"/>
      <c r="AL288" s="96"/>
      <c r="AM288" s="96"/>
      <c r="AN288" s="96"/>
      <c r="AO288" s="96"/>
      <c r="AP288" s="96"/>
      <c r="AQ288" s="96"/>
      <c r="AR288" s="96"/>
      <c r="AT288" s="103"/>
      <c r="AU288" s="103"/>
      <c r="AV288" s="103"/>
      <c r="AW288" s="103"/>
      <c r="AX288" s="103"/>
      <c r="AY288" s="103"/>
      <c r="AZ288" s="103"/>
      <c r="BA288" s="103"/>
      <c r="BB288" s="103"/>
      <c r="BC288" s="103"/>
      <c r="BD288" s="103"/>
      <c r="BE288" s="103"/>
      <c r="BF288" s="102"/>
      <c r="BG288" s="96"/>
      <c r="BH288" s="96"/>
      <c r="BI288" s="96"/>
      <c r="BJ288" s="96"/>
      <c r="BK288" s="96"/>
      <c r="BL288" s="96"/>
      <c r="BM288" s="96"/>
      <c r="BN288" s="96"/>
      <c r="BO288" s="96"/>
      <c r="BP288" s="96"/>
      <c r="BQ288" s="96"/>
      <c r="BR288" s="96"/>
      <c r="BS288" s="96"/>
      <c r="BT288" s="96"/>
      <c r="BV288" s="103"/>
      <c r="BW288" s="103"/>
      <c r="BX288" s="103"/>
      <c r="BY288" s="103"/>
      <c r="BZ288" s="103"/>
      <c r="CA288" s="103"/>
      <c r="CB288" s="103"/>
      <c r="CC288" s="103"/>
      <c r="CD288" s="103"/>
      <c r="CE288" s="103"/>
      <c r="CF288" s="103"/>
      <c r="CG288" s="103"/>
      <c r="CH288" s="102"/>
      <c r="CI288" s="96"/>
      <c r="CJ288" s="96"/>
      <c r="CK288" s="96"/>
      <c r="CL288" s="96"/>
      <c r="CM288" s="96"/>
      <c r="CN288" s="96"/>
      <c r="CO288" s="96"/>
      <c r="CP288" s="96"/>
      <c r="CQ288" s="96"/>
      <c r="CR288" s="96"/>
      <c r="CS288" s="96"/>
      <c r="CT288" s="96"/>
      <c r="CU288" s="96"/>
      <c r="CV288" s="96"/>
    </row>
    <row r="289" spans="1:100" s="94" customFormat="1" ht="14.4">
      <c r="A289" s="96"/>
      <c r="B289" s="96"/>
      <c r="C289" s="96"/>
      <c r="D289" s="96"/>
      <c r="E289" s="105"/>
      <c r="F289" s="96"/>
      <c r="G289" s="106"/>
      <c r="H289" s="105"/>
      <c r="I289" s="105"/>
      <c r="J289" s="105"/>
      <c r="K289" s="105"/>
      <c r="L289" s="105"/>
      <c r="M289" s="105"/>
      <c r="N289" s="104"/>
      <c r="O289" s="104"/>
      <c r="P289" s="98"/>
      <c r="Q289" s="98"/>
      <c r="R289" s="103"/>
      <c r="S289" s="103"/>
      <c r="T289" s="103"/>
      <c r="U289" s="103"/>
      <c r="V289" s="103"/>
      <c r="W289" s="103"/>
      <c r="X289" s="103"/>
      <c r="Y289" s="103"/>
      <c r="Z289" s="103"/>
      <c r="AA289" s="103"/>
      <c r="AB289" s="103"/>
      <c r="AC289" s="103"/>
      <c r="AD289" s="102"/>
      <c r="AE289" s="96"/>
      <c r="AF289" s="96"/>
      <c r="AG289" s="96"/>
      <c r="AH289" s="96"/>
      <c r="AI289" s="96"/>
      <c r="AJ289" s="96"/>
      <c r="AK289" s="96"/>
      <c r="AL289" s="96"/>
      <c r="AM289" s="96"/>
      <c r="AN289" s="96"/>
      <c r="AO289" s="96"/>
      <c r="AP289" s="96"/>
      <c r="AQ289" s="96"/>
      <c r="AR289" s="96"/>
      <c r="AT289" s="103"/>
      <c r="AU289" s="103"/>
      <c r="AV289" s="103"/>
      <c r="AW289" s="103"/>
      <c r="AX289" s="103"/>
      <c r="AY289" s="103"/>
      <c r="AZ289" s="103"/>
      <c r="BA289" s="103"/>
      <c r="BB289" s="103"/>
      <c r="BC289" s="103"/>
      <c r="BD289" s="103"/>
      <c r="BE289" s="103"/>
      <c r="BF289" s="102"/>
      <c r="BG289" s="96"/>
      <c r="BH289" s="96"/>
      <c r="BI289" s="96"/>
      <c r="BJ289" s="96"/>
      <c r="BK289" s="96"/>
      <c r="BL289" s="96"/>
      <c r="BM289" s="96"/>
      <c r="BN289" s="96"/>
      <c r="BO289" s="96"/>
      <c r="BP289" s="96"/>
      <c r="BQ289" s="96"/>
      <c r="BR289" s="96"/>
      <c r="BS289" s="96"/>
      <c r="BT289" s="96"/>
      <c r="BV289" s="103"/>
      <c r="BW289" s="103"/>
      <c r="BX289" s="103"/>
      <c r="BY289" s="103"/>
      <c r="BZ289" s="103"/>
      <c r="CA289" s="103"/>
      <c r="CB289" s="103"/>
      <c r="CC289" s="103"/>
      <c r="CD289" s="103"/>
      <c r="CE289" s="103"/>
      <c r="CF289" s="103"/>
      <c r="CG289" s="103"/>
      <c r="CH289" s="102"/>
      <c r="CI289" s="96"/>
      <c r="CJ289" s="96"/>
      <c r="CK289" s="96"/>
      <c r="CL289" s="96"/>
      <c r="CM289" s="96"/>
      <c r="CN289" s="96"/>
      <c r="CO289" s="96"/>
      <c r="CP289" s="96"/>
      <c r="CQ289" s="96"/>
      <c r="CR289" s="96"/>
      <c r="CS289" s="96"/>
      <c r="CT289" s="96"/>
      <c r="CU289" s="96"/>
      <c r="CV289" s="96"/>
    </row>
    <row r="290" spans="1:100" s="94" customFormat="1" ht="14.4">
      <c r="A290" s="96"/>
      <c r="B290" s="96"/>
      <c r="C290" s="96"/>
      <c r="D290" s="96"/>
      <c r="E290" s="105"/>
      <c r="F290" s="96"/>
      <c r="G290" s="106"/>
      <c r="H290" s="105"/>
      <c r="I290" s="105"/>
      <c r="J290" s="105"/>
      <c r="K290" s="105"/>
      <c r="L290" s="105"/>
      <c r="M290" s="105"/>
      <c r="N290" s="104"/>
      <c r="O290" s="104"/>
      <c r="P290" s="98"/>
      <c r="Q290" s="98"/>
      <c r="R290" s="103"/>
      <c r="S290" s="103"/>
      <c r="T290" s="103"/>
      <c r="U290" s="103"/>
      <c r="V290" s="103"/>
      <c r="W290" s="103"/>
      <c r="X290" s="103"/>
      <c r="Y290" s="103"/>
      <c r="Z290" s="103"/>
      <c r="AA290" s="103"/>
      <c r="AB290" s="103"/>
      <c r="AC290" s="103"/>
      <c r="AD290" s="102"/>
      <c r="AE290" s="96"/>
      <c r="AF290" s="96"/>
      <c r="AG290" s="96"/>
      <c r="AH290" s="96"/>
      <c r="AI290" s="96"/>
      <c r="AJ290" s="96"/>
      <c r="AK290" s="96"/>
      <c r="AL290" s="96"/>
      <c r="AM290" s="96"/>
      <c r="AN290" s="96"/>
      <c r="AO290" s="96"/>
      <c r="AP290" s="96"/>
      <c r="AQ290" s="96"/>
      <c r="AR290" s="96"/>
      <c r="AT290" s="103"/>
      <c r="AU290" s="103"/>
      <c r="AV290" s="103"/>
      <c r="AW290" s="103"/>
      <c r="AX290" s="103"/>
      <c r="AY290" s="103"/>
      <c r="AZ290" s="103"/>
      <c r="BA290" s="103"/>
      <c r="BB290" s="103"/>
      <c r="BC290" s="103"/>
      <c r="BD290" s="103"/>
      <c r="BE290" s="103"/>
      <c r="BF290" s="102"/>
      <c r="BG290" s="96"/>
      <c r="BH290" s="96"/>
      <c r="BI290" s="96"/>
      <c r="BJ290" s="96"/>
      <c r="BK290" s="96"/>
      <c r="BL290" s="96"/>
      <c r="BM290" s="96"/>
      <c r="BN290" s="96"/>
      <c r="BO290" s="96"/>
      <c r="BP290" s="96"/>
      <c r="BQ290" s="96"/>
      <c r="BR290" s="96"/>
      <c r="BS290" s="96"/>
      <c r="BT290" s="96"/>
      <c r="BV290" s="103"/>
      <c r="BW290" s="103"/>
      <c r="BX290" s="103"/>
      <c r="BY290" s="103"/>
      <c r="BZ290" s="103"/>
      <c r="CA290" s="103"/>
      <c r="CB290" s="103"/>
      <c r="CC290" s="103"/>
      <c r="CD290" s="103"/>
      <c r="CE290" s="103"/>
      <c r="CF290" s="103"/>
      <c r="CG290" s="103"/>
      <c r="CH290" s="102"/>
      <c r="CI290" s="96"/>
      <c r="CJ290" s="96"/>
      <c r="CK290" s="96"/>
      <c r="CL290" s="96"/>
      <c r="CM290" s="96"/>
      <c r="CN290" s="96"/>
      <c r="CO290" s="96"/>
      <c r="CP290" s="96"/>
      <c r="CQ290" s="96"/>
      <c r="CR290" s="96"/>
      <c r="CS290" s="96"/>
      <c r="CT290" s="96"/>
      <c r="CU290" s="96"/>
      <c r="CV290" s="96"/>
    </row>
    <row r="291" spans="1:100" s="94" customFormat="1" ht="14.4">
      <c r="A291" s="96"/>
      <c r="B291" s="96"/>
      <c r="C291" s="96"/>
      <c r="D291" s="96"/>
      <c r="E291" s="105"/>
      <c r="F291" s="96"/>
      <c r="G291" s="106"/>
      <c r="H291" s="105"/>
      <c r="I291" s="105"/>
      <c r="J291" s="105"/>
      <c r="K291" s="105"/>
      <c r="L291" s="105"/>
      <c r="M291" s="105"/>
      <c r="N291" s="104"/>
      <c r="O291" s="104"/>
      <c r="P291" s="98"/>
      <c r="Q291" s="98"/>
      <c r="R291" s="103"/>
      <c r="S291" s="103"/>
      <c r="T291" s="103"/>
      <c r="U291" s="103"/>
      <c r="V291" s="103"/>
      <c r="W291" s="103"/>
      <c r="X291" s="103"/>
      <c r="Y291" s="103"/>
      <c r="Z291" s="103"/>
      <c r="AA291" s="103"/>
      <c r="AB291" s="103"/>
      <c r="AC291" s="103"/>
      <c r="AD291" s="102"/>
      <c r="AE291" s="96"/>
      <c r="AF291" s="96"/>
      <c r="AG291" s="96"/>
      <c r="AH291" s="96"/>
      <c r="AI291" s="96"/>
      <c r="AJ291" s="96"/>
      <c r="AK291" s="96"/>
      <c r="AL291" s="96"/>
      <c r="AM291" s="96"/>
      <c r="AN291" s="96"/>
      <c r="AO291" s="96"/>
      <c r="AP291" s="96"/>
      <c r="AQ291" s="96"/>
      <c r="AR291" s="96"/>
      <c r="AT291" s="103"/>
      <c r="AU291" s="103"/>
      <c r="AV291" s="103"/>
      <c r="AW291" s="103"/>
      <c r="AX291" s="103"/>
      <c r="AY291" s="103"/>
      <c r="AZ291" s="103"/>
      <c r="BA291" s="103"/>
      <c r="BB291" s="103"/>
      <c r="BC291" s="103"/>
      <c r="BD291" s="103"/>
      <c r="BE291" s="103"/>
      <c r="BF291" s="102"/>
      <c r="BG291" s="96"/>
      <c r="BH291" s="96"/>
      <c r="BI291" s="96"/>
      <c r="BJ291" s="96"/>
      <c r="BK291" s="96"/>
      <c r="BL291" s="96"/>
      <c r="BM291" s="96"/>
      <c r="BN291" s="96"/>
      <c r="BO291" s="96"/>
      <c r="BP291" s="96"/>
      <c r="BQ291" s="96"/>
      <c r="BR291" s="96"/>
      <c r="BS291" s="96"/>
      <c r="BT291" s="96"/>
      <c r="BV291" s="103"/>
      <c r="BW291" s="103"/>
      <c r="BX291" s="103"/>
      <c r="BY291" s="103"/>
      <c r="BZ291" s="103"/>
      <c r="CA291" s="103"/>
      <c r="CB291" s="103"/>
      <c r="CC291" s="103"/>
      <c r="CD291" s="103"/>
      <c r="CE291" s="103"/>
      <c r="CF291" s="103"/>
      <c r="CG291" s="103"/>
      <c r="CH291" s="102"/>
      <c r="CI291" s="96"/>
      <c r="CJ291" s="96"/>
      <c r="CK291" s="96"/>
      <c r="CL291" s="96"/>
      <c r="CM291" s="96"/>
      <c r="CN291" s="96"/>
      <c r="CO291" s="96"/>
      <c r="CP291" s="96"/>
      <c r="CQ291" s="96"/>
      <c r="CR291" s="96"/>
      <c r="CS291" s="96"/>
      <c r="CT291" s="96"/>
      <c r="CU291" s="96"/>
      <c r="CV291" s="96"/>
    </row>
    <row r="292" spans="1:100" s="94" customFormat="1" ht="14.4">
      <c r="A292" s="96"/>
      <c r="B292" s="96"/>
      <c r="C292" s="96"/>
      <c r="D292" s="96"/>
      <c r="E292" s="105"/>
      <c r="F292" s="96"/>
      <c r="G292" s="106"/>
      <c r="H292" s="105"/>
      <c r="I292" s="105"/>
      <c r="J292" s="105"/>
      <c r="K292" s="105"/>
      <c r="L292" s="105"/>
      <c r="M292" s="105"/>
      <c r="N292" s="104"/>
      <c r="O292" s="104"/>
      <c r="P292" s="98"/>
      <c r="Q292" s="98"/>
      <c r="R292" s="103"/>
      <c r="S292" s="103"/>
      <c r="T292" s="103"/>
      <c r="U292" s="103"/>
      <c r="V292" s="103"/>
      <c r="W292" s="103"/>
      <c r="X292" s="103"/>
      <c r="Y292" s="103"/>
      <c r="Z292" s="103"/>
      <c r="AA292" s="103"/>
      <c r="AB292" s="103"/>
      <c r="AC292" s="103"/>
      <c r="AD292" s="102"/>
      <c r="AE292" s="96"/>
      <c r="AF292" s="96"/>
      <c r="AG292" s="96"/>
      <c r="AH292" s="96"/>
      <c r="AI292" s="96"/>
      <c r="AJ292" s="96"/>
      <c r="AK292" s="96"/>
      <c r="AL292" s="96"/>
      <c r="AM292" s="96"/>
      <c r="AN292" s="96"/>
      <c r="AO292" s="96"/>
      <c r="AP292" s="96"/>
      <c r="AQ292" s="96"/>
      <c r="AR292" s="96"/>
      <c r="AT292" s="103"/>
      <c r="AU292" s="103"/>
      <c r="AV292" s="103"/>
      <c r="AW292" s="103"/>
      <c r="AX292" s="103"/>
      <c r="AY292" s="103"/>
      <c r="AZ292" s="103"/>
      <c r="BA292" s="103"/>
      <c r="BB292" s="103"/>
      <c r="BC292" s="103"/>
      <c r="BD292" s="103"/>
      <c r="BE292" s="103"/>
      <c r="BF292" s="102"/>
      <c r="BG292" s="96"/>
      <c r="BH292" s="96"/>
      <c r="BI292" s="96"/>
      <c r="BJ292" s="96"/>
      <c r="BK292" s="96"/>
      <c r="BL292" s="96"/>
      <c r="BM292" s="96"/>
      <c r="BN292" s="96"/>
      <c r="BO292" s="96"/>
      <c r="BP292" s="96"/>
      <c r="BQ292" s="96"/>
      <c r="BR292" s="96"/>
      <c r="BS292" s="96"/>
      <c r="BT292" s="96"/>
      <c r="BV292" s="103"/>
      <c r="BW292" s="103"/>
      <c r="BX292" s="103"/>
      <c r="BY292" s="103"/>
      <c r="BZ292" s="103"/>
      <c r="CA292" s="103"/>
      <c r="CB292" s="103"/>
      <c r="CC292" s="103"/>
      <c r="CD292" s="103"/>
      <c r="CE292" s="103"/>
      <c r="CF292" s="103"/>
      <c r="CG292" s="103"/>
      <c r="CH292" s="102"/>
      <c r="CI292" s="96"/>
      <c r="CJ292" s="96"/>
      <c r="CK292" s="96"/>
      <c r="CL292" s="96"/>
      <c r="CM292" s="96"/>
      <c r="CN292" s="96"/>
      <c r="CO292" s="96"/>
      <c r="CP292" s="96"/>
      <c r="CQ292" s="96"/>
      <c r="CR292" s="96"/>
      <c r="CS292" s="96"/>
      <c r="CT292" s="96"/>
      <c r="CU292" s="96"/>
      <c r="CV292" s="96"/>
    </row>
    <row r="293" spans="1:100" s="94" customFormat="1" ht="14.4">
      <c r="A293" s="96"/>
      <c r="B293" s="96"/>
      <c r="C293" s="96"/>
      <c r="D293" s="96"/>
      <c r="E293" s="105"/>
      <c r="F293" s="96"/>
      <c r="G293" s="106"/>
      <c r="H293" s="105"/>
      <c r="I293" s="105"/>
      <c r="J293" s="105"/>
      <c r="K293" s="105"/>
      <c r="L293" s="105"/>
      <c r="M293" s="105"/>
      <c r="N293" s="104"/>
      <c r="O293" s="104"/>
      <c r="P293" s="98"/>
      <c r="Q293" s="98"/>
      <c r="R293" s="103"/>
      <c r="S293" s="103"/>
      <c r="T293" s="103"/>
      <c r="U293" s="103"/>
      <c r="V293" s="103"/>
      <c r="W293" s="103"/>
      <c r="X293" s="103"/>
      <c r="Y293" s="103"/>
      <c r="Z293" s="103"/>
      <c r="AA293" s="103"/>
      <c r="AB293" s="103"/>
      <c r="AC293" s="103"/>
      <c r="AD293" s="102"/>
      <c r="AE293" s="96"/>
      <c r="AF293" s="96"/>
      <c r="AG293" s="96"/>
      <c r="AH293" s="96"/>
      <c r="AI293" s="96"/>
      <c r="AJ293" s="96"/>
      <c r="AK293" s="96"/>
      <c r="AL293" s="96"/>
      <c r="AM293" s="96"/>
      <c r="AN293" s="96"/>
      <c r="AO293" s="96"/>
      <c r="AP293" s="96"/>
      <c r="AQ293" s="96"/>
      <c r="AR293" s="96"/>
      <c r="AT293" s="103"/>
      <c r="AU293" s="103"/>
      <c r="AV293" s="103"/>
      <c r="AW293" s="103"/>
      <c r="AX293" s="103"/>
      <c r="AY293" s="103"/>
      <c r="AZ293" s="103"/>
      <c r="BA293" s="103"/>
      <c r="BB293" s="103"/>
      <c r="BC293" s="103"/>
      <c r="BD293" s="103"/>
      <c r="BE293" s="103"/>
      <c r="BF293" s="102"/>
      <c r="BG293" s="96"/>
      <c r="BH293" s="96"/>
      <c r="BI293" s="96"/>
      <c r="BJ293" s="96"/>
      <c r="BK293" s="96"/>
      <c r="BL293" s="96"/>
      <c r="BM293" s="96"/>
      <c r="BN293" s="96"/>
      <c r="BO293" s="96"/>
      <c r="BP293" s="96"/>
      <c r="BQ293" s="96"/>
      <c r="BR293" s="96"/>
      <c r="BS293" s="96"/>
      <c r="BT293" s="96"/>
      <c r="BV293" s="103"/>
      <c r="BW293" s="103"/>
      <c r="BX293" s="103"/>
      <c r="BY293" s="103"/>
      <c r="BZ293" s="103"/>
      <c r="CA293" s="103"/>
      <c r="CB293" s="103"/>
      <c r="CC293" s="103"/>
      <c r="CD293" s="103"/>
      <c r="CE293" s="103"/>
      <c r="CF293" s="103"/>
      <c r="CG293" s="103"/>
      <c r="CH293" s="102"/>
      <c r="CI293" s="96"/>
      <c r="CJ293" s="96"/>
      <c r="CK293" s="96"/>
      <c r="CL293" s="96"/>
      <c r="CM293" s="96"/>
      <c r="CN293" s="96"/>
      <c r="CO293" s="96"/>
      <c r="CP293" s="96"/>
      <c r="CQ293" s="96"/>
      <c r="CR293" s="96"/>
      <c r="CS293" s="96"/>
      <c r="CT293" s="96"/>
      <c r="CU293" s="96"/>
      <c r="CV293" s="96"/>
    </row>
    <row r="294" spans="1:100" s="94" customFormat="1" ht="14.4">
      <c r="A294" s="96"/>
      <c r="B294" s="96"/>
      <c r="C294" s="96"/>
      <c r="D294" s="96"/>
      <c r="E294" s="105"/>
      <c r="F294" s="96"/>
      <c r="G294" s="106"/>
      <c r="H294" s="105"/>
      <c r="I294" s="105"/>
      <c r="J294" s="105"/>
      <c r="K294" s="105"/>
      <c r="L294" s="105"/>
      <c r="M294" s="105"/>
      <c r="N294" s="104"/>
      <c r="O294" s="104"/>
      <c r="P294" s="98"/>
      <c r="Q294" s="98"/>
      <c r="R294" s="103"/>
      <c r="S294" s="103"/>
      <c r="T294" s="103"/>
      <c r="U294" s="103"/>
      <c r="V294" s="103"/>
      <c r="W294" s="103"/>
      <c r="X294" s="103"/>
      <c r="Y294" s="103"/>
      <c r="Z294" s="103"/>
      <c r="AA294" s="103"/>
      <c r="AB294" s="103"/>
      <c r="AC294" s="103"/>
      <c r="AD294" s="102"/>
      <c r="AE294" s="96"/>
      <c r="AF294" s="96"/>
      <c r="AG294" s="96"/>
      <c r="AH294" s="96"/>
      <c r="AI294" s="96"/>
      <c r="AJ294" s="96"/>
      <c r="AK294" s="96"/>
      <c r="AL294" s="96"/>
      <c r="AM294" s="96"/>
      <c r="AN294" s="96"/>
      <c r="AO294" s="96"/>
      <c r="AP294" s="96"/>
      <c r="AQ294" s="96"/>
      <c r="AR294" s="96"/>
      <c r="AT294" s="103"/>
      <c r="AU294" s="103"/>
      <c r="AV294" s="103"/>
      <c r="AW294" s="103"/>
      <c r="AX294" s="103"/>
      <c r="AY294" s="103"/>
      <c r="AZ294" s="103"/>
      <c r="BA294" s="103"/>
      <c r="BB294" s="103"/>
      <c r="BC294" s="103"/>
      <c r="BD294" s="103"/>
      <c r="BE294" s="103"/>
      <c r="BF294" s="102"/>
      <c r="BG294" s="96"/>
      <c r="BH294" s="96"/>
      <c r="BI294" s="96"/>
      <c r="BJ294" s="96"/>
      <c r="BK294" s="96"/>
      <c r="BL294" s="96"/>
      <c r="BM294" s="96"/>
      <c r="BN294" s="96"/>
      <c r="BO294" s="96"/>
      <c r="BP294" s="96"/>
      <c r="BQ294" s="96"/>
      <c r="BR294" s="96"/>
      <c r="BS294" s="96"/>
      <c r="BT294" s="96"/>
      <c r="BV294" s="103"/>
      <c r="BW294" s="103"/>
      <c r="BX294" s="103"/>
      <c r="BY294" s="103"/>
      <c r="BZ294" s="103"/>
      <c r="CA294" s="103"/>
      <c r="CB294" s="103"/>
      <c r="CC294" s="103"/>
      <c r="CD294" s="103"/>
      <c r="CE294" s="103"/>
      <c r="CF294" s="103"/>
      <c r="CG294" s="103"/>
      <c r="CH294" s="102"/>
      <c r="CI294" s="96"/>
      <c r="CJ294" s="96"/>
      <c r="CK294" s="96"/>
      <c r="CL294" s="96"/>
      <c r="CM294" s="96"/>
      <c r="CN294" s="96"/>
      <c r="CO294" s="96"/>
      <c r="CP294" s="96"/>
      <c r="CQ294" s="96"/>
      <c r="CR294" s="96"/>
      <c r="CS294" s="96"/>
      <c r="CT294" s="96"/>
      <c r="CU294" s="96"/>
      <c r="CV294" s="96"/>
    </row>
    <row r="295" spans="1:100" s="94" customFormat="1" ht="14.4">
      <c r="A295" s="96"/>
      <c r="B295" s="96"/>
      <c r="C295" s="96"/>
      <c r="D295" s="96"/>
      <c r="E295" s="105"/>
      <c r="F295" s="96"/>
      <c r="G295" s="106"/>
      <c r="H295" s="105"/>
      <c r="I295" s="105"/>
      <c r="J295" s="105"/>
      <c r="K295" s="105"/>
      <c r="L295" s="105"/>
      <c r="M295" s="105"/>
      <c r="N295" s="104"/>
      <c r="O295" s="104"/>
      <c r="P295" s="98"/>
      <c r="Q295" s="98"/>
      <c r="R295" s="103"/>
      <c r="S295" s="103"/>
      <c r="T295" s="103"/>
      <c r="U295" s="103"/>
      <c r="V295" s="103"/>
      <c r="W295" s="103"/>
      <c r="X295" s="103"/>
      <c r="Y295" s="103"/>
      <c r="Z295" s="103"/>
      <c r="AA295" s="103"/>
      <c r="AB295" s="103"/>
      <c r="AC295" s="103"/>
      <c r="AD295" s="102"/>
      <c r="AE295" s="96"/>
      <c r="AF295" s="96"/>
      <c r="AG295" s="96"/>
      <c r="AH295" s="96"/>
      <c r="AI295" s="96"/>
      <c r="AJ295" s="96"/>
      <c r="AK295" s="96"/>
      <c r="AL295" s="96"/>
      <c r="AM295" s="96"/>
      <c r="AN295" s="96"/>
      <c r="AO295" s="96"/>
      <c r="AP295" s="96"/>
      <c r="AQ295" s="96"/>
      <c r="AR295" s="96"/>
      <c r="AT295" s="103"/>
      <c r="AU295" s="103"/>
      <c r="AV295" s="103"/>
      <c r="AW295" s="103"/>
      <c r="AX295" s="103"/>
      <c r="AY295" s="103"/>
      <c r="AZ295" s="103"/>
      <c r="BA295" s="103"/>
      <c r="BB295" s="103"/>
      <c r="BC295" s="103"/>
      <c r="BD295" s="103"/>
      <c r="BE295" s="103"/>
      <c r="BF295" s="102"/>
      <c r="BG295" s="96"/>
      <c r="BH295" s="96"/>
      <c r="BI295" s="96"/>
      <c r="BJ295" s="96"/>
      <c r="BK295" s="96"/>
      <c r="BL295" s="96"/>
      <c r="BM295" s="96"/>
      <c r="BN295" s="96"/>
      <c r="BO295" s="96"/>
      <c r="BP295" s="96"/>
      <c r="BQ295" s="96"/>
      <c r="BR295" s="96"/>
      <c r="BS295" s="96"/>
      <c r="BT295" s="96"/>
      <c r="BV295" s="103"/>
      <c r="BW295" s="103"/>
      <c r="BX295" s="103"/>
      <c r="BY295" s="103"/>
      <c r="BZ295" s="103"/>
      <c r="CA295" s="103"/>
      <c r="CB295" s="103"/>
      <c r="CC295" s="103"/>
      <c r="CD295" s="103"/>
      <c r="CE295" s="103"/>
      <c r="CF295" s="103"/>
      <c r="CG295" s="103"/>
      <c r="CH295" s="102"/>
      <c r="CI295" s="96"/>
      <c r="CJ295" s="96"/>
      <c r="CK295" s="96"/>
      <c r="CL295" s="96"/>
      <c r="CM295" s="96"/>
      <c r="CN295" s="96"/>
      <c r="CO295" s="96"/>
      <c r="CP295" s="96"/>
      <c r="CQ295" s="96"/>
      <c r="CR295" s="96"/>
      <c r="CS295" s="96"/>
      <c r="CT295" s="96"/>
      <c r="CU295" s="96"/>
      <c r="CV295" s="96"/>
    </row>
    <row r="296" spans="1:100" s="94" customFormat="1" ht="14.4">
      <c r="A296" s="96"/>
      <c r="B296" s="96"/>
      <c r="C296" s="96"/>
      <c r="D296" s="96"/>
      <c r="E296" s="105"/>
      <c r="F296" s="96"/>
      <c r="G296" s="106"/>
      <c r="H296" s="105"/>
      <c r="I296" s="105"/>
      <c r="J296" s="105"/>
      <c r="K296" s="105"/>
      <c r="L296" s="105"/>
      <c r="M296" s="105"/>
      <c r="N296" s="104"/>
      <c r="O296" s="104"/>
      <c r="P296" s="98"/>
      <c r="Q296" s="98"/>
      <c r="R296" s="103"/>
      <c r="S296" s="103"/>
      <c r="T296" s="103"/>
      <c r="U296" s="103"/>
      <c r="V296" s="103"/>
      <c r="W296" s="103"/>
      <c r="X296" s="103"/>
      <c r="Y296" s="103"/>
      <c r="Z296" s="103"/>
      <c r="AA296" s="103"/>
      <c r="AB296" s="103"/>
      <c r="AC296" s="103"/>
      <c r="AD296" s="102"/>
      <c r="AE296" s="96"/>
      <c r="AF296" s="96"/>
      <c r="AG296" s="96"/>
      <c r="AH296" s="96"/>
      <c r="AI296" s="96"/>
      <c r="AJ296" s="96"/>
      <c r="AK296" s="96"/>
      <c r="AL296" s="96"/>
      <c r="AM296" s="96"/>
      <c r="AN296" s="96"/>
      <c r="AO296" s="96"/>
      <c r="AP296" s="96"/>
      <c r="AQ296" s="96"/>
      <c r="AR296" s="96"/>
      <c r="AT296" s="103"/>
      <c r="AU296" s="103"/>
      <c r="AV296" s="103"/>
      <c r="AW296" s="103"/>
      <c r="AX296" s="103"/>
      <c r="AY296" s="103"/>
      <c r="AZ296" s="103"/>
      <c r="BA296" s="103"/>
      <c r="BB296" s="103"/>
      <c r="BC296" s="103"/>
      <c r="BD296" s="103"/>
      <c r="BE296" s="103"/>
      <c r="BF296" s="102"/>
      <c r="BG296" s="96"/>
      <c r="BH296" s="96"/>
      <c r="BI296" s="96"/>
      <c r="BJ296" s="96"/>
      <c r="BK296" s="96"/>
      <c r="BL296" s="96"/>
      <c r="BM296" s="96"/>
      <c r="BN296" s="96"/>
      <c r="BO296" s="96"/>
      <c r="BP296" s="96"/>
      <c r="BQ296" s="96"/>
      <c r="BR296" s="96"/>
      <c r="BS296" s="96"/>
      <c r="BT296" s="96"/>
      <c r="BV296" s="103"/>
      <c r="BW296" s="103"/>
      <c r="BX296" s="103"/>
      <c r="BY296" s="103"/>
      <c r="BZ296" s="103"/>
      <c r="CA296" s="103"/>
      <c r="CB296" s="103"/>
      <c r="CC296" s="103"/>
      <c r="CD296" s="103"/>
      <c r="CE296" s="103"/>
      <c r="CF296" s="103"/>
      <c r="CG296" s="103"/>
      <c r="CH296" s="102"/>
      <c r="CI296" s="96"/>
      <c r="CJ296" s="96"/>
      <c r="CK296" s="96"/>
      <c r="CL296" s="96"/>
      <c r="CM296" s="96"/>
      <c r="CN296" s="96"/>
      <c r="CO296" s="96"/>
      <c r="CP296" s="96"/>
      <c r="CQ296" s="96"/>
      <c r="CR296" s="96"/>
      <c r="CS296" s="96"/>
      <c r="CT296" s="96"/>
      <c r="CU296" s="96"/>
      <c r="CV296" s="96"/>
    </row>
    <row r="297" spans="1:100" s="94" customFormat="1" ht="14.4">
      <c r="A297" s="96"/>
      <c r="B297" s="96"/>
      <c r="C297" s="96"/>
      <c r="D297" s="96"/>
      <c r="E297" s="105"/>
      <c r="F297" s="96"/>
      <c r="G297" s="106"/>
      <c r="H297" s="105"/>
      <c r="I297" s="105"/>
      <c r="J297" s="105"/>
      <c r="K297" s="105"/>
      <c r="L297" s="105"/>
      <c r="M297" s="105"/>
      <c r="N297" s="104"/>
      <c r="O297" s="104"/>
      <c r="P297" s="98"/>
      <c r="Q297" s="98"/>
      <c r="R297" s="103"/>
      <c r="S297" s="103"/>
      <c r="T297" s="103"/>
      <c r="U297" s="103"/>
      <c r="V297" s="103"/>
      <c r="W297" s="103"/>
      <c r="X297" s="103"/>
      <c r="Y297" s="103"/>
      <c r="Z297" s="103"/>
      <c r="AA297" s="103"/>
      <c r="AB297" s="103"/>
      <c r="AC297" s="103"/>
      <c r="AD297" s="102"/>
      <c r="AE297" s="96"/>
      <c r="AF297" s="96"/>
      <c r="AG297" s="96"/>
      <c r="AH297" s="96"/>
      <c r="AI297" s="96"/>
      <c r="AJ297" s="96"/>
      <c r="AK297" s="96"/>
      <c r="AL297" s="96"/>
      <c r="AM297" s="96"/>
      <c r="AN297" s="96"/>
      <c r="AO297" s="96"/>
      <c r="AP297" s="96"/>
      <c r="AQ297" s="96"/>
      <c r="AR297" s="96"/>
      <c r="AT297" s="103"/>
      <c r="AU297" s="103"/>
      <c r="AV297" s="103"/>
      <c r="AW297" s="103"/>
      <c r="AX297" s="103"/>
      <c r="AY297" s="103"/>
      <c r="AZ297" s="103"/>
      <c r="BA297" s="103"/>
      <c r="BB297" s="103"/>
      <c r="BC297" s="103"/>
      <c r="BD297" s="103"/>
      <c r="BE297" s="103"/>
      <c r="BF297" s="102"/>
      <c r="BG297" s="96"/>
      <c r="BH297" s="96"/>
      <c r="BI297" s="96"/>
      <c r="BJ297" s="96"/>
      <c r="BK297" s="96"/>
      <c r="BL297" s="96"/>
      <c r="BM297" s="96"/>
      <c r="BN297" s="96"/>
      <c r="BO297" s="96"/>
      <c r="BP297" s="96"/>
      <c r="BQ297" s="96"/>
      <c r="BR297" s="96"/>
      <c r="BS297" s="96"/>
      <c r="BT297" s="96"/>
      <c r="BV297" s="103"/>
      <c r="BW297" s="103"/>
      <c r="BX297" s="103"/>
      <c r="BY297" s="103"/>
      <c r="BZ297" s="103"/>
      <c r="CA297" s="103"/>
      <c r="CB297" s="103"/>
      <c r="CC297" s="103"/>
      <c r="CD297" s="103"/>
      <c r="CE297" s="103"/>
      <c r="CF297" s="103"/>
      <c r="CG297" s="103"/>
      <c r="CH297" s="102"/>
      <c r="CI297" s="96"/>
      <c r="CJ297" s="96"/>
      <c r="CK297" s="96"/>
      <c r="CL297" s="96"/>
      <c r="CM297" s="96"/>
      <c r="CN297" s="96"/>
      <c r="CO297" s="96"/>
      <c r="CP297" s="96"/>
      <c r="CQ297" s="96"/>
      <c r="CR297" s="96"/>
      <c r="CS297" s="96"/>
      <c r="CT297" s="96"/>
      <c r="CU297" s="96"/>
      <c r="CV297" s="96"/>
    </row>
    <row r="298" spans="1:100" s="94" customFormat="1" ht="14.4">
      <c r="A298" s="96"/>
      <c r="B298" s="96"/>
      <c r="C298" s="96"/>
      <c r="D298" s="96"/>
      <c r="E298" s="105"/>
      <c r="F298" s="96"/>
      <c r="G298" s="106"/>
      <c r="H298" s="105"/>
      <c r="I298" s="105"/>
      <c r="J298" s="105"/>
      <c r="K298" s="105"/>
      <c r="L298" s="105"/>
      <c r="M298" s="105"/>
      <c r="N298" s="104"/>
      <c r="O298" s="104"/>
      <c r="P298" s="98"/>
      <c r="Q298" s="98"/>
      <c r="R298" s="103"/>
      <c r="S298" s="103"/>
      <c r="T298" s="103"/>
      <c r="U298" s="103"/>
      <c r="V298" s="103"/>
      <c r="W298" s="103"/>
      <c r="X298" s="103"/>
      <c r="Y298" s="103"/>
      <c r="Z298" s="103"/>
      <c r="AA298" s="103"/>
      <c r="AB298" s="103"/>
      <c r="AC298" s="103"/>
      <c r="AD298" s="102"/>
      <c r="AE298" s="96"/>
      <c r="AF298" s="96"/>
      <c r="AG298" s="96"/>
      <c r="AH298" s="96"/>
      <c r="AI298" s="96"/>
      <c r="AJ298" s="96"/>
      <c r="AK298" s="96"/>
      <c r="AL298" s="96"/>
      <c r="AM298" s="96"/>
      <c r="AN298" s="96"/>
      <c r="AO298" s="96"/>
      <c r="AP298" s="96"/>
      <c r="AQ298" s="96"/>
      <c r="AR298" s="96"/>
      <c r="AT298" s="103"/>
      <c r="AU298" s="103"/>
      <c r="AV298" s="103"/>
      <c r="AW298" s="103"/>
      <c r="AX298" s="103"/>
      <c r="AY298" s="103"/>
      <c r="AZ298" s="103"/>
      <c r="BA298" s="103"/>
      <c r="BB298" s="103"/>
      <c r="BC298" s="103"/>
      <c r="BD298" s="103"/>
      <c r="BE298" s="103"/>
      <c r="BF298" s="102"/>
      <c r="BG298" s="96"/>
      <c r="BH298" s="96"/>
      <c r="BI298" s="96"/>
      <c r="BJ298" s="96"/>
      <c r="BK298" s="96"/>
      <c r="BL298" s="96"/>
      <c r="BM298" s="96"/>
      <c r="BN298" s="96"/>
      <c r="BO298" s="96"/>
      <c r="BP298" s="96"/>
      <c r="BQ298" s="96"/>
      <c r="BR298" s="96"/>
      <c r="BS298" s="96"/>
      <c r="BT298" s="96"/>
      <c r="BV298" s="103"/>
      <c r="BW298" s="103"/>
      <c r="BX298" s="103"/>
      <c r="BY298" s="103"/>
      <c r="BZ298" s="103"/>
      <c r="CA298" s="103"/>
      <c r="CB298" s="103"/>
      <c r="CC298" s="103"/>
      <c r="CD298" s="103"/>
      <c r="CE298" s="103"/>
      <c r="CF298" s="103"/>
      <c r="CG298" s="103"/>
      <c r="CH298" s="102"/>
      <c r="CI298" s="96"/>
      <c r="CJ298" s="96"/>
      <c r="CK298" s="96"/>
      <c r="CL298" s="96"/>
      <c r="CM298" s="96"/>
      <c r="CN298" s="96"/>
      <c r="CO298" s="96"/>
      <c r="CP298" s="96"/>
      <c r="CQ298" s="96"/>
      <c r="CR298" s="96"/>
      <c r="CS298" s="96"/>
      <c r="CT298" s="96"/>
      <c r="CU298" s="96"/>
      <c r="CV298" s="96"/>
    </row>
    <row r="299" spans="1:100" s="94" customFormat="1" ht="14.4">
      <c r="A299" s="96"/>
      <c r="B299" s="96"/>
      <c r="C299" s="96"/>
      <c r="D299" s="96"/>
      <c r="E299" s="105"/>
      <c r="F299" s="96"/>
      <c r="G299" s="106"/>
      <c r="H299" s="105"/>
      <c r="I299" s="105"/>
      <c r="J299" s="105"/>
      <c r="K299" s="105"/>
      <c r="L299" s="105"/>
      <c r="M299" s="105"/>
      <c r="N299" s="104"/>
      <c r="O299" s="104"/>
      <c r="P299" s="98"/>
      <c r="Q299" s="98"/>
      <c r="R299" s="103"/>
      <c r="S299" s="103"/>
      <c r="T299" s="103"/>
      <c r="U299" s="103"/>
      <c r="V299" s="103"/>
      <c r="W299" s="103"/>
      <c r="X299" s="103"/>
      <c r="Y299" s="103"/>
      <c r="Z299" s="103"/>
      <c r="AA299" s="103"/>
      <c r="AB299" s="103"/>
      <c r="AC299" s="103"/>
      <c r="AD299" s="102"/>
      <c r="AE299" s="96"/>
      <c r="AF299" s="96"/>
      <c r="AG299" s="96"/>
      <c r="AH299" s="96"/>
      <c r="AI299" s="96"/>
      <c r="AJ299" s="96"/>
      <c r="AK299" s="96"/>
      <c r="AL299" s="96"/>
      <c r="AM299" s="96"/>
      <c r="AN299" s="96"/>
      <c r="AO299" s="96"/>
      <c r="AP299" s="96"/>
      <c r="AQ299" s="96"/>
      <c r="AR299" s="96"/>
      <c r="AT299" s="103"/>
      <c r="AU299" s="103"/>
      <c r="AV299" s="103"/>
      <c r="AW299" s="103"/>
      <c r="AX299" s="103"/>
      <c r="AY299" s="103"/>
      <c r="AZ299" s="103"/>
      <c r="BA299" s="103"/>
      <c r="BB299" s="103"/>
      <c r="BC299" s="103"/>
      <c r="BD299" s="103"/>
      <c r="BE299" s="103"/>
      <c r="BF299" s="102"/>
      <c r="BG299" s="96"/>
      <c r="BH299" s="96"/>
      <c r="BI299" s="96"/>
      <c r="BJ299" s="96"/>
      <c r="BK299" s="96"/>
      <c r="BL299" s="96"/>
      <c r="BM299" s="96"/>
      <c r="BN299" s="96"/>
      <c r="BO299" s="96"/>
      <c r="BP299" s="96"/>
      <c r="BQ299" s="96"/>
      <c r="BR299" s="96"/>
      <c r="BS299" s="96"/>
      <c r="BT299" s="96"/>
      <c r="BV299" s="103"/>
      <c r="BW299" s="103"/>
      <c r="BX299" s="103"/>
      <c r="BY299" s="103"/>
      <c r="BZ299" s="103"/>
      <c r="CA299" s="103"/>
      <c r="CB299" s="103"/>
      <c r="CC299" s="103"/>
      <c r="CD299" s="103"/>
      <c r="CE299" s="103"/>
      <c r="CF299" s="103"/>
      <c r="CG299" s="103"/>
      <c r="CH299" s="102"/>
      <c r="CI299" s="96"/>
      <c r="CJ299" s="96"/>
      <c r="CK299" s="96"/>
      <c r="CL299" s="96"/>
      <c r="CM299" s="96"/>
      <c r="CN299" s="96"/>
      <c r="CO299" s="96"/>
      <c r="CP299" s="96"/>
      <c r="CQ299" s="96"/>
      <c r="CR299" s="96"/>
      <c r="CS299" s="96"/>
      <c r="CT299" s="96"/>
      <c r="CU299" s="96"/>
      <c r="CV299" s="96"/>
    </row>
    <row r="300" spans="1:100" s="94" customFormat="1" ht="14.4">
      <c r="A300" s="96"/>
      <c r="B300" s="96"/>
      <c r="C300" s="96"/>
      <c r="D300" s="96"/>
      <c r="E300" s="105"/>
      <c r="F300" s="96"/>
      <c r="G300" s="106"/>
      <c r="H300" s="105"/>
      <c r="I300" s="105"/>
      <c r="J300" s="105"/>
      <c r="K300" s="105"/>
      <c r="L300" s="105"/>
      <c r="M300" s="105"/>
      <c r="N300" s="104"/>
      <c r="O300" s="104"/>
      <c r="P300" s="98"/>
      <c r="Q300" s="98"/>
      <c r="R300" s="103"/>
      <c r="S300" s="103"/>
      <c r="T300" s="103"/>
      <c r="U300" s="103"/>
      <c r="V300" s="103"/>
      <c r="W300" s="103"/>
      <c r="X300" s="103"/>
      <c r="Y300" s="103"/>
      <c r="Z300" s="103"/>
      <c r="AA300" s="103"/>
      <c r="AB300" s="103"/>
      <c r="AC300" s="103"/>
      <c r="AD300" s="102"/>
      <c r="AE300" s="96"/>
      <c r="AF300" s="96"/>
      <c r="AG300" s="96"/>
      <c r="AH300" s="96"/>
      <c r="AI300" s="96"/>
      <c r="AJ300" s="96"/>
      <c r="AK300" s="96"/>
      <c r="AL300" s="96"/>
      <c r="AM300" s="96"/>
      <c r="AN300" s="96"/>
      <c r="AO300" s="96"/>
      <c r="AP300" s="96"/>
      <c r="AQ300" s="96"/>
      <c r="AR300" s="96"/>
      <c r="AT300" s="103"/>
      <c r="AU300" s="103"/>
      <c r="AV300" s="103"/>
      <c r="AW300" s="103"/>
      <c r="AX300" s="103"/>
      <c r="AY300" s="103"/>
      <c r="AZ300" s="103"/>
      <c r="BA300" s="103"/>
      <c r="BB300" s="103"/>
      <c r="BC300" s="103"/>
      <c r="BD300" s="103"/>
      <c r="BE300" s="103"/>
      <c r="BF300" s="102"/>
      <c r="BG300" s="96"/>
      <c r="BH300" s="96"/>
      <c r="BI300" s="96"/>
      <c r="BJ300" s="96"/>
      <c r="BK300" s="96"/>
      <c r="BL300" s="96"/>
      <c r="BM300" s="96"/>
      <c r="BN300" s="96"/>
      <c r="BO300" s="96"/>
      <c r="BP300" s="96"/>
      <c r="BQ300" s="96"/>
      <c r="BR300" s="96"/>
      <c r="BS300" s="96"/>
      <c r="BT300" s="96"/>
      <c r="BV300" s="103"/>
      <c r="BW300" s="103"/>
      <c r="BX300" s="103"/>
      <c r="BY300" s="103"/>
      <c r="BZ300" s="103"/>
      <c r="CA300" s="103"/>
      <c r="CB300" s="103"/>
      <c r="CC300" s="103"/>
      <c r="CD300" s="103"/>
      <c r="CE300" s="103"/>
      <c r="CF300" s="103"/>
      <c r="CG300" s="103"/>
      <c r="CH300" s="102"/>
      <c r="CI300" s="96"/>
      <c r="CJ300" s="96"/>
      <c r="CK300" s="96"/>
      <c r="CL300" s="96"/>
      <c r="CM300" s="96"/>
      <c r="CN300" s="96"/>
      <c r="CO300" s="96"/>
      <c r="CP300" s="96"/>
      <c r="CQ300" s="96"/>
      <c r="CR300" s="96"/>
      <c r="CS300" s="96"/>
      <c r="CT300" s="96"/>
      <c r="CU300" s="96"/>
      <c r="CV300" s="96"/>
    </row>
    <row r="301" spans="1:100" s="94" customFormat="1" ht="14.4">
      <c r="A301" s="96"/>
      <c r="B301" s="96"/>
      <c r="C301" s="96"/>
      <c r="D301" s="96"/>
      <c r="E301" s="105"/>
      <c r="F301" s="96"/>
      <c r="G301" s="106"/>
      <c r="H301" s="105"/>
      <c r="I301" s="105"/>
      <c r="J301" s="105"/>
      <c r="K301" s="105"/>
      <c r="L301" s="97"/>
      <c r="M301" s="105"/>
      <c r="N301" s="104"/>
      <c r="O301" s="104"/>
      <c r="P301" s="98"/>
      <c r="Q301" s="98"/>
      <c r="R301" s="103"/>
      <c r="S301" s="103"/>
      <c r="T301" s="103"/>
      <c r="U301" s="103"/>
      <c r="V301" s="103"/>
      <c r="W301" s="103"/>
      <c r="X301" s="103"/>
      <c r="Y301" s="103"/>
      <c r="Z301" s="103"/>
      <c r="AA301" s="103"/>
      <c r="AB301" s="103"/>
      <c r="AC301" s="103"/>
      <c r="AD301" s="102"/>
      <c r="AE301" s="96"/>
      <c r="AF301" s="96"/>
      <c r="AG301" s="96"/>
      <c r="AH301" s="96"/>
      <c r="AI301" s="96"/>
      <c r="AJ301" s="96"/>
      <c r="AK301" s="96"/>
      <c r="AL301" s="96"/>
      <c r="AM301" s="96"/>
      <c r="AN301" s="96"/>
      <c r="AO301" s="96"/>
      <c r="AP301" s="96"/>
      <c r="AQ301" s="96"/>
      <c r="AR301" s="96"/>
      <c r="AT301" s="103"/>
      <c r="AU301" s="103"/>
      <c r="AV301" s="103"/>
      <c r="AW301" s="103"/>
      <c r="AX301" s="103"/>
      <c r="AY301" s="103"/>
      <c r="AZ301" s="103"/>
      <c r="BA301" s="103"/>
      <c r="BB301" s="103"/>
      <c r="BC301" s="103"/>
      <c r="BD301" s="103"/>
      <c r="BE301" s="103"/>
      <c r="BF301" s="102"/>
      <c r="BG301" s="96"/>
      <c r="BH301" s="96"/>
      <c r="BI301" s="96"/>
      <c r="BJ301" s="96"/>
      <c r="BK301" s="96"/>
      <c r="BL301" s="96"/>
      <c r="BM301" s="96"/>
      <c r="BN301" s="96"/>
      <c r="BO301" s="96"/>
      <c r="BP301" s="96"/>
      <c r="BQ301" s="96"/>
      <c r="BR301" s="96"/>
      <c r="BS301" s="96"/>
      <c r="BT301" s="96"/>
      <c r="BV301" s="103"/>
      <c r="BW301" s="103"/>
      <c r="BX301" s="103"/>
      <c r="BY301" s="103"/>
      <c r="BZ301" s="103"/>
      <c r="CA301" s="103"/>
      <c r="CB301" s="103"/>
      <c r="CC301" s="103"/>
      <c r="CD301" s="103"/>
      <c r="CE301" s="103"/>
      <c r="CF301" s="103"/>
      <c r="CG301" s="103"/>
      <c r="CH301" s="102"/>
      <c r="CI301" s="96"/>
      <c r="CJ301" s="96"/>
      <c r="CK301" s="96"/>
      <c r="CL301" s="96"/>
      <c r="CM301" s="96"/>
      <c r="CN301" s="96"/>
      <c r="CO301" s="96"/>
      <c r="CP301" s="96"/>
      <c r="CQ301" s="96"/>
      <c r="CR301" s="96"/>
      <c r="CS301" s="96"/>
      <c r="CT301" s="96"/>
      <c r="CU301" s="96"/>
      <c r="CV301" s="96"/>
    </row>
    <row r="302" spans="1:100" s="94" customFormat="1" ht="14.4">
      <c r="A302" s="96"/>
      <c r="B302" s="96"/>
      <c r="C302" s="96"/>
      <c r="D302" s="96"/>
      <c r="E302" s="96"/>
      <c r="F302" s="96"/>
      <c r="G302" s="100"/>
      <c r="H302" s="97"/>
      <c r="I302" s="101"/>
      <c r="J302" s="97"/>
      <c r="K302" s="97"/>
      <c r="L302" s="97"/>
      <c r="M302" s="97"/>
      <c r="N302" s="99"/>
      <c r="O302" s="99"/>
      <c r="P302" s="98"/>
      <c r="Q302" s="98"/>
      <c r="R302" s="96"/>
      <c r="S302" s="96"/>
      <c r="T302" s="96"/>
      <c r="U302" s="96"/>
      <c r="V302" s="96"/>
      <c r="W302" s="96"/>
      <c r="X302" s="96"/>
      <c r="Y302" s="96"/>
      <c r="Z302" s="96"/>
      <c r="AA302" s="96"/>
      <c r="AB302" s="96"/>
      <c r="AC302" s="96"/>
      <c r="AD302" s="96"/>
      <c r="AE302" s="96"/>
      <c r="AF302" s="96"/>
      <c r="AG302" s="96"/>
      <c r="AH302" s="96"/>
      <c r="AI302" s="96"/>
      <c r="AJ302" s="96"/>
      <c r="AK302" s="96"/>
      <c r="AL302" s="96"/>
      <c r="AM302" s="96"/>
      <c r="AN302" s="96"/>
      <c r="AO302" s="96"/>
      <c r="AP302" s="96"/>
      <c r="AQ302" s="96"/>
      <c r="AR302" s="96"/>
      <c r="AT302" s="96"/>
      <c r="AU302" s="96"/>
      <c r="AV302" s="96"/>
      <c r="AW302" s="96"/>
      <c r="AX302" s="96"/>
      <c r="AY302" s="96"/>
      <c r="AZ302" s="96"/>
      <c r="BA302" s="96"/>
      <c r="BB302" s="96"/>
      <c r="BC302" s="96"/>
      <c r="BD302" s="96"/>
      <c r="BE302" s="96"/>
      <c r="BF302" s="96"/>
      <c r="BG302" s="96"/>
      <c r="BH302" s="96"/>
      <c r="BI302" s="96"/>
      <c r="BJ302" s="96"/>
      <c r="BK302" s="96"/>
      <c r="BL302" s="96"/>
      <c r="BM302" s="96"/>
      <c r="BN302" s="96"/>
      <c r="BO302" s="96"/>
      <c r="BP302" s="96"/>
      <c r="BQ302" s="96"/>
      <c r="BR302" s="96"/>
      <c r="BS302" s="96"/>
      <c r="BT302" s="96"/>
      <c r="BV302" s="96"/>
      <c r="BW302" s="96"/>
      <c r="BX302" s="96"/>
      <c r="BY302" s="96"/>
      <c r="BZ302" s="96"/>
      <c r="CA302" s="96"/>
      <c r="CB302" s="96"/>
      <c r="CC302" s="96"/>
      <c r="CD302" s="96"/>
      <c r="CE302" s="96"/>
      <c r="CF302" s="96"/>
      <c r="CG302" s="96"/>
      <c r="CH302" s="96"/>
      <c r="CI302" s="96"/>
      <c r="CJ302" s="96"/>
      <c r="CK302" s="96"/>
      <c r="CL302" s="96"/>
      <c r="CM302" s="96"/>
      <c r="CN302" s="96"/>
      <c r="CO302" s="96"/>
      <c r="CP302" s="96"/>
      <c r="CQ302" s="96"/>
      <c r="CR302" s="96"/>
      <c r="CS302" s="96"/>
      <c r="CT302" s="96"/>
      <c r="CU302" s="96"/>
      <c r="CV302" s="96"/>
    </row>
    <row r="303" spans="1:100" s="94" customFormat="1" ht="14.4">
      <c r="A303" s="96"/>
      <c r="B303" s="96"/>
      <c r="C303" s="96"/>
      <c r="D303" s="96"/>
      <c r="E303" s="96"/>
      <c r="F303" s="96"/>
      <c r="G303" s="100"/>
      <c r="H303" s="97"/>
      <c r="I303" s="101"/>
      <c r="J303" s="97"/>
      <c r="K303" s="97"/>
      <c r="L303" s="97"/>
      <c r="M303" s="97"/>
      <c r="N303" s="99"/>
      <c r="O303" s="99"/>
      <c r="P303" s="98"/>
      <c r="Q303" s="98"/>
      <c r="R303" s="96"/>
      <c r="S303" s="96"/>
      <c r="T303" s="96"/>
      <c r="U303" s="96"/>
      <c r="V303" s="96"/>
      <c r="W303" s="96"/>
      <c r="X303" s="96"/>
      <c r="Y303" s="96"/>
      <c r="Z303" s="96"/>
      <c r="AA303" s="96"/>
      <c r="AB303" s="96"/>
      <c r="AC303" s="96"/>
      <c r="AD303" s="96"/>
      <c r="AE303" s="96"/>
      <c r="AF303" s="96"/>
      <c r="AG303" s="96"/>
      <c r="AH303" s="96"/>
      <c r="AI303" s="96"/>
      <c r="AJ303" s="96"/>
      <c r="AK303" s="96"/>
      <c r="AL303" s="96"/>
      <c r="AM303" s="96"/>
      <c r="AN303" s="96"/>
      <c r="AO303" s="96"/>
      <c r="AP303" s="96"/>
      <c r="AQ303" s="96"/>
      <c r="AR303" s="96"/>
      <c r="AT303" s="96"/>
      <c r="AU303" s="96"/>
      <c r="AV303" s="96"/>
      <c r="AW303" s="96"/>
      <c r="AX303" s="96"/>
      <c r="AY303" s="96"/>
      <c r="AZ303" s="96"/>
      <c r="BA303" s="96"/>
      <c r="BB303" s="96"/>
      <c r="BC303" s="96"/>
      <c r="BD303" s="96"/>
      <c r="BE303" s="96"/>
      <c r="BF303" s="96"/>
      <c r="BG303" s="96"/>
      <c r="BH303" s="96"/>
      <c r="BI303" s="96"/>
      <c r="BJ303" s="96"/>
      <c r="BK303" s="96"/>
      <c r="BL303" s="96"/>
      <c r="BM303" s="96"/>
      <c r="BN303" s="96"/>
      <c r="BO303" s="96"/>
      <c r="BP303" s="96"/>
      <c r="BQ303" s="96"/>
      <c r="BR303" s="96"/>
      <c r="BS303" s="96"/>
      <c r="BT303" s="96"/>
      <c r="BV303" s="96"/>
      <c r="BW303" s="96"/>
      <c r="BX303" s="96"/>
      <c r="BY303" s="96"/>
      <c r="BZ303" s="96"/>
      <c r="CA303" s="96"/>
      <c r="CB303" s="96"/>
      <c r="CC303" s="96"/>
      <c r="CD303" s="96"/>
      <c r="CE303" s="96"/>
      <c r="CF303" s="96"/>
      <c r="CG303" s="96"/>
      <c r="CH303" s="96"/>
      <c r="CI303" s="96"/>
      <c r="CJ303" s="96"/>
      <c r="CK303" s="96"/>
      <c r="CL303" s="96"/>
      <c r="CM303" s="96"/>
      <c r="CN303" s="96"/>
      <c r="CO303" s="96"/>
      <c r="CP303" s="96"/>
      <c r="CQ303" s="96"/>
      <c r="CR303" s="96"/>
      <c r="CS303" s="96"/>
      <c r="CT303" s="96"/>
      <c r="CU303" s="96"/>
      <c r="CV303" s="96"/>
    </row>
    <row r="304" spans="1:100" s="94" customFormat="1" ht="14.4">
      <c r="A304" s="96"/>
      <c r="B304" s="96"/>
      <c r="C304" s="96"/>
      <c r="D304" s="96"/>
      <c r="E304" s="96"/>
      <c r="F304" s="96"/>
      <c r="G304" s="100"/>
      <c r="H304" s="97"/>
      <c r="I304" s="101"/>
      <c r="J304" s="97"/>
      <c r="K304" s="97"/>
      <c r="L304" s="97"/>
      <c r="M304" s="97"/>
      <c r="N304" s="99"/>
      <c r="O304" s="99"/>
      <c r="P304" s="98"/>
      <c r="Q304" s="98"/>
      <c r="R304" s="96"/>
      <c r="S304" s="96"/>
      <c r="T304" s="96"/>
      <c r="U304" s="96"/>
      <c r="V304" s="96"/>
      <c r="W304" s="96"/>
      <c r="X304" s="96"/>
      <c r="Y304" s="96"/>
      <c r="Z304" s="96"/>
      <c r="AA304" s="96"/>
      <c r="AB304" s="96"/>
      <c r="AC304" s="96"/>
      <c r="AD304" s="96"/>
      <c r="AE304" s="96"/>
      <c r="AF304" s="96"/>
      <c r="AG304" s="96"/>
      <c r="AH304" s="96"/>
      <c r="AI304" s="96"/>
      <c r="AJ304" s="96"/>
      <c r="AK304" s="96"/>
      <c r="AL304" s="96"/>
      <c r="AM304" s="96"/>
      <c r="AN304" s="96"/>
      <c r="AO304" s="96"/>
      <c r="AP304" s="96"/>
      <c r="AQ304" s="96"/>
      <c r="AR304" s="96"/>
      <c r="AT304" s="96"/>
      <c r="AU304" s="96"/>
      <c r="AV304" s="96"/>
      <c r="AW304" s="96"/>
      <c r="AX304" s="96"/>
      <c r="AY304" s="96"/>
      <c r="AZ304" s="96"/>
      <c r="BA304" s="96"/>
      <c r="BB304" s="96"/>
      <c r="BC304" s="96"/>
      <c r="BD304" s="96"/>
      <c r="BE304" s="96"/>
      <c r="BF304" s="96"/>
      <c r="BG304" s="96"/>
      <c r="BH304" s="96"/>
      <c r="BI304" s="96"/>
      <c r="BJ304" s="96"/>
      <c r="BK304" s="96"/>
      <c r="BL304" s="96"/>
      <c r="BM304" s="96"/>
      <c r="BN304" s="96"/>
      <c r="BO304" s="96"/>
      <c r="BP304" s="96"/>
      <c r="BQ304" s="96"/>
      <c r="BR304" s="96"/>
      <c r="BS304" s="96"/>
      <c r="BT304" s="96"/>
      <c r="BV304" s="96"/>
      <c r="BW304" s="96"/>
      <c r="BX304" s="96"/>
      <c r="BY304" s="96"/>
      <c r="BZ304" s="96"/>
      <c r="CA304" s="96"/>
      <c r="CB304" s="96"/>
      <c r="CC304" s="96"/>
      <c r="CD304" s="96"/>
      <c r="CE304" s="96"/>
      <c r="CF304" s="96"/>
      <c r="CG304" s="96"/>
      <c r="CH304" s="96"/>
      <c r="CI304" s="96"/>
      <c r="CJ304" s="96"/>
      <c r="CK304" s="96"/>
      <c r="CL304" s="96"/>
      <c r="CM304" s="96"/>
      <c r="CN304" s="96"/>
      <c r="CO304" s="96"/>
      <c r="CP304" s="96"/>
      <c r="CQ304" s="96"/>
      <c r="CR304" s="96"/>
      <c r="CS304" s="96"/>
      <c r="CT304" s="96"/>
      <c r="CU304" s="96"/>
      <c r="CV304" s="96"/>
    </row>
    <row r="305" spans="1:100" s="94" customFormat="1" ht="14.4">
      <c r="A305" s="96"/>
      <c r="B305" s="96"/>
      <c r="C305" s="96"/>
      <c r="D305" s="96"/>
      <c r="E305" s="96"/>
      <c r="F305" s="96"/>
      <c r="G305" s="100"/>
      <c r="H305" s="97"/>
      <c r="I305" s="101"/>
      <c r="J305" s="97"/>
      <c r="K305" s="97"/>
      <c r="L305" s="97"/>
      <c r="M305" s="97"/>
      <c r="N305" s="99"/>
      <c r="O305" s="99"/>
      <c r="P305" s="98"/>
      <c r="Q305" s="98"/>
      <c r="R305" s="96"/>
      <c r="S305" s="96"/>
      <c r="T305" s="96"/>
      <c r="U305" s="96"/>
      <c r="V305" s="96"/>
      <c r="W305" s="96"/>
      <c r="X305" s="96"/>
      <c r="Y305" s="96"/>
      <c r="Z305" s="96"/>
      <c r="AA305" s="96"/>
      <c r="AB305" s="96"/>
      <c r="AC305" s="96"/>
      <c r="AD305" s="96"/>
      <c r="AE305" s="96"/>
      <c r="AF305" s="96"/>
      <c r="AG305" s="96"/>
      <c r="AH305" s="96"/>
      <c r="AI305" s="96"/>
      <c r="AJ305" s="96"/>
      <c r="AK305" s="96"/>
      <c r="AL305" s="96"/>
      <c r="AM305" s="96"/>
      <c r="AN305" s="96"/>
      <c r="AO305" s="96"/>
      <c r="AP305" s="96"/>
      <c r="AQ305" s="96"/>
      <c r="AR305" s="96"/>
      <c r="AT305" s="96"/>
      <c r="AU305" s="96"/>
      <c r="AV305" s="96"/>
      <c r="AW305" s="96"/>
      <c r="AX305" s="96"/>
      <c r="AY305" s="96"/>
      <c r="AZ305" s="96"/>
      <c r="BA305" s="96"/>
      <c r="BB305" s="96"/>
      <c r="BC305" s="96"/>
      <c r="BD305" s="96"/>
      <c r="BE305" s="96"/>
      <c r="BF305" s="96"/>
      <c r="BG305" s="96"/>
      <c r="BH305" s="96"/>
      <c r="BI305" s="96"/>
      <c r="BJ305" s="96"/>
      <c r="BK305" s="96"/>
      <c r="BL305" s="96"/>
      <c r="BM305" s="96"/>
      <c r="BN305" s="96"/>
      <c r="BO305" s="96"/>
      <c r="BP305" s="96"/>
      <c r="BQ305" s="96"/>
      <c r="BR305" s="96"/>
      <c r="BS305" s="96"/>
      <c r="BT305" s="96"/>
      <c r="BV305" s="96"/>
      <c r="BW305" s="96"/>
      <c r="BX305" s="96"/>
      <c r="BY305" s="96"/>
      <c r="BZ305" s="96"/>
      <c r="CA305" s="96"/>
      <c r="CB305" s="96"/>
      <c r="CC305" s="96"/>
      <c r="CD305" s="96"/>
      <c r="CE305" s="96"/>
      <c r="CF305" s="96"/>
      <c r="CG305" s="96"/>
      <c r="CH305" s="96"/>
      <c r="CI305" s="96"/>
      <c r="CJ305" s="96"/>
      <c r="CK305" s="96"/>
      <c r="CL305" s="96"/>
      <c r="CM305" s="96"/>
      <c r="CN305" s="96"/>
      <c r="CO305" s="96"/>
      <c r="CP305" s="96"/>
      <c r="CQ305" s="96"/>
      <c r="CR305" s="96"/>
      <c r="CS305" s="96"/>
      <c r="CT305" s="96"/>
      <c r="CU305" s="96"/>
      <c r="CV305" s="96"/>
    </row>
    <row r="306" spans="1:100" s="94" customFormat="1" ht="14.4">
      <c r="A306" s="96"/>
      <c r="B306" s="96"/>
      <c r="C306" s="96"/>
      <c r="D306" s="96"/>
      <c r="E306" s="96"/>
      <c r="F306" s="96"/>
      <c r="G306" s="100"/>
      <c r="H306" s="97"/>
      <c r="I306" s="101"/>
      <c r="J306" s="97"/>
      <c r="K306" s="97"/>
      <c r="L306" s="97"/>
      <c r="M306" s="97"/>
      <c r="N306" s="99"/>
      <c r="O306" s="99"/>
      <c r="P306" s="98"/>
      <c r="Q306" s="98"/>
      <c r="R306" s="96"/>
      <c r="S306" s="96"/>
      <c r="T306" s="96"/>
      <c r="U306" s="96"/>
      <c r="V306" s="96"/>
      <c r="W306" s="96"/>
      <c r="X306" s="96"/>
      <c r="Y306" s="96"/>
      <c r="Z306" s="96"/>
      <c r="AA306" s="96"/>
      <c r="AB306" s="96"/>
      <c r="AC306" s="96"/>
      <c r="AD306" s="96"/>
      <c r="AE306" s="96"/>
      <c r="AF306" s="96"/>
      <c r="AG306" s="96"/>
      <c r="AH306" s="96"/>
      <c r="AI306" s="96"/>
      <c r="AJ306" s="96"/>
      <c r="AK306" s="96"/>
      <c r="AL306" s="96"/>
      <c r="AM306" s="96"/>
      <c r="AN306" s="96"/>
      <c r="AO306" s="96"/>
      <c r="AP306" s="96"/>
      <c r="AQ306" s="96"/>
      <c r="AR306" s="96"/>
      <c r="AT306" s="96"/>
      <c r="AU306" s="96"/>
      <c r="AV306" s="96"/>
      <c r="AW306" s="96"/>
      <c r="AX306" s="96"/>
      <c r="AY306" s="96"/>
      <c r="AZ306" s="96"/>
      <c r="BA306" s="96"/>
      <c r="BB306" s="96"/>
      <c r="BC306" s="96"/>
      <c r="BD306" s="96"/>
      <c r="BE306" s="96"/>
      <c r="BF306" s="96"/>
      <c r="BG306" s="96"/>
      <c r="BH306" s="96"/>
      <c r="BI306" s="96"/>
      <c r="BJ306" s="96"/>
      <c r="BK306" s="96"/>
      <c r="BL306" s="96"/>
      <c r="BM306" s="96"/>
      <c r="BN306" s="96"/>
      <c r="BO306" s="96"/>
      <c r="BP306" s="96"/>
      <c r="BQ306" s="96"/>
      <c r="BR306" s="96"/>
      <c r="BS306" s="96"/>
      <c r="BT306" s="96"/>
      <c r="BV306" s="96"/>
      <c r="BW306" s="96"/>
      <c r="BX306" s="96"/>
      <c r="BY306" s="96"/>
      <c r="BZ306" s="96"/>
      <c r="CA306" s="96"/>
      <c r="CB306" s="96"/>
      <c r="CC306" s="96"/>
      <c r="CD306" s="96"/>
      <c r="CE306" s="96"/>
      <c r="CF306" s="96"/>
      <c r="CG306" s="96"/>
      <c r="CH306" s="96"/>
      <c r="CI306" s="96"/>
      <c r="CJ306" s="96"/>
      <c r="CK306" s="96"/>
      <c r="CL306" s="96"/>
      <c r="CM306" s="96"/>
      <c r="CN306" s="96"/>
      <c r="CO306" s="96"/>
      <c r="CP306" s="96"/>
      <c r="CQ306" s="96"/>
      <c r="CR306" s="96"/>
      <c r="CS306" s="96"/>
      <c r="CT306" s="96"/>
      <c r="CU306" s="96"/>
      <c r="CV306" s="96"/>
    </row>
    <row r="307" spans="1:100" s="94" customFormat="1" ht="14.4">
      <c r="A307" s="96"/>
      <c r="B307" s="96"/>
      <c r="C307" s="96"/>
      <c r="D307" s="96"/>
      <c r="E307" s="96"/>
      <c r="F307" s="96"/>
      <c r="G307" s="100"/>
      <c r="H307" s="97"/>
      <c r="I307" s="101"/>
      <c r="J307" s="97"/>
      <c r="K307" s="97"/>
      <c r="L307" s="97"/>
      <c r="M307" s="97"/>
      <c r="N307" s="99"/>
      <c r="O307" s="99"/>
      <c r="P307" s="98"/>
      <c r="Q307" s="98"/>
      <c r="R307" s="96"/>
      <c r="S307" s="96"/>
      <c r="T307" s="96"/>
      <c r="U307" s="96"/>
      <c r="V307" s="96"/>
      <c r="W307" s="96"/>
      <c r="X307" s="96"/>
      <c r="Y307" s="96"/>
      <c r="Z307" s="96"/>
      <c r="AA307" s="96"/>
      <c r="AB307" s="96"/>
      <c r="AC307" s="96"/>
      <c r="AD307" s="96"/>
      <c r="AE307" s="96"/>
      <c r="AF307" s="96"/>
      <c r="AG307" s="96"/>
      <c r="AH307" s="96"/>
      <c r="AI307" s="96"/>
      <c r="AJ307" s="96"/>
      <c r="AK307" s="96"/>
      <c r="AL307" s="96"/>
      <c r="AM307" s="96"/>
      <c r="AN307" s="96"/>
      <c r="AO307" s="96"/>
      <c r="AP307" s="96"/>
      <c r="AQ307" s="96"/>
      <c r="AR307" s="96"/>
      <c r="AT307" s="96"/>
      <c r="AU307" s="96"/>
      <c r="AV307" s="96"/>
      <c r="AW307" s="96"/>
      <c r="AX307" s="96"/>
      <c r="AY307" s="96"/>
      <c r="AZ307" s="96"/>
      <c r="BA307" s="96"/>
      <c r="BB307" s="96"/>
      <c r="BC307" s="96"/>
      <c r="BD307" s="96"/>
      <c r="BE307" s="96"/>
      <c r="BF307" s="96"/>
      <c r="BG307" s="96"/>
      <c r="BH307" s="96"/>
      <c r="BI307" s="96"/>
      <c r="BJ307" s="96"/>
      <c r="BK307" s="96"/>
      <c r="BL307" s="96"/>
      <c r="BM307" s="96"/>
      <c r="BN307" s="96"/>
      <c r="BO307" s="96"/>
      <c r="BP307" s="96"/>
      <c r="BQ307" s="96"/>
      <c r="BR307" s="96"/>
      <c r="BS307" s="96"/>
      <c r="BT307" s="96"/>
      <c r="BV307" s="96"/>
      <c r="BW307" s="96"/>
      <c r="BX307" s="96"/>
      <c r="BY307" s="96"/>
      <c r="BZ307" s="96"/>
      <c r="CA307" s="96"/>
      <c r="CB307" s="96"/>
      <c r="CC307" s="96"/>
      <c r="CD307" s="96"/>
      <c r="CE307" s="96"/>
      <c r="CF307" s="96"/>
      <c r="CG307" s="96"/>
      <c r="CH307" s="96"/>
      <c r="CI307" s="96"/>
      <c r="CJ307" s="96"/>
      <c r="CK307" s="96"/>
      <c r="CL307" s="96"/>
      <c r="CM307" s="96"/>
      <c r="CN307" s="96"/>
      <c r="CO307" s="96"/>
      <c r="CP307" s="96"/>
      <c r="CQ307" s="96"/>
      <c r="CR307" s="96"/>
      <c r="CS307" s="96"/>
      <c r="CT307" s="96"/>
      <c r="CU307" s="96"/>
      <c r="CV307" s="96"/>
    </row>
    <row r="308" spans="1:100" s="94" customFormat="1" ht="14.4">
      <c r="A308" s="96"/>
      <c r="B308" s="96"/>
      <c r="C308" s="96"/>
      <c r="D308" s="96"/>
      <c r="E308" s="96"/>
      <c r="F308" s="96"/>
      <c r="G308" s="100"/>
      <c r="H308" s="97"/>
      <c r="I308" s="101"/>
      <c r="J308" s="97"/>
      <c r="K308" s="97"/>
      <c r="L308" s="97"/>
      <c r="M308" s="97"/>
      <c r="N308" s="99"/>
      <c r="O308" s="99"/>
      <c r="P308" s="98"/>
      <c r="Q308" s="98"/>
      <c r="R308" s="96"/>
      <c r="S308" s="96"/>
      <c r="T308" s="96"/>
      <c r="U308" s="96"/>
      <c r="V308" s="96"/>
      <c r="W308" s="96"/>
      <c r="X308" s="96"/>
      <c r="Y308" s="96"/>
      <c r="Z308" s="96"/>
      <c r="AA308" s="96"/>
      <c r="AB308" s="96"/>
      <c r="AC308" s="96"/>
      <c r="AD308" s="96"/>
      <c r="AE308" s="96"/>
      <c r="AF308" s="96"/>
      <c r="AG308" s="96"/>
      <c r="AH308" s="96"/>
      <c r="AI308" s="96"/>
      <c r="AJ308" s="96"/>
      <c r="AK308" s="96"/>
      <c r="AL308" s="96"/>
      <c r="AM308" s="96"/>
      <c r="AN308" s="96"/>
      <c r="AO308" s="96"/>
      <c r="AP308" s="96"/>
      <c r="AQ308" s="96"/>
      <c r="AR308" s="96"/>
      <c r="AT308" s="96"/>
      <c r="AU308" s="96"/>
      <c r="AV308" s="96"/>
      <c r="AW308" s="96"/>
      <c r="AX308" s="96"/>
      <c r="AY308" s="96"/>
      <c r="AZ308" s="96"/>
      <c r="BA308" s="96"/>
      <c r="BB308" s="96"/>
      <c r="BC308" s="96"/>
      <c r="BD308" s="96"/>
      <c r="BE308" s="96"/>
      <c r="BF308" s="96"/>
      <c r="BG308" s="96"/>
      <c r="BH308" s="96"/>
      <c r="BI308" s="96"/>
      <c r="BJ308" s="96"/>
      <c r="BK308" s="96"/>
      <c r="BL308" s="96"/>
      <c r="BM308" s="96"/>
      <c r="BN308" s="96"/>
      <c r="BO308" s="96"/>
      <c r="BP308" s="96"/>
      <c r="BQ308" s="96"/>
      <c r="BR308" s="96"/>
      <c r="BS308" s="96"/>
      <c r="BT308" s="96"/>
      <c r="BV308" s="96"/>
      <c r="BW308" s="96"/>
      <c r="BX308" s="96"/>
      <c r="BY308" s="96"/>
      <c r="BZ308" s="96"/>
      <c r="CA308" s="96"/>
      <c r="CB308" s="96"/>
      <c r="CC308" s="96"/>
      <c r="CD308" s="96"/>
      <c r="CE308" s="96"/>
      <c r="CF308" s="96"/>
      <c r="CG308" s="96"/>
      <c r="CH308" s="96"/>
      <c r="CI308" s="96"/>
      <c r="CJ308" s="96"/>
      <c r="CK308" s="96"/>
      <c r="CL308" s="96"/>
      <c r="CM308" s="96"/>
      <c r="CN308" s="96"/>
      <c r="CO308" s="96"/>
      <c r="CP308" s="96"/>
      <c r="CQ308" s="96"/>
      <c r="CR308" s="96"/>
      <c r="CS308" s="96"/>
      <c r="CT308" s="96"/>
      <c r="CU308" s="96"/>
      <c r="CV308" s="96"/>
    </row>
    <row r="309" spans="1:100" s="94" customFormat="1" ht="14.4">
      <c r="A309" s="96"/>
      <c r="B309" s="96"/>
      <c r="C309" s="96"/>
      <c r="D309" s="96"/>
      <c r="E309" s="96"/>
      <c r="F309" s="96"/>
      <c r="G309" s="100"/>
      <c r="H309" s="97"/>
      <c r="I309" s="101"/>
      <c r="J309" s="97"/>
      <c r="K309" s="97"/>
      <c r="L309" s="97"/>
      <c r="M309" s="97"/>
      <c r="N309" s="99"/>
      <c r="O309" s="99"/>
      <c r="P309" s="98"/>
      <c r="Q309" s="98"/>
      <c r="R309" s="96"/>
      <c r="S309" s="96"/>
      <c r="T309" s="96"/>
      <c r="U309" s="96"/>
      <c r="V309" s="96"/>
      <c r="W309" s="96"/>
      <c r="X309" s="96"/>
      <c r="Y309" s="96"/>
      <c r="Z309" s="96"/>
      <c r="AA309" s="96"/>
      <c r="AB309" s="96"/>
      <c r="AC309" s="96"/>
      <c r="AD309" s="96"/>
      <c r="AE309" s="96"/>
      <c r="AF309" s="96"/>
      <c r="AG309" s="96"/>
      <c r="AH309" s="96"/>
      <c r="AI309" s="96"/>
      <c r="AJ309" s="96"/>
      <c r="AK309" s="96"/>
      <c r="AL309" s="96"/>
      <c r="AM309" s="96"/>
      <c r="AN309" s="96"/>
      <c r="AO309" s="96"/>
      <c r="AP309" s="96"/>
      <c r="AQ309" s="96"/>
      <c r="AR309" s="96"/>
      <c r="AT309" s="96"/>
      <c r="AU309" s="96"/>
      <c r="AV309" s="96"/>
      <c r="AW309" s="96"/>
      <c r="AX309" s="96"/>
      <c r="AY309" s="96"/>
      <c r="AZ309" s="96"/>
      <c r="BA309" s="96"/>
      <c r="BB309" s="96"/>
      <c r="BC309" s="96"/>
      <c r="BD309" s="96"/>
      <c r="BE309" s="96"/>
      <c r="BF309" s="96"/>
      <c r="BG309" s="96"/>
      <c r="BH309" s="96"/>
      <c r="BI309" s="96"/>
      <c r="BJ309" s="96"/>
      <c r="BK309" s="96"/>
      <c r="BL309" s="96"/>
      <c r="BM309" s="96"/>
      <c r="BN309" s="96"/>
      <c r="BO309" s="96"/>
      <c r="BP309" s="96"/>
      <c r="BQ309" s="96"/>
      <c r="BR309" s="96"/>
      <c r="BS309" s="96"/>
      <c r="BT309" s="96"/>
      <c r="BV309" s="96"/>
      <c r="BW309" s="96"/>
      <c r="BX309" s="96"/>
      <c r="BY309" s="96"/>
      <c r="BZ309" s="96"/>
      <c r="CA309" s="96"/>
      <c r="CB309" s="96"/>
      <c r="CC309" s="96"/>
      <c r="CD309" s="96"/>
      <c r="CE309" s="96"/>
      <c r="CF309" s="96"/>
      <c r="CG309" s="96"/>
      <c r="CH309" s="96"/>
      <c r="CI309" s="96"/>
      <c r="CJ309" s="96"/>
      <c r="CK309" s="96"/>
      <c r="CL309" s="96"/>
      <c r="CM309" s="96"/>
      <c r="CN309" s="96"/>
      <c r="CO309" s="96"/>
      <c r="CP309" s="96"/>
      <c r="CQ309" s="96"/>
      <c r="CR309" s="96"/>
      <c r="CS309" s="96"/>
      <c r="CT309" s="96"/>
      <c r="CU309" s="96"/>
      <c r="CV309" s="96"/>
    </row>
    <row r="310" spans="1:100" s="94" customFormat="1" ht="14.4">
      <c r="A310" s="96"/>
      <c r="B310" s="96"/>
      <c r="C310" s="96"/>
      <c r="D310" s="96"/>
      <c r="E310" s="96"/>
      <c r="F310" s="96"/>
      <c r="G310" s="100"/>
      <c r="H310" s="97"/>
      <c r="I310" s="101"/>
      <c r="J310" s="97"/>
      <c r="K310" s="97"/>
      <c r="L310" s="97"/>
      <c r="M310" s="97"/>
      <c r="N310" s="99"/>
      <c r="O310" s="99"/>
      <c r="P310" s="98"/>
      <c r="Q310" s="98"/>
      <c r="R310" s="96"/>
      <c r="S310" s="96"/>
      <c r="T310" s="96"/>
      <c r="U310" s="96"/>
      <c r="V310" s="96"/>
      <c r="W310" s="96"/>
      <c r="X310" s="96"/>
      <c r="Y310" s="96"/>
      <c r="Z310" s="96"/>
      <c r="AA310" s="96"/>
      <c r="AB310" s="96"/>
      <c r="AC310" s="96"/>
      <c r="AD310" s="96"/>
      <c r="AE310" s="96"/>
      <c r="AF310" s="96"/>
      <c r="AG310" s="96"/>
      <c r="AH310" s="96"/>
      <c r="AI310" s="96"/>
      <c r="AJ310" s="96"/>
      <c r="AK310" s="96"/>
      <c r="AL310" s="96"/>
      <c r="AM310" s="96"/>
      <c r="AN310" s="96"/>
      <c r="AO310" s="96"/>
      <c r="AP310" s="96"/>
      <c r="AQ310" s="96"/>
      <c r="AR310" s="96"/>
      <c r="AT310" s="96"/>
      <c r="AU310" s="96"/>
      <c r="AV310" s="96"/>
      <c r="AW310" s="96"/>
      <c r="AX310" s="96"/>
      <c r="AY310" s="96"/>
      <c r="AZ310" s="96"/>
      <c r="BA310" s="96"/>
      <c r="BB310" s="96"/>
      <c r="BC310" s="96"/>
      <c r="BD310" s="96"/>
      <c r="BE310" s="96"/>
      <c r="BF310" s="96"/>
      <c r="BG310" s="96"/>
      <c r="BH310" s="96"/>
      <c r="BI310" s="96"/>
      <c r="BJ310" s="96"/>
      <c r="BK310" s="96"/>
      <c r="BL310" s="96"/>
      <c r="BM310" s="96"/>
      <c r="BN310" s="96"/>
      <c r="BO310" s="96"/>
      <c r="BP310" s="96"/>
      <c r="BQ310" s="96"/>
      <c r="BR310" s="96"/>
      <c r="BS310" s="96"/>
      <c r="BT310" s="96"/>
      <c r="BV310" s="96"/>
      <c r="BW310" s="96"/>
      <c r="BX310" s="96"/>
      <c r="BY310" s="96"/>
      <c r="BZ310" s="96"/>
      <c r="CA310" s="96"/>
      <c r="CB310" s="96"/>
      <c r="CC310" s="96"/>
      <c r="CD310" s="96"/>
      <c r="CE310" s="96"/>
      <c r="CF310" s="96"/>
      <c r="CG310" s="96"/>
      <c r="CH310" s="96"/>
      <c r="CI310" s="96"/>
      <c r="CJ310" s="96"/>
      <c r="CK310" s="96"/>
      <c r="CL310" s="96"/>
      <c r="CM310" s="96"/>
      <c r="CN310" s="96"/>
      <c r="CO310" s="96"/>
      <c r="CP310" s="96"/>
      <c r="CQ310" s="96"/>
      <c r="CR310" s="96"/>
      <c r="CS310" s="96"/>
      <c r="CT310" s="96"/>
      <c r="CU310" s="96"/>
      <c r="CV310" s="96"/>
    </row>
    <row r="311" spans="1:100" s="94" customFormat="1" ht="14.4">
      <c r="A311" s="96"/>
      <c r="B311" s="96"/>
      <c r="C311" s="96"/>
      <c r="D311" s="96"/>
      <c r="E311" s="96"/>
      <c r="F311" s="96"/>
      <c r="G311" s="100"/>
      <c r="H311" s="97"/>
      <c r="I311" s="101"/>
      <c r="J311" s="97"/>
      <c r="K311" s="97"/>
      <c r="L311" s="97"/>
      <c r="M311" s="97"/>
      <c r="N311" s="99"/>
      <c r="O311" s="99"/>
      <c r="P311" s="98"/>
      <c r="Q311" s="98"/>
      <c r="R311" s="96"/>
      <c r="S311" s="96"/>
      <c r="T311" s="96"/>
      <c r="U311" s="96"/>
      <c r="V311" s="96"/>
      <c r="W311" s="96"/>
      <c r="X311" s="96"/>
      <c r="Y311" s="96"/>
      <c r="Z311" s="96"/>
      <c r="AA311" s="96"/>
      <c r="AB311" s="96"/>
      <c r="AC311" s="96"/>
      <c r="AD311" s="96"/>
      <c r="AE311" s="96"/>
      <c r="AF311" s="96"/>
      <c r="AG311" s="96"/>
      <c r="AH311" s="96"/>
      <c r="AI311" s="96"/>
      <c r="AJ311" s="96"/>
      <c r="AK311" s="96"/>
      <c r="AL311" s="96"/>
      <c r="AM311" s="96"/>
      <c r="AN311" s="96"/>
      <c r="AO311" s="96"/>
      <c r="AP311" s="96"/>
      <c r="AQ311" s="96"/>
      <c r="AR311" s="96"/>
      <c r="AT311" s="96"/>
      <c r="AU311" s="96"/>
      <c r="AV311" s="96"/>
      <c r="AW311" s="96"/>
      <c r="AX311" s="96"/>
      <c r="AY311" s="96"/>
      <c r="AZ311" s="96"/>
      <c r="BA311" s="96"/>
      <c r="BB311" s="96"/>
      <c r="BC311" s="96"/>
      <c r="BD311" s="96"/>
      <c r="BE311" s="96"/>
      <c r="BF311" s="96"/>
      <c r="BG311" s="96"/>
      <c r="BH311" s="96"/>
      <c r="BI311" s="96"/>
      <c r="BJ311" s="96"/>
      <c r="BK311" s="96"/>
      <c r="BL311" s="96"/>
      <c r="BM311" s="96"/>
      <c r="BN311" s="96"/>
      <c r="BO311" s="96"/>
      <c r="BP311" s="96"/>
      <c r="BQ311" s="96"/>
      <c r="BR311" s="96"/>
      <c r="BS311" s="96"/>
      <c r="BT311" s="96"/>
      <c r="BV311" s="96"/>
      <c r="BW311" s="96"/>
      <c r="BX311" s="96"/>
      <c r="BY311" s="96"/>
      <c r="BZ311" s="96"/>
      <c r="CA311" s="96"/>
      <c r="CB311" s="96"/>
      <c r="CC311" s="96"/>
      <c r="CD311" s="96"/>
      <c r="CE311" s="96"/>
      <c r="CF311" s="96"/>
      <c r="CG311" s="96"/>
      <c r="CH311" s="96"/>
      <c r="CI311" s="96"/>
      <c r="CJ311" s="96"/>
      <c r="CK311" s="96"/>
      <c r="CL311" s="96"/>
      <c r="CM311" s="96"/>
      <c r="CN311" s="96"/>
      <c r="CO311" s="96"/>
      <c r="CP311" s="96"/>
      <c r="CQ311" s="96"/>
      <c r="CR311" s="96"/>
      <c r="CS311" s="96"/>
      <c r="CT311" s="96"/>
      <c r="CU311" s="96"/>
      <c r="CV311" s="96"/>
    </row>
    <row r="312" spans="1:100" s="94" customFormat="1" ht="14.4">
      <c r="A312" s="96"/>
      <c r="B312" s="96"/>
      <c r="C312" s="96"/>
      <c r="D312" s="96"/>
      <c r="E312" s="96"/>
      <c r="F312" s="96"/>
      <c r="G312" s="100"/>
      <c r="H312" s="97"/>
      <c r="I312" s="101"/>
      <c r="J312" s="97"/>
      <c r="K312" s="97"/>
      <c r="L312" s="97"/>
      <c r="M312" s="97"/>
      <c r="N312" s="99"/>
      <c r="O312" s="99"/>
      <c r="P312" s="98"/>
      <c r="Q312" s="98"/>
      <c r="R312" s="96"/>
      <c r="S312" s="96"/>
      <c r="T312" s="96"/>
      <c r="U312" s="96"/>
      <c r="V312" s="96"/>
      <c r="W312" s="96"/>
      <c r="X312" s="96"/>
      <c r="Y312" s="96"/>
      <c r="Z312" s="96"/>
      <c r="AA312" s="96"/>
      <c r="AB312" s="96"/>
      <c r="AC312" s="96"/>
      <c r="AD312" s="96"/>
      <c r="AE312" s="96"/>
      <c r="AF312" s="96"/>
      <c r="AG312" s="96"/>
      <c r="AH312" s="96"/>
      <c r="AI312" s="96"/>
      <c r="AJ312" s="96"/>
      <c r="AK312" s="96"/>
      <c r="AL312" s="96"/>
      <c r="AM312" s="96"/>
      <c r="AN312" s="96"/>
      <c r="AO312" s="96"/>
      <c r="AP312" s="96"/>
      <c r="AQ312" s="96"/>
      <c r="AR312" s="96"/>
      <c r="AT312" s="96"/>
      <c r="AU312" s="96"/>
      <c r="AV312" s="96"/>
      <c r="AW312" s="96"/>
      <c r="AX312" s="96"/>
      <c r="AY312" s="96"/>
      <c r="AZ312" s="96"/>
      <c r="BA312" s="96"/>
      <c r="BB312" s="96"/>
      <c r="BC312" s="96"/>
      <c r="BD312" s="96"/>
      <c r="BE312" s="96"/>
      <c r="BF312" s="96"/>
      <c r="BG312" s="96"/>
      <c r="BH312" s="96"/>
      <c r="BI312" s="96"/>
      <c r="BJ312" s="96"/>
      <c r="BK312" s="96"/>
      <c r="BL312" s="96"/>
      <c r="BM312" s="96"/>
      <c r="BN312" s="96"/>
      <c r="BO312" s="96"/>
      <c r="BP312" s="96"/>
      <c r="BQ312" s="96"/>
      <c r="BR312" s="96"/>
      <c r="BS312" s="96"/>
      <c r="BT312" s="96"/>
      <c r="BV312" s="96"/>
      <c r="BW312" s="96"/>
      <c r="BX312" s="96"/>
      <c r="BY312" s="96"/>
      <c r="BZ312" s="96"/>
      <c r="CA312" s="96"/>
      <c r="CB312" s="96"/>
      <c r="CC312" s="96"/>
      <c r="CD312" s="96"/>
      <c r="CE312" s="96"/>
      <c r="CF312" s="96"/>
      <c r="CG312" s="96"/>
      <c r="CH312" s="96"/>
      <c r="CI312" s="96"/>
      <c r="CJ312" s="96"/>
      <c r="CK312" s="96"/>
      <c r="CL312" s="96"/>
      <c r="CM312" s="96"/>
      <c r="CN312" s="96"/>
      <c r="CO312" s="96"/>
      <c r="CP312" s="96"/>
      <c r="CQ312" s="96"/>
      <c r="CR312" s="96"/>
      <c r="CS312" s="96"/>
      <c r="CT312" s="96"/>
      <c r="CU312" s="96"/>
      <c r="CV312" s="96"/>
    </row>
    <row r="313" spans="1:100" s="94" customFormat="1" ht="14.4">
      <c r="A313" s="96"/>
      <c r="B313" s="96"/>
      <c r="C313" s="96"/>
      <c r="D313" s="96"/>
      <c r="E313" s="96"/>
      <c r="F313" s="96"/>
      <c r="G313" s="100"/>
      <c r="H313" s="97"/>
      <c r="I313" s="101"/>
      <c r="J313" s="97"/>
      <c r="K313" s="97"/>
      <c r="L313" s="97"/>
      <c r="M313" s="97"/>
      <c r="N313" s="99"/>
      <c r="O313" s="99"/>
      <c r="P313" s="98"/>
      <c r="Q313" s="98"/>
      <c r="R313" s="96"/>
      <c r="S313" s="96"/>
      <c r="T313" s="96"/>
      <c r="U313" s="96"/>
      <c r="V313" s="96"/>
      <c r="W313" s="96"/>
      <c r="X313" s="96"/>
      <c r="Y313" s="96"/>
      <c r="Z313" s="96"/>
      <c r="AA313" s="96"/>
      <c r="AB313" s="96"/>
      <c r="AC313" s="96"/>
      <c r="AD313" s="96"/>
      <c r="AE313" s="96"/>
      <c r="AF313" s="96"/>
      <c r="AG313" s="96"/>
      <c r="AH313" s="96"/>
      <c r="AI313" s="96"/>
      <c r="AJ313" s="96"/>
      <c r="AK313" s="96"/>
      <c r="AL313" s="96"/>
      <c r="AM313" s="96"/>
      <c r="AN313" s="96"/>
      <c r="AO313" s="96"/>
      <c r="AP313" s="96"/>
      <c r="AQ313" s="96"/>
      <c r="AR313" s="96"/>
      <c r="AT313" s="96"/>
      <c r="AU313" s="96"/>
      <c r="AV313" s="96"/>
      <c r="AW313" s="96"/>
      <c r="AX313" s="96"/>
      <c r="AY313" s="96"/>
      <c r="AZ313" s="96"/>
      <c r="BA313" s="96"/>
      <c r="BB313" s="96"/>
      <c r="BC313" s="96"/>
      <c r="BD313" s="96"/>
      <c r="BE313" s="96"/>
      <c r="BF313" s="96"/>
      <c r="BG313" s="96"/>
      <c r="BH313" s="96"/>
      <c r="BI313" s="96"/>
      <c r="BJ313" s="96"/>
      <c r="BK313" s="96"/>
      <c r="BL313" s="96"/>
      <c r="BM313" s="96"/>
      <c r="BN313" s="96"/>
      <c r="BO313" s="96"/>
      <c r="BP313" s="96"/>
      <c r="BQ313" s="96"/>
      <c r="BR313" s="96"/>
      <c r="BS313" s="96"/>
      <c r="BT313" s="96"/>
      <c r="BV313" s="96"/>
      <c r="BW313" s="96"/>
      <c r="BX313" s="96"/>
      <c r="BY313" s="96"/>
      <c r="BZ313" s="96"/>
      <c r="CA313" s="96"/>
      <c r="CB313" s="96"/>
      <c r="CC313" s="96"/>
      <c r="CD313" s="96"/>
      <c r="CE313" s="96"/>
      <c r="CF313" s="96"/>
      <c r="CG313" s="96"/>
      <c r="CH313" s="96"/>
      <c r="CI313" s="96"/>
      <c r="CJ313" s="96"/>
      <c r="CK313" s="96"/>
      <c r="CL313" s="96"/>
      <c r="CM313" s="96"/>
      <c r="CN313" s="96"/>
      <c r="CO313" s="96"/>
      <c r="CP313" s="96"/>
      <c r="CQ313" s="96"/>
      <c r="CR313" s="96"/>
      <c r="CS313" s="96"/>
      <c r="CT313" s="96"/>
      <c r="CU313" s="96"/>
      <c r="CV313" s="96"/>
    </row>
    <row r="314" spans="1:100" s="94" customFormat="1" ht="14.4">
      <c r="A314" s="96"/>
      <c r="B314" s="96"/>
      <c r="C314" s="96"/>
      <c r="D314" s="96"/>
      <c r="E314" s="96"/>
      <c r="F314" s="96"/>
      <c r="G314" s="100"/>
      <c r="H314" s="97"/>
      <c r="I314" s="101"/>
      <c r="J314" s="97"/>
      <c r="K314" s="97"/>
      <c r="L314" s="97"/>
      <c r="M314" s="97"/>
      <c r="N314" s="99"/>
      <c r="O314" s="99"/>
      <c r="P314" s="98"/>
      <c r="Q314" s="98"/>
      <c r="R314" s="96"/>
      <c r="S314" s="96"/>
      <c r="T314" s="96"/>
      <c r="U314" s="96"/>
      <c r="V314" s="96"/>
      <c r="W314" s="96"/>
      <c r="X314" s="96"/>
      <c r="Y314" s="96"/>
      <c r="Z314" s="96"/>
      <c r="AA314" s="96"/>
      <c r="AB314" s="96"/>
      <c r="AC314" s="96"/>
      <c r="AD314" s="96"/>
      <c r="AE314" s="96"/>
      <c r="AF314" s="96"/>
      <c r="AG314" s="96"/>
      <c r="AH314" s="96"/>
      <c r="AI314" s="96"/>
      <c r="AJ314" s="96"/>
      <c r="AK314" s="96"/>
      <c r="AL314" s="96"/>
      <c r="AM314" s="96"/>
      <c r="AN314" s="96"/>
      <c r="AO314" s="96"/>
      <c r="AP314" s="96"/>
      <c r="AQ314" s="96"/>
      <c r="AR314" s="96"/>
      <c r="AT314" s="96"/>
      <c r="AU314" s="96"/>
      <c r="AV314" s="96"/>
      <c r="AW314" s="96"/>
      <c r="AX314" s="96"/>
      <c r="AY314" s="96"/>
      <c r="AZ314" s="96"/>
      <c r="BA314" s="96"/>
      <c r="BB314" s="96"/>
      <c r="BC314" s="96"/>
      <c r="BD314" s="96"/>
      <c r="BE314" s="96"/>
      <c r="BF314" s="96"/>
      <c r="BG314" s="96"/>
      <c r="BH314" s="96"/>
      <c r="BI314" s="96"/>
      <c r="BJ314" s="96"/>
      <c r="BK314" s="96"/>
      <c r="BL314" s="96"/>
      <c r="BM314" s="96"/>
      <c r="BN314" s="96"/>
      <c r="BO314" s="96"/>
      <c r="BP314" s="96"/>
      <c r="BQ314" s="96"/>
      <c r="BR314" s="96"/>
      <c r="BS314" s="96"/>
      <c r="BT314" s="96"/>
      <c r="BV314" s="96"/>
      <c r="BW314" s="96"/>
      <c r="BX314" s="96"/>
      <c r="BY314" s="96"/>
      <c r="BZ314" s="96"/>
      <c r="CA314" s="96"/>
      <c r="CB314" s="96"/>
      <c r="CC314" s="96"/>
      <c r="CD314" s="96"/>
      <c r="CE314" s="96"/>
      <c r="CF314" s="96"/>
      <c r="CG314" s="96"/>
      <c r="CH314" s="96"/>
      <c r="CI314" s="96"/>
      <c r="CJ314" s="96"/>
      <c r="CK314" s="96"/>
      <c r="CL314" s="96"/>
      <c r="CM314" s="96"/>
      <c r="CN314" s="96"/>
      <c r="CO314" s="96"/>
      <c r="CP314" s="96"/>
      <c r="CQ314" s="96"/>
      <c r="CR314" s="96"/>
      <c r="CS314" s="96"/>
      <c r="CT314" s="96"/>
      <c r="CU314" s="96"/>
      <c r="CV314" s="96"/>
    </row>
    <row r="315" spans="1:100" s="94" customFormat="1" ht="14.4">
      <c r="A315" s="96"/>
      <c r="B315" s="96"/>
      <c r="C315" s="96"/>
      <c r="D315" s="96"/>
      <c r="E315" s="96"/>
      <c r="F315" s="96"/>
      <c r="G315" s="100"/>
      <c r="H315" s="97"/>
      <c r="I315" s="101"/>
      <c r="J315" s="97"/>
      <c r="K315" s="97"/>
      <c r="L315" s="97"/>
      <c r="M315" s="97"/>
      <c r="N315" s="99"/>
      <c r="O315" s="99"/>
      <c r="P315" s="98"/>
      <c r="Q315" s="98"/>
      <c r="R315" s="96"/>
      <c r="S315" s="96"/>
      <c r="T315" s="96"/>
      <c r="U315" s="96"/>
      <c r="V315" s="96"/>
      <c r="W315" s="96"/>
      <c r="X315" s="96"/>
      <c r="Y315" s="96"/>
      <c r="Z315" s="96"/>
      <c r="AA315" s="96"/>
      <c r="AB315" s="96"/>
      <c r="AC315" s="96"/>
      <c r="AD315" s="96"/>
      <c r="AE315" s="96"/>
      <c r="AF315" s="96"/>
      <c r="AG315" s="96"/>
      <c r="AH315" s="96"/>
      <c r="AI315" s="96"/>
      <c r="AJ315" s="96"/>
      <c r="AK315" s="96"/>
      <c r="AL315" s="96"/>
      <c r="AM315" s="96"/>
      <c r="AN315" s="96"/>
      <c r="AO315" s="96"/>
      <c r="AP315" s="96"/>
      <c r="AQ315" s="96"/>
      <c r="AR315" s="96"/>
      <c r="AT315" s="96"/>
      <c r="AU315" s="96"/>
      <c r="AV315" s="96"/>
      <c r="AW315" s="96"/>
      <c r="AX315" s="96"/>
      <c r="AY315" s="96"/>
      <c r="AZ315" s="96"/>
      <c r="BA315" s="96"/>
      <c r="BB315" s="96"/>
      <c r="BC315" s="96"/>
      <c r="BD315" s="96"/>
      <c r="BE315" s="96"/>
      <c r="BF315" s="96"/>
      <c r="BG315" s="96"/>
      <c r="BH315" s="96"/>
      <c r="BI315" s="96"/>
      <c r="BJ315" s="96"/>
      <c r="BK315" s="96"/>
      <c r="BL315" s="96"/>
      <c r="BM315" s="96"/>
      <c r="BN315" s="96"/>
      <c r="BO315" s="96"/>
      <c r="BP315" s="96"/>
      <c r="BQ315" s="96"/>
      <c r="BR315" s="96"/>
      <c r="BS315" s="96"/>
      <c r="BT315" s="96"/>
      <c r="BV315" s="96"/>
      <c r="BW315" s="96"/>
      <c r="BX315" s="96"/>
      <c r="BY315" s="96"/>
      <c r="BZ315" s="96"/>
      <c r="CA315" s="96"/>
      <c r="CB315" s="96"/>
      <c r="CC315" s="96"/>
      <c r="CD315" s="96"/>
      <c r="CE315" s="96"/>
      <c r="CF315" s="96"/>
      <c r="CG315" s="96"/>
      <c r="CH315" s="96"/>
      <c r="CI315" s="96"/>
      <c r="CJ315" s="96"/>
      <c r="CK315" s="96"/>
      <c r="CL315" s="96"/>
      <c r="CM315" s="96"/>
      <c r="CN315" s="96"/>
      <c r="CO315" s="96"/>
      <c r="CP315" s="96"/>
      <c r="CQ315" s="96"/>
      <c r="CR315" s="96"/>
      <c r="CS315" s="96"/>
      <c r="CT315" s="96"/>
      <c r="CU315" s="96"/>
      <c r="CV315" s="96"/>
    </row>
    <row r="316" spans="1:100" s="94" customFormat="1" ht="14.4">
      <c r="A316" s="96"/>
      <c r="B316" s="96"/>
      <c r="C316" s="96"/>
      <c r="D316" s="96"/>
      <c r="E316" s="96"/>
      <c r="F316" s="96"/>
      <c r="G316" s="100"/>
      <c r="H316" s="97"/>
      <c r="I316" s="101"/>
      <c r="J316" s="97"/>
      <c r="K316" s="97"/>
      <c r="L316" s="97"/>
      <c r="M316" s="97"/>
      <c r="N316" s="99"/>
      <c r="O316" s="99"/>
      <c r="P316" s="98"/>
      <c r="Q316" s="98"/>
      <c r="R316" s="96"/>
      <c r="S316" s="96"/>
      <c r="T316" s="96"/>
      <c r="U316" s="96"/>
      <c r="V316" s="96"/>
      <c r="W316" s="96"/>
      <c r="X316" s="96"/>
      <c r="Y316" s="96"/>
      <c r="Z316" s="96"/>
      <c r="AA316" s="96"/>
      <c r="AB316" s="96"/>
      <c r="AC316" s="96"/>
      <c r="AD316" s="96"/>
      <c r="AE316" s="96"/>
      <c r="AF316" s="96"/>
      <c r="AG316" s="96"/>
      <c r="AH316" s="96"/>
      <c r="AI316" s="96"/>
      <c r="AJ316" s="96"/>
      <c r="AK316" s="96"/>
      <c r="AL316" s="96"/>
      <c r="AM316" s="96"/>
      <c r="AN316" s="96"/>
      <c r="AO316" s="96"/>
      <c r="AP316" s="96"/>
      <c r="AQ316" s="96"/>
      <c r="AR316" s="96"/>
      <c r="AT316" s="96"/>
      <c r="AU316" s="96"/>
      <c r="AV316" s="96"/>
      <c r="AW316" s="96"/>
      <c r="AX316" s="96"/>
      <c r="AY316" s="96"/>
      <c r="AZ316" s="96"/>
      <c r="BA316" s="96"/>
      <c r="BB316" s="96"/>
      <c r="BC316" s="96"/>
      <c r="BD316" s="96"/>
      <c r="BE316" s="96"/>
      <c r="BF316" s="96"/>
      <c r="BG316" s="96"/>
      <c r="BH316" s="96"/>
      <c r="BI316" s="96"/>
      <c r="BJ316" s="96"/>
      <c r="BK316" s="96"/>
      <c r="BL316" s="96"/>
      <c r="BM316" s="96"/>
      <c r="BN316" s="96"/>
      <c r="BO316" s="96"/>
      <c r="BP316" s="96"/>
      <c r="BQ316" s="96"/>
      <c r="BR316" s="96"/>
      <c r="BS316" s="96"/>
      <c r="BT316" s="96"/>
      <c r="BV316" s="96"/>
      <c r="BW316" s="96"/>
      <c r="BX316" s="96"/>
      <c r="BY316" s="96"/>
      <c r="BZ316" s="96"/>
      <c r="CA316" s="96"/>
      <c r="CB316" s="96"/>
      <c r="CC316" s="96"/>
      <c r="CD316" s="96"/>
      <c r="CE316" s="96"/>
      <c r="CF316" s="96"/>
      <c r="CG316" s="96"/>
      <c r="CH316" s="96"/>
      <c r="CI316" s="96"/>
      <c r="CJ316" s="96"/>
      <c r="CK316" s="96"/>
      <c r="CL316" s="96"/>
      <c r="CM316" s="96"/>
      <c r="CN316" s="96"/>
      <c r="CO316" s="96"/>
      <c r="CP316" s="96"/>
      <c r="CQ316" s="96"/>
      <c r="CR316" s="96"/>
      <c r="CS316" s="96"/>
      <c r="CT316" s="96"/>
      <c r="CU316" s="96"/>
      <c r="CV316" s="96"/>
    </row>
    <row r="317" spans="1:100" s="94" customFormat="1" ht="14.4">
      <c r="A317" s="96"/>
      <c r="B317" s="96"/>
      <c r="C317" s="96"/>
      <c r="D317" s="96"/>
      <c r="E317" s="96"/>
      <c r="F317" s="96"/>
      <c r="G317" s="100"/>
      <c r="H317" s="97"/>
      <c r="I317" s="101"/>
      <c r="J317" s="97"/>
      <c r="K317" s="97"/>
      <c r="L317" s="97"/>
      <c r="M317" s="97"/>
      <c r="N317" s="99"/>
      <c r="O317" s="99"/>
      <c r="P317" s="98"/>
      <c r="Q317" s="98"/>
      <c r="R317" s="96"/>
      <c r="S317" s="96"/>
      <c r="T317" s="96"/>
      <c r="U317" s="96"/>
      <c r="V317" s="96"/>
      <c r="W317" s="96"/>
      <c r="X317" s="96"/>
      <c r="Y317" s="96"/>
      <c r="Z317" s="96"/>
      <c r="AA317" s="96"/>
      <c r="AB317" s="96"/>
      <c r="AC317" s="96"/>
      <c r="AD317" s="96"/>
      <c r="AE317" s="96"/>
      <c r="AF317" s="96"/>
      <c r="AG317" s="96"/>
      <c r="AH317" s="96"/>
      <c r="AI317" s="96"/>
      <c r="AJ317" s="96"/>
      <c r="AK317" s="96"/>
      <c r="AL317" s="96"/>
      <c r="AM317" s="96"/>
      <c r="AN317" s="96"/>
      <c r="AO317" s="96"/>
      <c r="AP317" s="96"/>
      <c r="AQ317" s="96"/>
      <c r="AR317" s="96"/>
      <c r="AT317" s="96"/>
      <c r="AU317" s="96"/>
      <c r="AV317" s="96"/>
      <c r="AW317" s="96"/>
      <c r="AX317" s="96"/>
      <c r="AY317" s="96"/>
      <c r="AZ317" s="96"/>
      <c r="BA317" s="96"/>
      <c r="BB317" s="96"/>
      <c r="BC317" s="96"/>
      <c r="BD317" s="96"/>
      <c r="BE317" s="96"/>
      <c r="BF317" s="96"/>
      <c r="BG317" s="96"/>
      <c r="BH317" s="96"/>
      <c r="BI317" s="96"/>
      <c r="BJ317" s="96"/>
      <c r="BK317" s="96"/>
      <c r="BL317" s="96"/>
      <c r="BM317" s="96"/>
      <c r="BN317" s="96"/>
      <c r="BO317" s="96"/>
      <c r="BP317" s="96"/>
      <c r="BQ317" s="96"/>
      <c r="BR317" s="96"/>
      <c r="BS317" s="96"/>
      <c r="BT317" s="96"/>
      <c r="BV317" s="96"/>
      <c r="BW317" s="96"/>
      <c r="BX317" s="96"/>
      <c r="BY317" s="96"/>
      <c r="BZ317" s="96"/>
      <c r="CA317" s="96"/>
      <c r="CB317" s="96"/>
      <c r="CC317" s="96"/>
      <c r="CD317" s="96"/>
      <c r="CE317" s="96"/>
      <c r="CF317" s="96"/>
      <c r="CG317" s="96"/>
      <c r="CH317" s="96"/>
      <c r="CI317" s="96"/>
      <c r="CJ317" s="96"/>
      <c r="CK317" s="96"/>
      <c r="CL317" s="96"/>
      <c r="CM317" s="96"/>
      <c r="CN317" s="96"/>
      <c r="CO317" s="96"/>
      <c r="CP317" s="96"/>
      <c r="CQ317" s="96"/>
      <c r="CR317" s="96"/>
      <c r="CS317" s="96"/>
      <c r="CT317" s="96"/>
      <c r="CU317" s="96"/>
      <c r="CV317" s="96"/>
    </row>
    <row r="318" spans="1:100" s="94" customFormat="1" ht="14.4">
      <c r="A318" s="96"/>
      <c r="B318" s="96"/>
      <c r="C318" s="96"/>
      <c r="D318" s="96"/>
      <c r="E318" s="96"/>
      <c r="F318" s="96"/>
      <c r="G318" s="100"/>
      <c r="H318" s="97"/>
      <c r="I318" s="101"/>
      <c r="J318" s="97"/>
      <c r="K318" s="97"/>
      <c r="L318" s="97"/>
      <c r="M318" s="97"/>
      <c r="N318" s="99"/>
      <c r="O318" s="99"/>
      <c r="P318" s="98"/>
      <c r="Q318" s="98"/>
      <c r="R318" s="96"/>
      <c r="S318" s="96"/>
      <c r="T318" s="96"/>
      <c r="U318" s="96"/>
      <c r="V318" s="96"/>
      <c r="W318" s="96"/>
      <c r="X318" s="96"/>
      <c r="Y318" s="96"/>
      <c r="Z318" s="96"/>
      <c r="AA318" s="96"/>
      <c r="AB318" s="96"/>
      <c r="AC318" s="96"/>
      <c r="AD318" s="96"/>
      <c r="AE318" s="96"/>
      <c r="AF318" s="96"/>
      <c r="AG318" s="96"/>
      <c r="AH318" s="96"/>
      <c r="AI318" s="96"/>
      <c r="AJ318" s="96"/>
      <c r="AK318" s="96"/>
      <c r="AL318" s="96"/>
      <c r="AM318" s="96"/>
      <c r="AN318" s="96"/>
      <c r="AO318" s="96"/>
      <c r="AP318" s="96"/>
      <c r="AQ318" s="96"/>
      <c r="AR318" s="96"/>
      <c r="AT318" s="96"/>
      <c r="AU318" s="96"/>
      <c r="AV318" s="96"/>
      <c r="AW318" s="96"/>
      <c r="AX318" s="96"/>
      <c r="AY318" s="96"/>
      <c r="AZ318" s="96"/>
      <c r="BA318" s="96"/>
      <c r="BB318" s="96"/>
      <c r="BC318" s="96"/>
      <c r="BD318" s="96"/>
      <c r="BE318" s="96"/>
      <c r="BF318" s="96"/>
      <c r="BG318" s="96"/>
      <c r="BH318" s="96"/>
      <c r="BI318" s="96"/>
      <c r="BJ318" s="96"/>
      <c r="BK318" s="96"/>
      <c r="BL318" s="96"/>
      <c r="BM318" s="96"/>
      <c r="BN318" s="96"/>
      <c r="BO318" s="96"/>
      <c r="BP318" s="96"/>
      <c r="BQ318" s="96"/>
      <c r="BR318" s="96"/>
      <c r="BS318" s="96"/>
      <c r="BT318" s="96"/>
      <c r="BV318" s="96"/>
      <c r="BW318" s="96"/>
      <c r="BX318" s="96"/>
      <c r="BY318" s="96"/>
      <c r="BZ318" s="96"/>
      <c r="CA318" s="96"/>
      <c r="CB318" s="96"/>
      <c r="CC318" s="96"/>
      <c r="CD318" s="96"/>
      <c r="CE318" s="96"/>
      <c r="CF318" s="96"/>
      <c r="CG318" s="96"/>
      <c r="CH318" s="96"/>
      <c r="CI318" s="96"/>
      <c r="CJ318" s="96"/>
      <c r="CK318" s="96"/>
      <c r="CL318" s="96"/>
      <c r="CM318" s="96"/>
      <c r="CN318" s="96"/>
      <c r="CO318" s="96"/>
      <c r="CP318" s="96"/>
      <c r="CQ318" s="96"/>
      <c r="CR318" s="96"/>
      <c r="CS318" s="96"/>
      <c r="CT318" s="96"/>
      <c r="CU318" s="96"/>
      <c r="CV318" s="96"/>
    </row>
    <row r="319" spans="1:100" s="94" customFormat="1" ht="14.4">
      <c r="A319" s="96"/>
      <c r="B319" s="96"/>
      <c r="C319" s="96"/>
      <c r="D319" s="96"/>
      <c r="E319" s="96"/>
      <c r="F319" s="96"/>
      <c r="G319" s="100"/>
      <c r="H319" s="97"/>
      <c r="I319" s="101"/>
      <c r="J319" s="97"/>
      <c r="K319" s="97"/>
      <c r="L319" s="97"/>
      <c r="M319" s="97"/>
      <c r="N319" s="99"/>
      <c r="O319" s="99"/>
      <c r="P319" s="98"/>
      <c r="Q319" s="98"/>
      <c r="R319" s="96"/>
      <c r="S319" s="96"/>
      <c r="T319" s="96"/>
      <c r="U319" s="96"/>
      <c r="V319" s="96"/>
      <c r="W319" s="96"/>
      <c r="X319" s="96"/>
      <c r="Y319" s="96"/>
      <c r="Z319" s="96"/>
      <c r="AA319" s="96"/>
      <c r="AB319" s="96"/>
      <c r="AC319" s="96"/>
      <c r="AD319" s="96"/>
      <c r="AE319" s="96"/>
      <c r="AF319" s="96"/>
      <c r="AG319" s="96"/>
      <c r="AH319" s="96"/>
      <c r="AI319" s="96"/>
      <c r="AJ319" s="96"/>
      <c r="AK319" s="96"/>
      <c r="AL319" s="96"/>
      <c r="AM319" s="96"/>
      <c r="AN319" s="96"/>
      <c r="AO319" s="96"/>
      <c r="AP319" s="96"/>
      <c r="AQ319" s="96"/>
      <c r="AR319" s="96"/>
      <c r="AT319" s="96"/>
      <c r="AU319" s="96"/>
      <c r="AV319" s="96"/>
      <c r="AW319" s="96"/>
      <c r="AX319" s="96"/>
      <c r="AY319" s="96"/>
      <c r="AZ319" s="96"/>
      <c r="BA319" s="96"/>
      <c r="BB319" s="96"/>
      <c r="BC319" s="96"/>
      <c r="BD319" s="96"/>
      <c r="BE319" s="96"/>
      <c r="BF319" s="96"/>
      <c r="BG319" s="96"/>
      <c r="BH319" s="96"/>
      <c r="BI319" s="96"/>
      <c r="BJ319" s="96"/>
      <c r="BK319" s="96"/>
      <c r="BL319" s="96"/>
      <c r="BM319" s="96"/>
      <c r="BN319" s="96"/>
      <c r="BO319" s="96"/>
      <c r="BP319" s="96"/>
      <c r="BQ319" s="96"/>
      <c r="BR319" s="96"/>
      <c r="BS319" s="96"/>
      <c r="BT319" s="96"/>
      <c r="BV319" s="96"/>
      <c r="BW319" s="96"/>
      <c r="BX319" s="96"/>
      <c r="BY319" s="96"/>
      <c r="BZ319" s="96"/>
      <c r="CA319" s="96"/>
      <c r="CB319" s="96"/>
      <c r="CC319" s="96"/>
      <c r="CD319" s="96"/>
      <c r="CE319" s="96"/>
      <c r="CF319" s="96"/>
      <c r="CG319" s="96"/>
      <c r="CH319" s="96"/>
      <c r="CI319" s="96"/>
      <c r="CJ319" s="96"/>
      <c r="CK319" s="96"/>
      <c r="CL319" s="96"/>
      <c r="CM319" s="96"/>
      <c r="CN319" s="96"/>
      <c r="CO319" s="96"/>
      <c r="CP319" s="96"/>
      <c r="CQ319" s="96"/>
      <c r="CR319" s="96"/>
      <c r="CS319" s="96"/>
      <c r="CT319" s="96"/>
      <c r="CU319" s="96"/>
      <c r="CV319" s="96"/>
    </row>
    <row r="320" spans="1:100" s="94" customFormat="1" ht="14.4">
      <c r="A320" s="96"/>
      <c r="B320" s="96"/>
      <c r="C320" s="96"/>
      <c r="D320" s="96"/>
      <c r="E320" s="96"/>
      <c r="F320" s="96"/>
      <c r="G320" s="100"/>
      <c r="H320" s="97"/>
      <c r="I320" s="101"/>
      <c r="J320" s="97"/>
      <c r="K320" s="97"/>
      <c r="L320" s="97"/>
      <c r="M320" s="97"/>
      <c r="N320" s="99"/>
      <c r="O320" s="99"/>
      <c r="P320" s="98"/>
      <c r="Q320" s="98"/>
      <c r="R320" s="96"/>
      <c r="S320" s="96"/>
      <c r="T320" s="96"/>
      <c r="U320" s="96"/>
      <c r="V320" s="96"/>
      <c r="W320" s="96"/>
      <c r="X320" s="96"/>
      <c r="Y320" s="96"/>
      <c r="Z320" s="96"/>
      <c r="AA320" s="96"/>
      <c r="AB320" s="96"/>
      <c r="AC320" s="96"/>
      <c r="AD320" s="96"/>
      <c r="AE320" s="96"/>
      <c r="AF320" s="96"/>
      <c r="AG320" s="96"/>
      <c r="AH320" s="96"/>
      <c r="AI320" s="96"/>
      <c r="AJ320" s="96"/>
      <c r="AK320" s="96"/>
      <c r="AL320" s="96"/>
      <c r="AM320" s="96"/>
      <c r="AN320" s="96"/>
      <c r="AO320" s="96"/>
      <c r="AP320" s="96"/>
      <c r="AQ320" s="96"/>
      <c r="AR320" s="96"/>
      <c r="AT320" s="96"/>
      <c r="AU320" s="96"/>
      <c r="AV320" s="96"/>
      <c r="AW320" s="96"/>
      <c r="AX320" s="96"/>
      <c r="AY320" s="96"/>
      <c r="AZ320" s="96"/>
      <c r="BA320" s="96"/>
      <c r="BB320" s="96"/>
      <c r="BC320" s="96"/>
      <c r="BD320" s="96"/>
      <c r="BE320" s="96"/>
      <c r="BF320" s="96"/>
      <c r="BG320" s="96"/>
      <c r="BH320" s="96"/>
      <c r="BI320" s="96"/>
      <c r="BJ320" s="96"/>
      <c r="BK320" s="96"/>
      <c r="BL320" s="96"/>
      <c r="BM320" s="96"/>
      <c r="BN320" s="96"/>
      <c r="BO320" s="96"/>
      <c r="BP320" s="96"/>
      <c r="BQ320" s="96"/>
      <c r="BR320" s="96"/>
      <c r="BS320" s="96"/>
      <c r="BT320" s="96"/>
      <c r="BV320" s="96"/>
      <c r="BW320" s="96"/>
      <c r="BX320" s="96"/>
      <c r="BY320" s="96"/>
      <c r="BZ320" s="96"/>
      <c r="CA320" s="96"/>
      <c r="CB320" s="96"/>
      <c r="CC320" s="96"/>
      <c r="CD320" s="96"/>
      <c r="CE320" s="96"/>
      <c r="CF320" s="96"/>
      <c r="CG320" s="96"/>
      <c r="CH320" s="96"/>
      <c r="CI320" s="96"/>
      <c r="CJ320" s="96"/>
      <c r="CK320" s="96"/>
      <c r="CL320" s="96"/>
      <c r="CM320" s="96"/>
      <c r="CN320" s="96"/>
      <c r="CO320" s="96"/>
      <c r="CP320" s="96"/>
      <c r="CQ320" s="96"/>
      <c r="CR320" s="96"/>
      <c r="CS320" s="96"/>
      <c r="CT320" s="96"/>
      <c r="CU320" s="96"/>
      <c r="CV320" s="96"/>
    </row>
    <row r="321" spans="1:100" s="94" customFormat="1" ht="14.4">
      <c r="A321" s="96"/>
      <c r="B321" s="96"/>
      <c r="C321" s="96"/>
      <c r="D321" s="96"/>
      <c r="E321" s="96"/>
      <c r="F321" s="96"/>
      <c r="G321" s="100"/>
      <c r="H321" s="97"/>
      <c r="I321" s="101"/>
      <c r="J321" s="97"/>
      <c r="K321" s="97"/>
      <c r="L321" s="97"/>
      <c r="M321" s="97"/>
      <c r="N321" s="99"/>
      <c r="O321" s="99"/>
      <c r="P321" s="98"/>
      <c r="Q321" s="98"/>
      <c r="R321" s="96"/>
      <c r="S321" s="96"/>
      <c r="T321" s="96"/>
      <c r="U321" s="96"/>
      <c r="V321" s="96"/>
      <c r="W321" s="96"/>
      <c r="X321" s="96"/>
      <c r="Y321" s="96"/>
      <c r="Z321" s="96"/>
      <c r="AA321" s="96"/>
      <c r="AB321" s="96"/>
      <c r="AC321" s="96"/>
      <c r="AD321" s="96"/>
      <c r="AE321" s="96"/>
      <c r="AF321" s="96"/>
      <c r="AG321" s="96"/>
      <c r="AH321" s="96"/>
      <c r="AI321" s="96"/>
      <c r="AJ321" s="96"/>
      <c r="AK321" s="96"/>
      <c r="AL321" s="96"/>
      <c r="AM321" s="96"/>
      <c r="AN321" s="96"/>
      <c r="AO321" s="96"/>
      <c r="AP321" s="96"/>
      <c r="AQ321" s="96"/>
      <c r="AR321" s="96"/>
      <c r="AT321" s="96"/>
      <c r="AU321" s="96"/>
      <c r="AV321" s="96"/>
      <c r="AW321" s="96"/>
      <c r="AX321" s="96"/>
      <c r="AY321" s="96"/>
      <c r="AZ321" s="96"/>
      <c r="BA321" s="96"/>
      <c r="BB321" s="96"/>
      <c r="BC321" s="96"/>
      <c r="BD321" s="96"/>
      <c r="BE321" s="96"/>
      <c r="BF321" s="96"/>
      <c r="BG321" s="96"/>
      <c r="BH321" s="96"/>
      <c r="BI321" s="96"/>
      <c r="BJ321" s="96"/>
      <c r="BK321" s="96"/>
      <c r="BL321" s="96"/>
      <c r="BM321" s="96"/>
      <c r="BN321" s="96"/>
      <c r="BO321" s="96"/>
      <c r="BP321" s="96"/>
      <c r="BQ321" s="96"/>
      <c r="BR321" s="96"/>
      <c r="BS321" s="96"/>
      <c r="BT321" s="96"/>
      <c r="BV321" s="96"/>
      <c r="BW321" s="96"/>
      <c r="BX321" s="96"/>
      <c r="BY321" s="96"/>
      <c r="BZ321" s="96"/>
      <c r="CA321" s="96"/>
      <c r="CB321" s="96"/>
      <c r="CC321" s="96"/>
      <c r="CD321" s="96"/>
      <c r="CE321" s="96"/>
      <c r="CF321" s="96"/>
      <c r="CG321" s="96"/>
      <c r="CH321" s="96"/>
      <c r="CI321" s="96"/>
      <c r="CJ321" s="96"/>
      <c r="CK321" s="96"/>
      <c r="CL321" s="96"/>
      <c r="CM321" s="96"/>
      <c r="CN321" s="96"/>
      <c r="CO321" s="96"/>
      <c r="CP321" s="96"/>
      <c r="CQ321" s="96"/>
      <c r="CR321" s="96"/>
      <c r="CS321" s="96"/>
      <c r="CT321" s="96"/>
      <c r="CU321" s="96"/>
      <c r="CV321" s="96"/>
    </row>
    <row r="322" spans="1:100" s="94" customFormat="1" ht="14.4">
      <c r="A322" s="96"/>
      <c r="B322" s="96"/>
      <c r="C322" s="96"/>
      <c r="D322" s="96"/>
      <c r="E322" s="96"/>
      <c r="F322" s="96"/>
      <c r="G322" s="100"/>
      <c r="H322" s="97"/>
      <c r="I322" s="101"/>
      <c r="J322" s="97"/>
      <c r="K322" s="97"/>
      <c r="L322" s="97"/>
      <c r="M322" s="97"/>
      <c r="N322" s="99"/>
      <c r="O322" s="99"/>
      <c r="P322" s="98"/>
      <c r="Q322" s="98"/>
      <c r="R322" s="96"/>
      <c r="S322" s="96"/>
      <c r="T322" s="96"/>
      <c r="U322" s="96"/>
      <c r="V322" s="96"/>
      <c r="W322" s="96"/>
      <c r="X322" s="96"/>
      <c r="Y322" s="96"/>
      <c r="Z322" s="96"/>
      <c r="AA322" s="96"/>
      <c r="AB322" s="96"/>
      <c r="AC322" s="96"/>
      <c r="AD322" s="96"/>
      <c r="AE322" s="96"/>
      <c r="AF322" s="96"/>
      <c r="AG322" s="96"/>
      <c r="AH322" s="96"/>
      <c r="AI322" s="96"/>
      <c r="AJ322" s="96"/>
      <c r="AK322" s="96"/>
      <c r="AL322" s="96"/>
      <c r="AM322" s="96"/>
      <c r="AN322" s="96"/>
      <c r="AO322" s="96"/>
      <c r="AP322" s="96"/>
      <c r="AQ322" s="96"/>
      <c r="AR322" s="96"/>
      <c r="AT322" s="96"/>
      <c r="AU322" s="96"/>
      <c r="AV322" s="96"/>
      <c r="AW322" s="96"/>
      <c r="AX322" s="96"/>
      <c r="AY322" s="96"/>
      <c r="AZ322" s="96"/>
      <c r="BA322" s="96"/>
      <c r="BB322" s="96"/>
      <c r="BC322" s="96"/>
      <c r="BD322" s="96"/>
      <c r="BE322" s="96"/>
      <c r="BF322" s="96"/>
      <c r="BG322" s="96"/>
      <c r="BH322" s="96"/>
      <c r="BI322" s="96"/>
      <c r="BJ322" s="96"/>
      <c r="BK322" s="96"/>
      <c r="BL322" s="96"/>
      <c r="BM322" s="96"/>
      <c r="BN322" s="96"/>
      <c r="BO322" s="96"/>
      <c r="BP322" s="96"/>
      <c r="BQ322" s="96"/>
      <c r="BR322" s="96"/>
      <c r="BS322" s="96"/>
      <c r="BT322" s="96"/>
      <c r="BV322" s="96"/>
      <c r="BW322" s="96"/>
      <c r="BX322" s="96"/>
      <c r="BY322" s="96"/>
      <c r="BZ322" s="96"/>
      <c r="CA322" s="96"/>
      <c r="CB322" s="96"/>
      <c r="CC322" s="96"/>
      <c r="CD322" s="96"/>
      <c r="CE322" s="96"/>
      <c r="CF322" s="96"/>
      <c r="CG322" s="96"/>
      <c r="CH322" s="96"/>
      <c r="CI322" s="96"/>
      <c r="CJ322" s="96"/>
      <c r="CK322" s="96"/>
      <c r="CL322" s="96"/>
      <c r="CM322" s="96"/>
      <c r="CN322" s="96"/>
      <c r="CO322" s="96"/>
      <c r="CP322" s="96"/>
      <c r="CQ322" s="96"/>
      <c r="CR322" s="96"/>
      <c r="CS322" s="96"/>
      <c r="CT322" s="96"/>
      <c r="CU322" s="96"/>
      <c r="CV322" s="96"/>
    </row>
    <row r="323" spans="1:100" s="94" customFormat="1" ht="14.4">
      <c r="A323" s="96"/>
      <c r="B323" s="96"/>
      <c r="C323" s="96"/>
      <c r="D323" s="96"/>
      <c r="E323" s="96"/>
      <c r="F323" s="96"/>
      <c r="G323" s="100"/>
      <c r="H323" s="97"/>
      <c r="I323" s="101"/>
      <c r="J323" s="97"/>
      <c r="K323" s="97"/>
      <c r="L323" s="97"/>
      <c r="M323" s="97"/>
      <c r="N323" s="99"/>
      <c r="O323" s="99"/>
      <c r="P323" s="98"/>
      <c r="Q323" s="98"/>
      <c r="R323" s="96"/>
      <c r="S323" s="96"/>
      <c r="T323" s="96"/>
      <c r="U323" s="96"/>
      <c r="V323" s="96"/>
      <c r="W323" s="96"/>
      <c r="X323" s="96"/>
      <c r="Y323" s="96"/>
      <c r="Z323" s="96"/>
      <c r="AA323" s="96"/>
      <c r="AB323" s="96"/>
      <c r="AC323" s="96"/>
      <c r="AD323" s="96"/>
      <c r="AE323" s="96"/>
      <c r="AF323" s="96"/>
      <c r="AG323" s="96"/>
      <c r="AH323" s="96"/>
      <c r="AI323" s="96"/>
      <c r="AJ323" s="96"/>
      <c r="AK323" s="96"/>
      <c r="AL323" s="96"/>
      <c r="AM323" s="96"/>
      <c r="AN323" s="96"/>
      <c r="AO323" s="96"/>
      <c r="AP323" s="96"/>
      <c r="AQ323" s="96"/>
      <c r="AR323" s="96"/>
      <c r="AT323" s="96"/>
      <c r="AU323" s="96"/>
      <c r="AV323" s="96"/>
      <c r="AW323" s="96"/>
      <c r="AX323" s="96"/>
      <c r="AY323" s="96"/>
      <c r="AZ323" s="96"/>
      <c r="BA323" s="96"/>
      <c r="BB323" s="96"/>
      <c r="BC323" s="96"/>
      <c r="BD323" s="96"/>
      <c r="BE323" s="96"/>
      <c r="BF323" s="96"/>
      <c r="BG323" s="96"/>
      <c r="BH323" s="96"/>
      <c r="BI323" s="96"/>
      <c r="BJ323" s="96"/>
      <c r="BK323" s="96"/>
      <c r="BL323" s="96"/>
      <c r="BM323" s="96"/>
      <c r="BN323" s="96"/>
      <c r="BO323" s="96"/>
      <c r="BP323" s="96"/>
      <c r="BQ323" s="96"/>
      <c r="BR323" s="96"/>
      <c r="BS323" s="96"/>
      <c r="BT323" s="96"/>
      <c r="BV323" s="96"/>
      <c r="BW323" s="96"/>
      <c r="BX323" s="96"/>
      <c r="BY323" s="96"/>
      <c r="BZ323" s="96"/>
      <c r="CA323" s="96"/>
      <c r="CB323" s="96"/>
      <c r="CC323" s="96"/>
      <c r="CD323" s="96"/>
      <c r="CE323" s="96"/>
      <c r="CF323" s="96"/>
      <c r="CG323" s="96"/>
      <c r="CH323" s="96"/>
      <c r="CI323" s="96"/>
      <c r="CJ323" s="96"/>
      <c r="CK323" s="96"/>
      <c r="CL323" s="96"/>
      <c r="CM323" s="96"/>
      <c r="CN323" s="96"/>
      <c r="CO323" s="96"/>
      <c r="CP323" s="96"/>
      <c r="CQ323" s="96"/>
      <c r="CR323" s="96"/>
      <c r="CS323" s="96"/>
      <c r="CT323" s="96"/>
      <c r="CU323" s="96"/>
      <c r="CV323" s="96"/>
    </row>
    <row r="324" spans="1:100" s="94" customFormat="1" ht="14.4">
      <c r="A324" s="96"/>
      <c r="B324" s="96"/>
      <c r="C324" s="96"/>
      <c r="D324" s="96"/>
      <c r="E324" s="96"/>
      <c r="F324" s="96"/>
      <c r="G324" s="100"/>
      <c r="H324" s="97"/>
      <c r="I324" s="101"/>
      <c r="J324" s="97"/>
      <c r="K324" s="97"/>
      <c r="L324" s="97"/>
      <c r="M324" s="97"/>
      <c r="N324" s="99"/>
      <c r="O324" s="99"/>
      <c r="P324" s="98"/>
      <c r="Q324" s="98"/>
      <c r="R324" s="96"/>
      <c r="S324" s="96"/>
      <c r="T324" s="96"/>
      <c r="U324" s="96"/>
      <c r="V324" s="96"/>
      <c r="W324" s="96"/>
      <c r="X324" s="96"/>
      <c r="Y324" s="96"/>
      <c r="Z324" s="96"/>
      <c r="AA324" s="96"/>
      <c r="AB324" s="96"/>
      <c r="AC324" s="96"/>
      <c r="AD324" s="96"/>
      <c r="AE324" s="96"/>
      <c r="AF324" s="96"/>
      <c r="AG324" s="96"/>
      <c r="AH324" s="96"/>
      <c r="AI324" s="96"/>
      <c r="AJ324" s="96"/>
      <c r="AK324" s="96"/>
      <c r="AL324" s="96"/>
      <c r="AM324" s="96"/>
      <c r="AN324" s="96"/>
      <c r="AO324" s="96"/>
      <c r="AP324" s="96"/>
      <c r="AQ324" s="96"/>
      <c r="AR324" s="96"/>
      <c r="AT324" s="96"/>
      <c r="AU324" s="96"/>
      <c r="AV324" s="96"/>
      <c r="AW324" s="96"/>
      <c r="AX324" s="96"/>
      <c r="AY324" s="96"/>
      <c r="AZ324" s="96"/>
      <c r="BA324" s="96"/>
      <c r="BB324" s="96"/>
      <c r="BC324" s="96"/>
      <c r="BD324" s="96"/>
      <c r="BE324" s="96"/>
      <c r="BF324" s="96"/>
      <c r="BG324" s="96"/>
      <c r="BH324" s="96"/>
      <c r="BI324" s="96"/>
      <c r="BJ324" s="96"/>
      <c r="BK324" s="96"/>
      <c r="BL324" s="96"/>
      <c r="BM324" s="96"/>
      <c r="BN324" s="96"/>
      <c r="BO324" s="96"/>
      <c r="BP324" s="96"/>
      <c r="BQ324" s="96"/>
      <c r="BR324" s="96"/>
      <c r="BS324" s="96"/>
      <c r="BT324" s="96"/>
      <c r="BV324" s="96"/>
      <c r="BW324" s="96"/>
      <c r="BX324" s="96"/>
      <c r="BY324" s="96"/>
      <c r="BZ324" s="96"/>
      <c r="CA324" s="96"/>
      <c r="CB324" s="96"/>
      <c r="CC324" s="96"/>
      <c r="CD324" s="96"/>
      <c r="CE324" s="96"/>
      <c r="CF324" s="96"/>
      <c r="CG324" s="96"/>
      <c r="CH324" s="96"/>
      <c r="CI324" s="96"/>
      <c r="CJ324" s="96"/>
      <c r="CK324" s="96"/>
      <c r="CL324" s="96"/>
      <c r="CM324" s="96"/>
      <c r="CN324" s="96"/>
      <c r="CO324" s="96"/>
      <c r="CP324" s="96"/>
      <c r="CQ324" s="96"/>
      <c r="CR324" s="96"/>
      <c r="CS324" s="96"/>
      <c r="CT324" s="96"/>
      <c r="CU324" s="96"/>
      <c r="CV324" s="96"/>
    </row>
    <row r="325" spans="1:100" s="94" customFormat="1" ht="14.4">
      <c r="A325" s="96"/>
      <c r="B325" s="96"/>
      <c r="C325" s="96"/>
      <c r="D325" s="96"/>
      <c r="E325" s="96"/>
      <c r="F325" s="96"/>
      <c r="G325" s="100"/>
      <c r="H325" s="97"/>
      <c r="I325" s="101"/>
      <c r="J325" s="97"/>
      <c r="K325" s="97"/>
      <c r="L325" s="97"/>
      <c r="M325" s="97"/>
      <c r="N325" s="99"/>
      <c r="O325" s="99"/>
      <c r="P325" s="98"/>
      <c r="Q325" s="98"/>
      <c r="R325" s="96"/>
      <c r="S325" s="96"/>
      <c r="T325" s="96"/>
      <c r="U325" s="96"/>
      <c r="V325" s="96"/>
      <c r="W325" s="96"/>
      <c r="X325" s="96"/>
      <c r="Y325" s="96"/>
      <c r="Z325" s="96"/>
      <c r="AA325" s="96"/>
      <c r="AB325" s="96"/>
      <c r="AC325" s="96"/>
      <c r="AD325" s="96"/>
      <c r="AE325" s="96"/>
      <c r="AF325" s="96"/>
      <c r="AG325" s="96"/>
      <c r="AH325" s="96"/>
      <c r="AI325" s="96"/>
      <c r="AJ325" s="96"/>
      <c r="AK325" s="96"/>
      <c r="AL325" s="96"/>
      <c r="AM325" s="96"/>
      <c r="AN325" s="96"/>
      <c r="AO325" s="96"/>
      <c r="AP325" s="96"/>
      <c r="AQ325" s="96"/>
      <c r="AR325" s="96"/>
      <c r="AT325" s="96"/>
      <c r="AU325" s="96"/>
      <c r="AV325" s="96"/>
      <c r="AW325" s="96"/>
      <c r="AX325" s="96"/>
      <c r="AY325" s="96"/>
      <c r="AZ325" s="96"/>
      <c r="BA325" s="96"/>
      <c r="BB325" s="96"/>
      <c r="BC325" s="96"/>
      <c r="BD325" s="96"/>
      <c r="BE325" s="96"/>
      <c r="BF325" s="96"/>
      <c r="BG325" s="96"/>
      <c r="BH325" s="96"/>
      <c r="BI325" s="96"/>
      <c r="BJ325" s="96"/>
      <c r="BK325" s="96"/>
      <c r="BL325" s="96"/>
      <c r="BM325" s="96"/>
      <c r="BN325" s="96"/>
      <c r="BO325" s="96"/>
      <c r="BP325" s="96"/>
      <c r="BQ325" s="96"/>
      <c r="BR325" s="96"/>
      <c r="BS325" s="96"/>
      <c r="BT325" s="96"/>
      <c r="BV325" s="96"/>
      <c r="BW325" s="96"/>
      <c r="BX325" s="96"/>
      <c r="BY325" s="96"/>
      <c r="BZ325" s="96"/>
      <c r="CA325" s="96"/>
      <c r="CB325" s="96"/>
      <c r="CC325" s="96"/>
      <c r="CD325" s="96"/>
      <c r="CE325" s="96"/>
      <c r="CF325" s="96"/>
      <c r="CG325" s="96"/>
      <c r="CH325" s="96"/>
      <c r="CI325" s="96"/>
      <c r="CJ325" s="96"/>
      <c r="CK325" s="96"/>
      <c r="CL325" s="96"/>
      <c r="CM325" s="96"/>
      <c r="CN325" s="96"/>
      <c r="CO325" s="96"/>
      <c r="CP325" s="96"/>
      <c r="CQ325" s="96"/>
      <c r="CR325" s="96"/>
      <c r="CS325" s="96"/>
      <c r="CT325" s="96"/>
      <c r="CU325" s="96"/>
      <c r="CV325" s="96"/>
    </row>
    <row r="326" spans="1:100" s="94" customFormat="1" ht="14.4">
      <c r="A326" s="96"/>
      <c r="B326" s="96"/>
      <c r="C326" s="96"/>
      <c r="D326" s="96"/>
      <c r="E326" s="96"/>
      <c r="F326" s="96"/>
      <c r="G326" s="100"/>
      <c r="H326" s="97"/>
      <c r="I326" s="101"/>
      <c r="J326" s="97"/>
      <c r="K326" s="97"/>
      <c r="L326" s="97"/>
      <c r="M326" s="97"/>
      <c r="N326" s="99"/>
      <c r="O326" s="99"/>
      <c r="P326" s="98"/>
      <c r="Q326" s="98"/>
      <c r="R326" s="96"/>
      <c r="S326" s="96"/>
      <c r="T326" s="96"/>
      <c r="U326" s="96"/>
      <c r="V326" s="96"/>
      <c r="W326" s="96"/>
      <c r="X326" s="96"/>
      <c r="Y326" s="96"/>
      <c r="Z326" s="96"/>
      <c r="AA326" s="96"/>
      <c r="AB326" s="96"/>
      <c r="AC326" s="96"/>
      <c r="AD326" s="96"/>
      <c r="AE326" s="96"/>
      <c r="AF326" s="96"/>
      <c r="AG326" s="96"/>
      <c r="AH326" s="96"/>
      <c r="AI326" s="96"/>
      <c r="AJ326" s="96"/>
      <c r="AK326" s="96"/>
      <c r="AL326" s="96"/>
      <c r="AM326" s="96"/>
      <c r="AN326" s="96"/>
      <c r="AO326" s="96"/>
      <c r="AP326" s="96"/>
      <c r="AQ326" s="96"/>
      <c r="AR326" s="96"/>
      <c r="AT326" s="96"/>
      <c r="AU326" s="96"/>
      <c r="AV326" s="96"/>
      <c r="AW326" s="96"/>
      <c r="AX326" s="96"/>
      <c r="AY326" s="96"/>
      <c r="AZ326" s="96"/>
      <c r="BA326" s="96"/>
      <c r="BB326" s="96"/>
      <c r="BC326" s="96"/>
      <c r="BD326" s="96"/>
      <c r="BE326" s="96"/>
      <c r="BF326" s="96"/>
      <c r="BG326" s="96"/>
      <c r="BH326" s="96"/>
      <c r="BI326" s="96"/>
      <c r="BJ326" s="96"/>
      <c r="BK326" s="96"/>
      <c r="BL326" s="96"/>
      <c r="BM326" s="96"/>
      <c r="BN326" s="96"/>
      <c r="BO326" s="96"/>
      <c r="BP326" s="96"/>
      <c r="BQ326" s="96"/>
      <c r="BR326" s="96"/>
      <c r="BS326" s="96"/>
      <c r="BT326" s="96"/>
      <c r="BV326" s="96"/>
      <c r="BW326" s="96"/>
      <c r="BX326" s="96"/>
      <c r="BY326" s="96"/>
      <c r="BZ326" s="96"/>
      <c r="CA326" s="96"/>
      <c r="CB326" s="96"/>
      <c r="CC326" s="96"/>
      <c r="CD326" s="96"/>
      <c r="CE326" s="96"/>
      <c r="CF326" s="96"/>
      <c r="CG326" s="96"/>
      <c r="CH326" s="96"/>
      <c r="CI326" s="96"/>
      <c r="CJ326" s="96"/>
      <c r="CK326" s="96"/>
      <c r="CL326" s="96"/>
      <c r="CM326" s="96"/>
      <c r="CN326" s="96"/>
      <c r="CO326" s="96"/>
      <c r="CP326" s="96"/>
      <c r="CQ326" s="96"/>
      <c r="CR326" s="96"/>
      <c r="CS326" s="96"/>
      <c r="CT326" s="96"/>
      <c r="CU326" s="96"/>
      <c r="CV326" s="96"/>
    </row>
    <row r="327" spans="1:100" s="94" customFormat="1" ht="14.4">
      <c r="A327" s="96"/>
      <c r="B327" s="96"/>
      <c r="C327" s="96"/>
      <c r="D327" s="96"/>
      <c r="E327" s="96"/>
      <c r="F327" s="96"/>
      <c r="G327" s="100"/>
      <c r="H327" s="97"/>
      <c r="I327" s="101"/>
      <c r="J327" s="97"/>
      <c r="K327" s="97"/>
      <c r="L327" s="97"/>
      <c r="M327" s="97"/>
      <c r="N327" s="99"/>
      <c r="O327" s="99"/>
      <c r="P327" s="98"/>
      <c r="Q327" s="98"/>
      <c r="R327" s="96"/>
      <c r="S327" s="96"/>
      <c r="T327" s="96"/>
      <c r="U327" s="96"/>
      <c r="V327" s="96"/>
      <c r="W327" s="96"/>
      <c r="X327" s="96"/>
      <c r="Y327" s="96"/>
      <c r="Z327" s="96"/>
      <c r="AA327" s="96"/>
      <c r="AB327" s="96"/>
      <c r="AC327" s="96"/>
      <c r="AD327" s="96"/>
      <c r="AE327" s="96"/>
      <c r="AF327" s="96"/>
      <c r="AG327" s="96"/>
      <c r="AH327" s="96"/>
      <c r="AI327" s="96"/>
      <c r="AJ327" s="96"/>
      <c r="AK327" s="96"/>
      <c r="AL327" s="96"/>
      <c r="AM327" s="96"/>
      <c r="AN327" s="96"/>
      <c r="AO327" s="96"/>
      <c r="AP327" s="96"/>
      <c r="AQ327" s="96"/>
      <c r="AR327" s="96"/>
      <c r="AT327" s="96"/>
      <c r="AU327" s="96"/>
      <c r="AV327" s="96"/>
      <c r="AW327" s="96"/>
      <c r="AX327" s="96"/>
      <c r="AY327" s="96"/>
      <c r="AZ327" s="96"/>
      <c r="BA327" s="96"/>
      <c r="BB327" s="96"/>
      <c r="BC327" s="96"/>
      <c r="BD327" s="96"/>
      <c r="BE327" s="96"/>
      <c r="BF327" s="96"/>
      <c r="BG327" s="96"/>
      <c r="BH327" s="96"/>
      <c r="BI327" s="96"/>
      <c r="BJ327" s="96"/>
      <c r="BK327" s="96"/>
      <c r="BL327" s="96"/>
      <c r="BM327" s="96"/>
      <c r="BN327" s="96"/>
      <c r="BO327" s="96"/>
      <c r="BP327" s="96"/>
      <c r="BQ327" s="96"/>
      <c r="BR327" s="96"/>
      <c r="BS327" s="96"/>
      <c r="BT327" s="96"/>
      <c r="BV327" s="96"/>
      <c r="BW327" s="96"/>
      <c r="BX327" s="96"/>
      <c r="BY327" s="96"/>
      <c r="BZ327" s="96"/>
      <c r="CA327" s="96"/>
      <c r="CB327" s="96"/>
      <c r="CC327" s="96"/>
      <c r="CD327" s="96"/>
      <c r="CE327" s="96"/>
      <c r="CF327" s="96"/>
      <c r="CG327" s="96"/>
      <c r="CH327" s="96"/>
      <c r="CI327" s="96"/>
      <c r="CJ327" s="96"/>
      <c r="CK327" s="96"/>
      <c r="CL327" s="96"/>
      <c r="CM327" s="96"/>
      <c r="CN327" s="96"/>
      <c r="CO327" s="96"/>
      <c r="CP327" s="96"/>
      <c r="CQ327" s="96"/>
      <c r="CR327" s="96"/>
      <c r="CS327" s="96"/>
      <c r="CT327" s="96"/>
      <c r="CU327" s="96"/>
      <c r="CV327" s="96"/>
    </row>
    <row r="328" spans="1:100" s="94" customFormat="1" ht="14.4">
      <c r="A328" s="96"/>
      <c r="B328" s="96"/>
      <c r="C328" s="96"/>
      <c r="D328" s="96"/>
      <c r="E328" s="96"/>
      <c r="F328" s="96"/>
      <c r="G328" s="100"/>
      <c r="H328" s="97"/>
      <c r="I328" s="101"/>
      <c r="J328" s="97"/>
      <c r="K328" s="97"/>
      <c r="L328" s="97"/>
      <c r="M328" s="97"/>
      <c r="N328" s="99"/>
      <c r="O328" s="99"/>
      <c r="P328" s="98"/>
      <c r="Q328" s="98"/>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c r="AP328" s="96"/>
      <c r="AQ328" s="96"/>
      <c r="AR328" s="96"/>
      <c r="AT328" s="96"/>
      <c r="AU328" s="96"/>
      <c r="AV328" s="96"/>
      <c r="AW328" s="96"/>
      <c r="AX328" s="96"/>
      <c r="AY328" s="96"/>
      <c r="AZ328" s="96"/>
      <c r="BA328" s="96"/>
      <c r="BB328" s="96"/>
      <c r="BC328" s="96"/>
      <c r="BD328" s="96"/>
      <c r="BE328" s="96"/>
      <c r="BF328" s="96"/>
      <c r="BG328" s="96"/>
      <c r="BH328" s="96"/>
      <c r="BI328" s="96"/>
      <c r="BJ328" s="96"/>
      <c r="BK328" s="96"/>
      <c r="BL328" s="96"/>
      <c r="BM328" s="96"/>
      <c r="BN328" s="96"/>
      <c r="BO328" s="96"/>
      <c r="BP328" s="96"/>
      <c r="BQ328" s="96"/>
      <c r="BR328" s="96"/>
      <c r="BS328" s="96"/>
      <c r="BT328" s="96"/>
      <c r="BV328" s="96"/>
      <c r="BW328" s="96"/>
      <c r="BX328" s="96"/>
      <c r="BY328" s="96"/>
      <c r="BZ328" s="96"/>
      <c r="CA328" s="96"/>
      <c r="CB328" s="96"/>
      <c r="CC328" s="96"/>
      <c r="CD328" s="96"/>
      <c r="CE328" s="96"/>
      <c r="CF328" s="96"/>
      <c r="CG328" s="96"/>
      <c r="CH328" s="96"/>
      <c r="CI328" s="96"/>
      <c r="CJ328" s="96"/>
      <c r="CK328" s="96"/>
      <c r="CL328" s="96"/>
      <c r="CM328" s="96"/>
      <c r="CN328" s="96"/>
      <c r="CO328" s="96"/>
      <c r="CP328" s="96"/>
      <c r="CQ328" s="96"/>
      <c r="CR328" s="96"/>
      <c r="CS328" s="96"/>
      <c r="CT328" s="96"/>
      <c r="CU328" s="96"/>
      <c r="CV328" s="96"/>
    </row>
    <row r="329" spans="1:100" s="94" customFormat="1" ht="14.4">
      <c r="A329" s="96"/>
      <c r="B329" s="96"/>
      <c r="C329" s="96"/>
      <c r="D329" s="96"/>
      <c r="E329" s="96"/>
      <c r="F329" s="96"/>
      <c r="G329" s="100"/>
      <c r="H329" s="97"/>
      <c r="I329" s="101"/>
      <c r="J329" s="97"/>
      <c r="K329" s="97"/>
      <c r="L329" s="97"/>
      <c r="M329" s="97"/>
      <c r="N329" s="99"/>
      <c r="O329" s="99"/>
      <c r="P329" s="98"/>
      <c r="Q329" s="98"/>
      <c r="R329" s="96"/>
      <c r="S329" s="96"/>
      <c r="T329" s="96"/>
      <c r="U329" s="96"/>
      <c r="V329" s="96"/>
      <c r="W329" s="96"/>
      <c r="X329" s="96"/>
      <c r="Y329" s="96"/>
      <c r="Z329" s="96"/>
      <c r="AA329" s="96"/>
      <c r="AB329" s="96"/>
      <c r="AC329" s="96"/>
      <c r="AD329" s="96"/>
      <c r="AE329" s="96"/>
      <c r="AF329" s="96"/>
      <c r="AG329" s="96"/>
      <c r="AH329" s="96"/>
      <c r="AI329" s="96"/>
      <c r="AJ329" s="96"/>
      <c r="AK329" s="96"/>
      <c r="AL329" s="96"/>
      <c r="AM329" s="96"/>
      <c r="AN329" s="96"/>
      <c r="AO329" s="96"/>
      <c r="AP329" s="96"/>
      <c r="AQ329" s="96"/>
      <c r="AR329" s="96"/>
      <c r="AT329" s="96"/>
      <c r="AU329" s="96"/>
      <c r="AV329" s="96"/>
      <c r="AW329" s="96"/>
      <c r="AX329" s="96"/>
      <c r="AY329" s="96"/>
      <c r="AZ329" s="96"/>
      <c r="BA329" s="96"/>
      <c r="BB329" s="96"/>
      <c r="BC329" s="96"/>
      <c r="BD329" s="96"/>
      <c r="BE329" s="96"/>
      <c r="BF329" s="96"/>
      <c r="BG329" s="96"/>
      <c r="BH329" s="96"/>
      <c r="BI329" s="96"/>
      <c r="BJ329" s="96"/>
      <c r="BK329" s="96"/>
      <c r="BL329" s="96"/>
      <c r="BM329" s="96"/>
      <c r="BN329" s="96"/>
      <c r="BO329" s="96"/>
      <c r="BP329" s="96"/>
      <c r="BQ329" s="96"/>
      <c r="BR329" s="96"/>
      <c r="BS329" s="96"/>
      <c r="BT329" s="96"/>
      <c r="BV329" s="96"/>
      <c r="BW329" s="96"/>
      <c r="BX329" s="96"/>
      <c r="BY329" s="96"/>
      <c r="BZ329" s="96"/>
      <c r="CA329" s="96"/>
      <c r="CB329" s="96"/>
      <c r="CC329" s="96"/>
      <c r="CD329" s="96"/>
      <c r="CE329" s="96"/>
      <c r="CF329" s="96"/>
      <c r="CG329" s="96"/>
      <c r="CH329" s="96"/>
      <c r="CI329" s="96"/>
      <c r="CJ329" s="96"/>
      <c r="CK329" s="96"/>
      <c r="CL329" s="96"/>
      <c r="CM329" s="96"/>
      <c r="CN329" s="96"/>
      <c r="CO329" s="96"/>
      <c r="CP329" s="96"/>
      <c r="CQ329" s="96"/>
      <c r="CR329" s="96"/>
      <c r="CS329" s="96"/>
      <c r="CT329" s="96"/>
      <c r="CU329" s="96"/>
      <c r="CV329" s="96"/>
    </row>
    <row r="330" spans="1:100" s="94" customFormat="1" ht="14.4">
      <c r="A330" s="96"/>
      <c r="B330" s="96"/>
      <c r="C330" s="96"/>
      <c r="D330" s="96"/>
      <c r="E330" s="96"/>
      <c r="F330" s="96"/>
      <c r="G330" s="100"/>
      <c r="H330" s="97"/>
      <c r="I330" s="101"/>
      <c r="J330" s="97"/>
      <c r="K330" s="97"/>
      <c r="L330" s="97"/>
      <c r="M330" s="97"/>
      <c r="N330" s="99"/>
      <c r="O330" s="99"/>
      <c r="P330" s="98"/>
      <c r="Q330" s="98"/>
      <c r="R330" s="96"/>
      <c r="S330" s="96"/>
      <c r="T330" s="96"/>
      <c r="U330" s="96"/>
      <c r="V330" s="96"/>
      <c r="W330" s="96"/>
      <c r="X330" s="96"/>
      <c r="Y330" s="96"/>
      <c r="Z330" s="96"/>
      <c r="AA330" s="96"/>
      <c r="AB330" s="96"/>
      <c r="AC330" s="96"/>
      <c r="AD330" s="96"/>
      <c r="AE330" s="96"/>
      <c r="AF330" s="96"/>
      <c r="AG330" s="96"/>
      <c r="AH330" s="96"/>
      <c r="AI330" s="96"/>
      <c r="AJ330" s="96"/>
      <c r="AK330" s="96"/>
      <c r="AL330" s="96"/>
      <c r="AM330" s="96"/>
      <c r="AN330" s="96"/>
      <c r="AO330" s="96"/>
      <c r="AP330" s="96"/>
      <c r="AQ330" s="96"/>
      <c r="AR330" s="96"/>
      <c r="AT330" s="96"/>
      <c r="AU330" s="96"/>
      <c r="AV330" s="96"/>
      <c r="AW330" s="96"/>
      <c r="AX330" s="96"/>
      <c r="AY330" s="96"/>
      <c r="AZ330" s="96"/>
      <c r="BA330" s="96"/>
      <c r="BB330" s="96"/>
      <c r="BC330" s="96"/>
      <c r="BD330" s="96"/>
      <c r="BE330" s="96"/>
      <c r="BF330" s="96"/>
      <c r="BG330" s="96"/>
      <c r="BH330" s="96"/>
      <c r="BI330" s="96"/>
      <c r="BJ330" s="96"/>
      <c r="BK330" s="96"/>
      <c r="BL330" s="96"/>
      <c r="BM330" s="96"/>
      <c r="BN330" s="96"/>
      <c r="BO330" s="96"/>
      <c r="BP330" s="96"/>
      <c r="BQ330" s="96"/>
      <c r="BR330" s="96"/>
      <c r="BS330" s="96"/>
      <c r="BT330" s="96"/>
      <c r="BV330" s="96"/>
      <c r="BW330" s="96"/>
      <c r="BX330" s="96"/>
      <c r="BY330" s="96"/>
      <c r="BZ330" s="96"/>
      <c r="CA330" s="96"/>
      <c r="CB330" s="96"/>
      <c r="CC330" s="96"/>
      <c r="CD330" s="96"/>
      <c r="CE330" s="96"/>
      <c r="CF330" s="96"/>
      <c r="CG330" s="96"/>
      <c r="CH330" s="96"/>
      <c r="CI330" s="96"/>
      <c r="CJ330" s="96"/>
      <c r="CK330" s="96"/>
      <c r="CL330" s="96"/>
      <c r="CM330" s="96"/>
      <c r="CN330" s="96"/>
      <c r="CO330" s="96"/>
      <c r="CP330" s="96"/>
      <c r="CQ330" s="96"/>
      <c r="CR330" s="96"/>
      <c r="CS330" s="96"/>
      <c r="CT330" s="96"/>
      <c r="CU330" s="96"/>
      <c r="CV330" s="96"/>
    </row>
    <row r="331" spans="1:100" s="94" customFormat="1" ht="14.4">
      <c r="A331" s="96"/>
      <c r="B331" s="96"/>
      <c r="C331" s="96"/>
      <c r="D331" s="96"/>
      <c r="E331" s="96"/>
      <c r="F331" s="96"/>
      <c r="G331" s="100"/>
      <c r="H331" s="97"/>
      <c r="I331" s="101"/>
      <c r="J331" s="97"/>
      <c r="K331" s="97"/>
      <c r="L331" s="97"/>
      <c r="M331" s="97"/>
      <c r="N331" s="99"/>
      <c r="O331" s="99"/>
      <c r="P331" s="98"/>
      <c r="Q331" s="98"/>
      <c r="R331" s="96"/>
      <c r="S331" s="96"/>
      <c r="T331" s="96"/>
      <c r="U331" s="96"/>
      <c r="V331" s="96"/>
      <c r="W331" s="96"/>
      <c r="X331" s="96"/>
      <c r="Y331" s="96"/>
      <c r="Z331" s="96"/>
      <c r="AA331" s="96"/>
      <c r="AB331" s="96"/>
      <c r="AC331" s="96"/>
      <c r="AD331" s="96"/>
      <c r="AE331" s="96"/>
      <c r="AF331" s="96"/>
      <c r="AG331" s="96"/>
      <c r="AH331" s="96"/>
      <c r="AI331" s="96"/>
      <c r="AJ331" s="96"/>
      <c r="AK331" s="96"/>
      <c r="AL331" s="96"/>
      <c r="AM331" s="96"/>
      <c r="AN331" s="96"/>
      <c r="AO331" s="96"/>
      <c r="AP331" s="96"/>
      <c r="AQ331" s="96"/>
      <c r="AR331" s="96"/>
      <c r="AT331" s="96"/>
      <c r="AU331" s="96"/>
      <c r="AV331" s="96"/>
      <c r="AW331" s="96"/>
      <c r="AX331" s="96"/>
      <c r="AY331" s="96"/>
      <c r="AZ331" s="96"/>
      <c r="BA331" s="96"/>
      <c r="BB331" s="96"/>
      <c r="BC331" s="96"/>
      <c r="BD331" s="96"/>
      <c r="BE331" s="96"/>
      <c r="BF331" s="96"/>
      <c r="BG331" s="96"/>
      <c r="BH331" s="96"/>
      <c r="BI331" s="96"/>
      <c r="BJ331" s="96"/>
      <c r="BK331" s="96"/>
      <c r="BL331" s="96"/>
      <c r="BM331" s="96"/>
      <c r="BN331" s="96"/>
      <c r="BO331" s="96"/>
      <c r="BP331" s="96"/>
      <c r="BQ331" s="96"/>
      <c r="BR331" s="96"/>
      <c r="BS331" s="96"/>
      <c r="BT331" s="96"/>
      <c r="BV331" s="96"/>
      <c r="BW331" s="96"/>
      <c r="BX331" s="96"/>
      <c r="BY331" s="96"/>
      <c r="BZ331" s="96"/>
      <c r="CA331" s="96"/>
      <c r="CB331" s="96"/>
      <c r="CC331" s="96"/>
      <c r="CD331" s="96"/>
      <c r="CE331" s="96"/>
      <c r="CF331" s="96"/>
      <c r="CG331" s="96"/>
      <c r="CH331" s="96"/>
      <c r="CI331" s="96"/>
      <c r="CJ331" s="96"/>
      <c r="CK331" s="96"/>
      <c r="CL331" s="96"/>
      <c r="CM331" s="96"/>
      <c r="CN331" s="96"/>
      <c r="CO331" s="96"/>
      <c r="CP331" s="96"/>
      <c r="CQ331" s="96"/>
      <c r="CR331" s="96"/>
      <c r="CS331" s="96"/>
      <c r="CT331" s="96"/>
      <c r="CU331" s="96"/>
      <c r="CV331" s="96"/>
    </row>
    <row r="332" spans="1:100" s="94" customFormat="1" ht="14.4">
      <c r="A332" s="96"/>
      <c r="B332" s="96"/>
      <c r="C332" s="96"/>
      <c r="D332" s="96"/>
      <c r="E332" s="96"/>
      <c r="F332" s="96"/>
      <c r="G332" s="100"/>
      <c r="H332" s="97"/>
      <c r="I332" s="101"/>
      <c r="J332" s="97"/>
      <c r="K332" s="97"/>
      <c r="L332" s="97"/>
      <c r="M332" s="97"/>
      <c r="N332" s="99"/>
      <c r="O332" s="99"/>
      <c r="P332" s="98"/>
      <c r="Q332" s="98"/>
      <c r="R332" s="96"/>
      <c r="S332" s="96"/>
      <c r="T332" s="96"/>
      <c r="U332" s="96"/>
      <c r="V332" s="96"/>
      <c r="W332" s="96"/>
      <c r="X332" s="96"/>
      <c r="Y332" s="96"/>
      <c r="Z332" s="96"/>
      <c r="AA332" s="96"/>
      <c r="AB332" s="96"/>
      <c r="AC332" s="96"/>
      <c r="AD332" s="96"/>
      <c r="AE332" s="96"/>
      <c r="AF332" s="96"/>
      <c r="AG332" s="96"/>
      <c r="AH332" s="96"/>
      <c r="AI332" s="96"/>
      <c r="AJ332" s="96"/>
      <c r="AK332" s="96"/>
      <c r="AL332" s="96"/>
      <c r="AM332" s="96"/>
      <c r="AN332" s="96"/>
      <c r="AO332" s="96"/>
      <c r="AP332" s="96"/>
      <c r="AQ332" s="96"/>
      <c r="AR332" s="96"/>
      <c r="AT332" s="96"/>
      <c r="AU332" s="96"/>
      <c r="AV332" s="96"/>
      <c r="AW332" s="96"/>
      <c r="AX332" s="96"/>
      <c r="AY332" s="96"/>
      <c r="AZ332" s="96"/>
      <c r="BA332" s="96"/>
      <c r="BB332" s="96"/>
      <c r="BC332" s="96"/>
      <c r="BD332" s="96"/>
      <c r="BE332" s="96"/>
      <c r="BF332" s="96"/>
      <c r="BG332" s="96"/>
      <c r="BH332" s="96"/>
      <c r="BI332" s="96"/>
      <c r="BJ332" s="96"/>
      <c r="BK332" s="96"/>
      <c r="BL332" s="96"/>
      <c r="BM332" s="96"/>
      <c r="BN332" s="96"/>
      <c r="BO332" s="96"/>
      <c r="BP332" s="96"/>
      <c r="BQ332" s="96"/>
      <c r="BR332" s="96"/>
      <c r="BS332" s="96"/>
      <c r="BT332" s="96"/>
      <c r="BV332" s="96"/>
      <c r="BW332" s="96"/>
      <c r="BX332" s="96"/>
      <c r="BY332" s="96"/>
      <c r="BZ332" s="96"/>
      <c r="CA332" s="96"/>
      <c r="CB332" s="96"/>
      <c r="CC332" s="96"/>
      <c r="CD332" s="96"/>
      <c r="CE332" s="96"/>
      <c r="CF332" s="96"/>
      <c r="CG332" s="96"/>
      <c r="CH332" s="96"/>
      <c r="CI332" s="96"/>
      <c r="CJ332" s="96"/>
      <c r="CK332" s="96"/>
      <c r="CL332" s="96"/>
      <c r="CM332" s="96"/>
      <c r="CN332" s="96"/>
      <c r="CO332" s="96"/>
      <c r="CP332" s="96"/>
      <c r="CQ332" s="96"/>
      <c r="CR332" s="96"/>
      <c r="CS332" s="96"/>
      <c r="CT332" s="96"/>
      <c r="CU332" s="96"/>
      <c r="CV332" s="96"/>
    </row>
    <row r="333" spans="1:100" s="94" customFormat="1" ht="14.4">
      <c r="A333" s="96"/>
      <c r="B333" s="96"/>
      <c r="C333" s="96"/>
      <c r="D333" s="96"/>
      <c r="E333" s="96"/>
      <c r="F333" s="96"/>
      <c r="G333" s="100"/>
      <c r="H333" s="97"/>
      <c r="I333" s="101"/>
      <c r="J333" s="97"/>
      <c r="K333" s="97"/>
      <c r="L333" s="97"/>
      <c r="M333" s="97"/>
      <c r="N333" s="99"/>
      <c r="O333" s="99"/>
      <c r="P333" s="98"/>
      <c r="Q333" s="98"/>
      <c r="R333" s="96"/>
      <c r="S333" s="96"/>
      <c r="T333" s="96"/>
      <c r="U333" s="96"/>
      <c r="V333" s="96"/>
      <c r="W333" s="96"/>
      <c r="X333" s="96"/>
      <c r="Y333" s="96"/>
      <c r="Z333" s="96"/>
      <c r="AA333" s="96"/>
      <c r="AB333" s="96"/>
      <c r="AC333" s="96"/>
      <c r="AD333" s="96"/>
      <c r="AE333" s="96"/>
      <c r="AF333" s="96"/>
      <c r="AG333" s="96"/>
      <c r="AH333" s="96"/>
      <c r="AI333" s="96"/>
      <c r="AJ333" s="96"/>
      <c r="AK333" s="96"/>
      <c r="AL333" s="96"/>
      <c r="AM333" s="96"/>
      <c r="AN333" s="96"/>
      <c r="AO333" s="96"/>
      <c r="AP333" s="96"/>
      <c r="AQ333" s="96"/>
      <c r="AR333" s="96"/>
      <c r="AT333" s="96"/>
      <c r="AU333" s="96"/>
      <c r="AV333" s="96"/>
      <c r="AW333" s="96"/>
      <c r="AX333" s="96"/>
      <c r="AY333" s="96"/>
      <c r="AZ333" s="96"/>
      <c r="BA333" s="96"/>
      <c r="BB333" s="96"/>
      <c r="BC333" s="96"/>
      <c r="BD333" s="96"/>
      <c r="BE333" s="96"/>
      <c r="BF333" s="96"/>
      <c r="BG333" s="96"/>
      <c r="BH333" s="96"/>
      <c r="BI333" s="96"/>
      <c r="BJ333" s="96"/>
      <c r="BK333" s="96"/>
      <c r="BL333" s="96"/>
      <c r="BM333" s="96"/>
      <c r="BN333" s="96"/>
      <c r="BO333" s="96"/>
      <c r="BP333" s="96"/>
      <c r="BQ333" s="96"/>
      <c r="BR333" s="96"/>
      <c r="BS333" s="96"/>
      <c r="BT333" s="96"/>
      <c r="BV333" s="96"/>
      <c r="BW333" s="96"/>
      <c r="BX333" s="96"/>
      <c r="BY333" s="96"/>
      <c r="BZ333" s="96"/>
      <c r="CA333" s="96"/>
      <c r="CB333" s="96"/>
      <c r="CC333" s="96"/>
      <c r="CD333" s="96"/>
      <c r="CE333" s="96"/>
      <c r="CF333" s="96"/>
      <c r="CG333" s="96"/>
      <c r="CH333" s="96"/>
      <c r="CI333" s="96"/>
      <c r="CJ333" s="96"/>
      <c r="CK333" s="96"/>
      <c r="CL333" s="96"/>
      <c r="CM333" s="96"/>
      <c r="CN333" s="96"/>
      <c r="CO333" s="96"/>
      <c r="CP333" s="96"/>
      <c r="CQ333" s="96"/>
      <c r="CR333" s="96"/>
      <c r="CS333" s="96"/>
      <c r="CT333" s="96"/>
      <c r="CU333" s="96"/>
      <c r="CV333" s="96"/>
    </row>
    <row r="334" spans="1:100" s="94" customFormat="1" ht="14.4">
      <c r="A334" s="96"/>
      <c r="B334" s="96"/>
      <c r="C334" s="96"/>
      <c r="D334" s="96"/>
      <c r="E334" s="96"/>
      <c r="F334" s="96"/>
      <c r="G334" s="100"/>
      <c r="H334" s="97"/>
      <c r="I334" s="101"/>
      <c r="J334" s="97"/>
      <c r="K334" s="97"/>
      <c r="L334" s="97"/>
      <c r="M334" s="97"/>
      <c r="N334" s="99"/>
      <c r="O334" s="99"/>
      <c r="P334" s="98"/>
      <c r="Q334" s="98"/>
      <c r="R334" s="96"/>
      <c r="S334" s="96"/>
      <c r="T334" s="96"/>
      <c r="U334" s="96"/>
      <c r="V334" s="96"/>
      <c r="W334" s="96"/>
      <c r="X334" s="96"/>
      <c r="Y334" s="96"/>
      <c r="Z334" s="96"/>
      <c r="AA334" s="96"/>
      <c r="AB334" s="96"/>
      <c r="AC334" s="96"/>
      <c r="AD334" s="96"/>
      <c r="AE334" s="96"/>
      <c r="AF334" s="96"/>
      <c r="AG334" s="96"/>
      <c r="AH334" s="96"/>
      <c r="AI334" s="96"/>
      <c r="AJ334" s="96"/>
      <c r="AK334" s="96"/>
      <c r="AL334" s="96"/>
      <c r="AM334" s="96"/>
      <c r="AN334" s="96"/>
      <c r="AO334" s="96"/>
      <c r="AP334" s="96"/>
      <c r="AQ334" s="96"/>
      <c r="AR334" s="96"/>
      <c r="AT334" s="96"/>
      <c r="AU334" s="96"/>
      <c r="AV334" s="96"/>
      <c r="AW334" s="96"/>
      <c r="AX334" s="96"/>
      <c r="AY334" s="96"/>
      <c r="AZ334" s="96"/>
      <c r="BA334" s="96"/>
      <c r="BB334" s="96"/>
      <c r="BC334" s="96"/>
      <c r="BD334" s="96"/>
      <c r="BE334" s="96"/>
      <c r="BF334" s="96"/>
      <c r="BG334" s="96"/>
      <c r="BH334" s="96"/>
      <c r="BI334" s="96"/>
      <c r="BJ334" s="96"/>
      <c r="BK334" s="96"/>
      <c r="BL334" s="96"/>
      <c r="BM334" s="96"/>
      <c r="BN334" s="96"/>
      <c r="BO334" s="96"/>
      <c r="BP334" s="96"/>
      <c r="BQ334" s="96"/>
      <c r="BR334" s="96"/>
      <c r="BS334" s="96"/>
      <c r="BT334" s="96"/>
      <c r="BV334" s="96"/>
      <c r="BW334" s="96"/>
      <c r="BX334" s="96"/>
      <c r="BY334" s="96"/>
      <c r="BZ334" s="96"/>
      <c r="CA334" s="96"/>
      <c r="CB334" s="96"/>
      <c r="CC334" s="96"/>
      <c r="CD334" s="96"/>
      <c r="CE334" s="96"/>
      <c r="CF334" s="96"/>
      <c r="CG334" s="96"/>
      <c r="CH334" s="96"/>
      <c r="CI334" s="96"/>
      <c r="CJ334" s="96"/>
      <c r="CK334" s="96"/>
      <c r="CL334" s="96"/>
      <c r="CM334" s="96"/>
      <c r="CN334" s="96"/>
      <c r="CO334" s="96"/>
      <c r="CP334" s="96"/>
      <c r="CQ334" s="96"/>
      <c r="CR334" s="96"/>
      <c r="CS334" s="96"/>
      <c r="CT334" s="96"/>
      <c r="CU334" s="96"/>
      <c r="CV334" s="96"/>
    </row>
    <row r="335" spans="1:100" s="94" customFormat="1" ht="14.4">
      <c r="A335" s="96"/>
      <c r="B335" s="96"/>
      <c r="C335" s="96"/>
      <c r="D335" s="96"/>
      <c r="E335" s="96"/>
      <c r="F335" s="96"/>
      <c r="G335" s="100"/>
      <c r="H335" s="97"/>
      <c r="I335" s="101"/>
      <c r="J335" s="97"/>
      <c r="K335" s="97"/>
      <c r="L335" s="97"/>
      <c r="M335" s="97"/>
      <c r="N335" s="99"/>
      <c r="O335" s="99"/>
      <c r="P335" s="98"/>
      <c r="Q335" s="98"/>
      <c r="R335" s="96"/>
      <c r="S335" s="96"/>
      <c r="T335" s="96"/>
      <c r="U335" s="96"/>
      <c r="V335" s="96"/>
      <c r="W335" s="96"/>
      <c r="X335" s="96"/>
      <c r="Y335" s="96"/>
      <c r="Z335" s="96"/>
      <c r="AA335" s="96"/>
      <c r="AB335" s="96"/>
      <c r="AC335" s="96"/>
      <c r="AD335" s="96"/>
      <c r="AE335" s="96"/>
      <c r="AF335" s="96"/>
      <c r="AG335" s="96"/>
      <c r="AH335" s="96"/>
      <c r="AI335" s="96"/>
      <c r="AJ335" s="96"/>
      <c r="AK335" s="96"/>
      <c r="AL335" s="96"/>
      <c r="AM335" s="96"/>
      <c r="AN335" s="96"/>
      <c r="AO335" s="96"/>
      <c r="AP335" s="96"/>
      <c r="AQ335" s="96"/>
      <c r="AR335" s="96"/>
      <c r="AT335" s="96"/>
      <c r="AU335" s="96"/>
      <c r="AV335" s="96"/>
      <c r="AW335" s="96"/>
      <c r="AX335" s="96"/>
      <c r="AY335" s="96"/>
      <c r="AZ335" s="96"/>
      <c r="BA335" s="96"/>
      <c r="BB335" s="96"/>
      <c r="BC335" s="96"/>
      <c r="BD335" s="96"/>
      <c r="BE335" s="96"/>
      <c r="BF335" s="96"/>
      <c r="BG335" s="96"/>
      <c r="BH335" s="96"/>
      <c r="BI335" s="96"/>
      <c r="BJ335" s="96"/>
      <c r="BK335" s="96"/>
      <c r="BL335" s="96"/>
      <c r="BM335" s="96"/>
      <c r="BN335" s="96"/>
      <c r="BO335" s="96"/>
      <c r="BP335" s="96"/>
      <c r="BQ335" s="96"/>
      <c r="BR335" s="96"/>
      <c r="BS335" s="96"/>
      <c r="BT335" s="96"/>
      <c r="BV335" s="96"/>
      <c r="BW335" s="96"/>
      <c r="BX335" s="96"/>
      <c r="BY335" s="96"/>
      <c r="BZ335" s="96"/>
      <c r="CA335" s="96"/>
      <c r="CB335" s="96"/>
      <c r="CC335" s="96"/>
      <c r="CD335" s="96"/>
      <c r="CE335" s="96"/>
      <c r="CF335" s="96"/>
      <c r="CG335" s="96"/>
      <c r="CH335" s="96"/>
      <c r="CI335" s="96"/>
      <c r="CJ335" s="96"/>
      <c r="CK335" s="96"/>
      <c r="CL335" s="96"/>
      <c r="CM335" s="96"/>
      <c r="CN335" s="96"/>
      <c r="CO335" s="96"/>
      <c r="CP335" s="96"/>
      <c r="CQ335" s="96"/>
      <c r="CR335" s="96"/>
      <c r="CS335" s="96"/>
      <c r="CT335" s="96"/>
      <c r="CU335" s="96"/>
      <c r="CV335" s="96"/>
    </row>
    <row r="336" spans="1:100" s="94" customFormat="1" ht="14.4">
      <c r="A336" s="96"/>
      <c r="B336" s="96"/>
      <c r="C336" s="96"/>
      <c r="D336" s="96"/>
      <c r="E336" s="96"/>
      <c r="F336" s="96"/>
      <c r="G336" s="100"/>
      <c r="H336" s="97"/>
      <c r="I336" s="101"/>
      <c r="J336" s="97"/>
      <c r="K336" s="97"/>
      <c r="L336" s="97"/>
      <c r="M336" s="97"/>
      <c r="N336" s="99"/>
      <c r="O336" s="99"/>
      <c r="P336" s="98"/>
      <c r="Q336" s="98"/>
      <c r="R336" s="96"/>
      <c r="S336" s="96"/>
      <c r="T336" s="96"/>
      <c r="U336" s="96"/>
      <c r="V336" s="96"/>
      <c r="W336" s="96"/>
      <c r="X336" s="96"/>
      <c r="Y336" s="96"/>
      <c r="Z336" s="96"/>
      <c r="AA336" s="96"/>
      <c r="AB336" s="96"/>
      <c r="AC336" s="96"/>
      <c r="AD336" s="96"/>
      <c r="AE336" s="96"/>
      <c r="AF336" s="96"/>
      <c r="AG336" s="96"/>
      <c r="AH336" s="96"/>
      <c r="AI336" s="96"/>
      <c r="AJ336" s="96"/>
      <c r="AK336" s="96"/>
      <c r="AL336" s="96"/>
      <c r="AM336" s="96"/>
      <c r="AN336" s="96"/>
      <c r="AO336" s="96"/>
      <c r="AP336" s="96"/>
      <c r="AQ336" s="96"/>
      <c r="AR336" s="96"/>
      <c r="AT336" s="96"/>
      <c r="AU336" s="96"/>
      <c r="AV336" s="96"/>
      <c r="AW336" s="96"/>
      <c r="AX336" s="96"/>
      <c r="AY336" s="96"/>
      <c r="AZ336" s="96"/>
      <c r="BA336" s="96"/>
      <c r="BB336" s="96"/>
      <c r="BC336" s="96"/>
      <c r="BD336" s="96"/>
      <c r="BE336" s="96"/>
      <c r="BF336" s="96"/>
      <c r="BG336" s="96"/>
      <c r="BH336" s="96"/>
      <c r="BI336" s="96"/>
      <c r="BJ336" s="96"/>
      <c r="BK336" s="96"/>
      <c r="BL336" s="96"/>
      <c r="BM336" s="96"/>
      <c r="BN336" s="96"/>
      <c r="BO336" s="96"/>
      <c r="BP336" s="96"/>
      <c r="BQ336" s="96"/>
      <c r="BR336" s="96"/>
      <c r="BS336" s="96"/>
      <c r="BT336" s="96"/>
      <c r="BV336" s="96"/>
      <c r="BW336" s="96"/>
      <c r="BX336" s="96"/>
      <c r="BY336" s="96"/>
      <c r="BZ336" s="96"/>
      <c r="CA336" s="96"/>
      <c r="CB336" s="96"/>
      <c r="CC336" s="96"/>
      <c r="CD336" s="96"/>
      <c r="CE336" s="96"/>
      <c r="CF336" s="96"/>
      <c r="CG336" s="96"/>
      <c r="CH336" s="96"/>
      <c r="CI336" s="96"/>
      <c r="CJ336" s="96"/>
      <c r="CK336" s="96"/>
      <c r="CL336" s="96"/>
      <c r="CM336" s="96"/>
      <c r="CN336" s="96"/>
      <c r="CO336" s="96"/>
      <c r="CP336" s="96"/>
      <c r="CQ336" s="96"/>
      <c r="CR336" s="96"/>
      <c r="CS336" s="96"/>
      <c r="CT336" s="96"/>
      <c r="CU336" s="96"/>
      <c r="CV336" s="96"/>
    </row>
    <row r="337" spans="1:100" s="94" customFormat="1" ht="14.4">
      <c r="A337" s="96"/>
      <c r="B337" s="96"/>
      <c r="C337" s="96"/>
      <c r="D337" s="96"/>
      <c r="E337" s="96"/>
      <c r="F337" s="96"/>
      <c r="G337" s="100"/>
      <c r="H337" s="97"/>
      <c r="I337" s="101"/>
      <c r="J337" s="97"/>
      <c r="K337" s="97"/>
      <c r="L337" s="97"/>
      <c r="M337" s="97"/>
      <c r="N337" s="99"/>
      <c r="O337" s="99"/>
      <c r="P337" s="98"/>
      <c r="Q337" s="98"/>
      <c r="R337" s="96"/>
      <c r="S337" s="96"/>
      <c r="T337" s="96"/>
      <c r="U337" s="96"/>
      <c r="V337" s="96"/>
      <c r="W337" s="96"/>
      <c r="X337" s="96"/>
      <c r="Y337" s="96"/>
      <c r="Z337" s="96"/>
      <c r="AA337" s="96"/>
      <c r="AB337" s="96"/>
      <c r="AC337" s="96"/>
      <c r="AD337" s="96"/>
      <c r="AE337" s="96"/>
      <c r="AF337" s="96"/>
      <c r="AG337" s="96"/>
      <c r="AH337" s="96"/>
      <c r="AI337" s="96"/>
      <c r="AJ337" s="96"/>
      <c r="AK337" s="96"/>
      <c r="AL337" s="96"/>
      <c r="AM337" s="96"/>
      <c r="AN337" s="96"/>
      <c r="AO337" s="96"/>
      <c r="AP337" s="96"/>
      <c r="AQ337" s="96"/>
      <c r="AR337" s="96"/>
      <c r="AT337" s="96"/>
      <c r="AU337" s="96"/>
      <c r="AV337" s="96"/>
      <c r="AW337" s="96"/>
      <c r="AX337" s="96"/>
      <c r="AY337" s="96"/>
      <c r="AZ337" s="96"/>
      <c r="BA337" s="96"/>
      <c r="BB337" s="96"/>
      <c r="BC337" s="96"/>
      <c r="BD337" s="96"/>
      <c r="BE337" s="96"/>
      <c r="BF337" s="96"/>
      <c r="BG337" s="96"/>
      <c r="BH337" s="96"/>
      <c r="BI337" s="96"/>
      <c r="BJ337" s="96"/>
      <c r="BK337" s="96"/>
      <c r="BL337" s="96"/>
      <c r="BM337" s="96"/>
      <c r="BN337" s="96"/>
      <c r="BO337" s="96"/>
      <c r="BP337" s="96"/>
      <c r="BQ337" s="96"/>
      <c r="BR337" s="96"/>
      <c r="BS337" s="96"/>
      <c r="BT337" s="96"/>
      <c r="BV337" s="96"/>
      <c r="BW337" s="96"/>
      <c r="BX337" s="96"/>
      <c r="BY337" s="96"/>
      <c r="BZ337" s="96"/>
      <c r="CA337" s="96"/>
      <c r="CB337" s="96"/>
      <c r="CC337" s="96"/>
      <c r="CD337" s="96"/>
      <c r="CE337" s="96"/>
      <c r="CF337" s="96"/>
      <c r="CG337" s="96"/>
      <c r="CH337" s="96"/>
      <c r="CI337" s="96"/>
      <c r="CJ337" s="96"/>
      <c r="CK337" s="96"/>
      <c r="CL337" s="96"/>
      <c r="CM337" s="96"/>
      <c r="CN337" s="96"/>
      <c r="CO337" s="96"/>
      <c r="CP337" s="96"/>
      <c r="CQ337" s="96"/>
      <c r="CR337" s="96"/>
      <c r="CS337" s="96"/>
      <c r="CT337" s="96"/>
      <c r="CU337" s="96"/>
      <c r="CV337" s="96"/>
    </row>
    <row r="338" spans="1:100" s="94" customFormat="1" ht="14.4">
      <c r="A338" s="96"/>
      <c r="B338" s="96"/>
      <c r="C338" s="96"/>
      <c r="D338" s="96"/>
      <c r="E338" s="96"/>
      <c r="F338" s="96"/>
      <c r="G338" s="100"/>
      <c r="H338" s="97"/>
      <c r="I338" s="101"/>
      <c r="J338" s="97"/>
      <c r="K338" s="97"/>
      <c r="L338" s="97"/>
      <c r="M338" s="97"/>
      <c r="N338" s="99"/>
      <c r="O338" s="99"/>
      <c r="P338" s="98"/>
      <c r="Q338" s="98"/>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c r="AP338" s="96"/>
      <c r="AQ338" s="96"/>
      <c r="AR338" s="96"/>
      <c r="AT338" s="96"/>
      <c r="AU338" s="96"/>
      <c r="AV338" s="96"/>
      <c r="AW338" s="96"/>
      <c r="AX338" s="96"/>
      <c r="AY338" s="96"/>
      <c r="AZ338" s="96"/>
      <c r="BA338" s="96"/>
      <c r="BB338" s="96"/>
      <c r="BC338" s="96"/>
      <c r="BD338" s="96"/>
      <c r="BE338" s="96"/>
      <c r="BF338" s="96"/>
      <c r="BG338" s="96"/>
      <c r="BH338" s="96"/>
      <c r="BI338" s="96"/>
      <c r="BJ338" s="96"/>
      <c r="BK338" s="96"/>
      <c r="BL338" s="96"/>
      <c r="BM338" s="96"/>
      <c r="BN338" s="96"/>
      <c r="BO338" s="96"/>
      <c r="BP338" s="96"/>
      <c r="BQ338" s="96"/>
      <c r="BR338" s="96"/>
      <c r="BS338" s="96"/>
      <c r="BT338" s="96"/>
      <c r="BV338" s="96"/>
      <c r="BW338" s="96"/>
      <c r="BX338" s="96"/>
      <c r="BY338" s="96"/>
      <c r="BZ338" s="96"/>
      <c r="CA338" s="96"/>
      <c r="CB338" s="96"/>
      <c r="CC338" s="96"/>
      <c r="CD338" s="96"/>
      <c r="CE338" s="96"/>
      <c r="CF338" s="96"/>
      <c r="CG338" s="96"/>
      <c r="CH338" s="96"/>
      <c r="CI338" s="96"/>
      <c r="CJ338" s="96"/>
      <c r="CK338" s="96"/>
      <c r="CL338" s="96"/>
      <c r="CM338" s="96"/>
      <c r="CN338" s="96"/>
      <c r="CO338" s="96"/>
      <c r="CP338" s="96"/>
      <c r="CQ338" s="96"/>
      <c r="CR338" s="96"/>
      <c r="CS338" s="96"/>
      <c r="CT338" s="96"/>
      <c r="CU338" s="96"/>
      <c r="CV338" s="96"/>
    </row>
    <row r="339" spans="1:100" s="94" customFormat="1" ht="14.4">
      <c r="A339" s="96"/>
      <c r="B339" s="96"/>
      <c r="C339" s="96"/>
      <c r="D339" s="96"/>
      <c r="E339" s="96"/>
      <c r="F339" s="96"/>
      <c r="G339" s="100"/>
      <c r="H339" s="97"/>
      <c r="I339" s="101"/>
      <c r="J339" s="97"/>
      <c r="K339" s="97"/>
      <c r="L339" s="97"/>
      <c r="M339" s="97"/>
      <c r="N339" s="99"/>
      <c r="O339" s="99"/>
      <c r="P339" s="98"/>
      <c r="Q339" s="98"/>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c r="AP339" s="96"/>
      <c r="AQ339" s="96"/>
      <c r="AR339" s="96"/>
      <c r="AT339" s="96"/>
      <c r="AU339" s="96"/>
      <c r="AV339" s="96"/>
      <c r="AW339" s="96"/>
      <c r="AX339" s="96"/>
      <c r="AY339" s="96"/>
      <c r="AZ339" s="96"/>
      <c r="BA339" s="96"/>
      <c r="BB339" s="96"/>
      <c r="BC339" s="96"/>
      <c r="BD339" s="96"/>
      <c r="BE339" s="96"/>
      <c r="BF339" s="96"/>
      <c r="BG339" s="96"/>
      <c r="BH339" s="96"/>
      <c r="BI339" s="96"/>
      <c r="BJ339" s="96"/>
      <c r="BK339" s="96"/>
      <c r="BL339" s="96"/>
      <c r="BM339" s="96"/>
      <c r="BN339" s="96"/>
      <c r="BO339" s="96"/>
      <c r="BP339" s="96"/>
      <c r="BQ339" s="96"/>
      <c r="BR339" s="96"/>
      <c r="BS339" s="96"/>
      <c r="BT339" s="96"/>
      <c r="BV339" s="96"/>
      <c r="BW339" s="96"/>
      <c r="BX339" s="96"/>
      <c r="BY339" s="96"/>
      <c r="BZ339" s="96"/>
      <c r="CA339" s="96"/>
      <c r="CB339" s="96"/>
      <c r="CC339" s="96"/>
      <c r="CD339" s="96"/>
      <c r="CE339" s="96"/>
      <c r="CF339" s="96"/>
      <c r="CG339" s="96"/>
      <c r="CH339" s="96"/>
      <c r="CI339" s="96"/>
      <c r="CJ339" s="96"/>
      <c r="CK339" s="96"/>
      <c r="CL339" s="96"/>
      <c r="CM339" s="96"/>
      <c r="CN339" s="96"/>
      <c r="CO339" s="96"/>
      <c r="CP339" s="96"/>
      <c r="CQ339" s="96"/>
      <c r="CR339" s="96"/>
      <c r="CS339" s="96"/>
      <c r="CT339" s="96"/>
      <c r="CU339" s="96"/>
      <c r="CV339" s="96"/>
    </row>
    <row r="340" spans="1:100" s="94" customFormat="1" ht="14.4">
      <c r="A340" s="96"/>
      <c r="B340" s="96"/>
      <c r="C340" s="96"/>
      <c r="D340" s="96"/>
      <c r="E340" s="96"/>
      <c r="F340" s="96"/>
      <c r="G340" s="100"/>
      <c r="H340" s="97"/>
      <c r="I340" s="101"/>
      <c r="J340" s="97"/>
      <c r="K340" s="97"/>
      <c r="L340" s="97"/>
      <c r="M340" s="97"/>
      <c r="N340" s="99"/>
      <c r="O340" s="99"/>
      <c r="P340" s="98"/>
      <c r="Q340" s="98"/>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c r="AP340" s="96"/>
      <c r="AQ340" s="96"/>
      <c r="AR340" s="96"/>
      <c r="AT340" s="96"/>
      <c r="AU340" s="96"/>
      <c r="AV340" s="96"/>
      <c r="AW340" s="96"/>
      <c r="AX340" s="96"/>
      <c r="AY340" s="96"/>
      <c r="AZ340" s="96"/>
      <c r="BA340" s="96"/>
      <c r="BB340" s="96"/>
      <c r="BC340" s="96"/>
      <c r="BD340" s="96"/>
      <c r="BE340" s="96"/>
      <c r="BF340" s="96"/>
      <c r="BG340" s="96"/>
      <c r="BH340" s="96"/>
      <c r="BI340" s="96"/>
      <c r="BJ340" s="96"/>
      <c r="BK340" s="96"/>
      <c r="BL340" s="96"/>
      <c r="BM340" s="96"/>
      <c r="BN340" s="96"/>
      <c r="BO340" s="96"/>
      <c r="BP340" s="96"/>
      <c r="BQ340" s="96"/>
      <c r="BR340" s="96"/>
      <c r="BS340" s="96"/>
      <c r="BT340" s="96"/>
      <c r="BV340" s="96"/>
      <c r="BW340" s="96"/>
      <c r="BX340" s="96"/>
      <c r="BY340" s="96"/>
      <c r="BZ340" s="96"/>
      <c r="CA340" s="96"/>
      <c r="CB340" s="96"/>
      <c r="CC340" s="96"/>
      <c r="CD340" s="96"/>
      <c r="CE340" s="96"/>
      <c r="CF340" s="96"/>
      <c r="CG340" s="96"/>
      <c r="CH340" s="96"/>
      <c r="CI340" s="96"/>
      <c r="CJ340" s="96"/>
      <c r="CK340" s="96"/>
      <c r="CL340" s="96"/>
      <c r="CM340" s="96"/>
      <c r="CN340" s="96"/>
      <c r="CO340" s="96"/>
      <c r="CP340" s="96"/>
      <c r="CQ340" s="96"/>
      <c r="CR340" s="96"/>
      <c r="CS340" s="96"/>
      <c r="CT340" s="96"/>
      <c r="CU340" s="96"/>
      <c r="CV340" s="96"/>
    </row>
    <row r="341" spans="1:100" s="94" customFormat="1" ht="14.4">
      <c r="A341" s="96"/>
      <c r="B341" s="96"/>
      <c r="C341" s="96"/>
      <c r="D341" s="96"/>
      <c r="E341" s="96"/>
      <c r="F341" s="96"/>
      <c r="G341" s="100"/>
      <c r="H341" s="97"/>
      <c r="I341" s="101"/>
      <c r="J341" s="97"/>
      <c r="K341" s="97"/>
      <c r="L341" s="97"/>
      <c r="M341" s="97"/>
      <c r="N341" s="99"/>
      <c r="O341" s="99"/>
      <c r="P341" s="98"/>
      <c r="Q341" s="98"/>
      <c r="R341" s="96"/>
      <c r="S341" s="96"/>
      <c r="T341" s="96"/>
      <c r="U341" s="96"/>
      <c r="V341" s="96"/>
      <c r="W341" s="96"/>
      <c r="X341" s="96"/>
      <c r="Y341" s="96"/>
      <c r="Z341" s="96"/>
      <c r="AA341" s="96"/>
      <c r="AB341" s="96"/>
      <c r="AC341" s="96"/>
      <c r="AD341" s="96"/>
      <c r="AE341" s="96"/>
      <c r="AF341" s="96"/>
      <c r="AG341" s="96"/>
      <c r="AH341" s="96"/>
      <c r="AI341" s="96"/>
      <c r="AJ341" s="96"/>
      <c r="AK341" s="96"/>
      <c r="AL341" s="96"/>
      <c r="AM341" s="96"/>
      <c r="AN341" s="96"/>
      <c r="AO341" s="96"/>
      <c r="AP341" s="96"/>
      <c r="AQ341" s="96"/>
      <c r="AR341" s="96"/>
      <c r="AT341" s="96"/>
      <c r="AU341" s="96"/>
      <c r="AV341" s="96"/>
      <c r="AW341" s="96"/>
      <c r="AX341" s="96"/>
      <c r="AY341" s="96"/>
      <c r="AZ341" s="96"/>
      <c r="BA341" s="96"/>
      <c r="BB341" s="96"/>
      <c r="BC341" s="96"/>
      <c r="BD341" s="96"/>
      <c r="BE341" s="96"/>
      <c r="BF341" s="96"/>
      <c r="BG341" s="96"/>
      <c r="BH341" s="96"/>
      <c r="BI341" s="96"/>
      <c r="BJ341" s="96"/>
      <c r="BK341" s="96"/>
      <c r="BL341" s="96"/>
      <c r="BM341" s="96"/>
      <c r="BN341" s="96"/>
      <c r="BO341" s="96"/>
      <c r="BP341" s="96"/>
      <c r="BQ341" s="96"/>
      <c r="BR341" s="96"/>
      <c r="BS341" s="96"/>
      <c r="BT341" s="96"/>
      <c r="BV341" s="96"/>
      <c r="BW341" s="96"/>
      <c r="BX341" s="96"/>
      <c r="BY341" s="96"/>
      <c r="BZ341" s="96"/>
      <c r="CA341" s="96"/>
      <c r="CB341" s="96"/>
      <c r="CC341" s="96"/>
      <c r="CD341" s="96"/>
      <c r="CE341" s="96"/>
      <c r="CF341" s="96"/>
      <c r="CG341" s="96"/>
      <c r="CH341" s="96"/>
      <c r="CI341" s="96"/>
      <c r="CJ341" s="96"/>
      <c r="CK341" s="96"/>
      <c r="CL341" s="96"/>
      <c r="CM341" s="96"/>
      <c r="CN341" s="96"/>
      <c r="CO341" s="96"/>
      <c r="CP341" s="96"/>
      <c r="CQ341" s="96"/>
      <c r="CR341" s="96"/>
      <c r="CS341" s="96"/>
      <c r="CT341" s="96"/>
      <c r="CU341" s="96"/>
      <c r="CV341" s="96"/>
    </row>
    <row r="342" spans="1:100" s="94" customFormat="1" ht="14.4">
      <c r="A342" s="96"/>
      <c r="B342" s="96"/>
      <c r="C342" s="96"/>
      <c r="D342" s="96"/>
      <c r="E342" s="96"/>
      <c r="F342" s="96"/>
      <c r="G342" s="100"/>
      <c r="H342" s="97"/>
      <c r="I342" s="101"/>
      <c r="J342" s="97"/>
      <c r="K342" s="97"/>
      <c r="L342" s="97"/>
      <c r="M342" s="97"/>
      <c r="N342" s="99"/>
      <c r="O342" s="99"/>
      <c r="P342" s="98"/>
      <c r="Q342" s="98"/>
      <c r="R342" s="96"/>
      <c r="S342" s="96"/>
      <c r="T342" s="96"/>
      <c r="U342" s="96"/>
      <c r="V342" s="96"/>
      <c r="W342" s="96"/>
      <c r="X342" s="96"/>
      <c r="Y342" s="96"/>
      <c r="Z342" s="96"/>
      <c r="AA342" s="96"/>
      <c r="AB342" s="96"/>
      <c r="AC342" s="96"/>
      <c r="AD342" s="96"/>
      <c r="AE342" s="96"/>
      <c r="AF342" s="96"/>
      <c r="AG342" s="96"/>
      <c r="AH342" s="96"/>
      <c r="AI342" s="96"/>
      <c r="AJ342" s="96"/>
      <c r="AK342" s="96"/>
      <c r="AL342" s="96"/>
      <c r="AM342" s="96"/>
      <c r="AN342" s="96"/>
      <c r="AO342" s="96"/>
      <c r="AP342" s="96"/>
      <c r="AQ342" s="96"/>
      <c r="AR342" s="96"/>
      <c r="AT342" s="96"/>
      <c r="AU342" s="96"/>
      <c r="AV342" s="96"/>
      <c r="AW342" s="96"/>
      <c r="AX342" s="96"/>
      <c r="AY342" s="96"/>
      <c r="AZ342" s="96"/>
      <c r="BA342" s="96"/>
      <c r="BB342" s="96"/>
      <c r="BC342" s="96"/>
      <c r="BD342" s="96"/>
      <c r="BE342" s="96"/>
      <c r="BF342" s="96"/>
      <c r="BG342" s="96"/>
      <c r="BH342" s="96"/>
      <c r="BI342" s="96"/>
      <c r="BJ342" s="96"/>
      <c r="BK342" s="96"/>
      <c r="BL342" s="96"/>
      <c r="BM342" s="96"/>
      <c r="BN342" s="96"/>
      <c r="BO342" s="96"/>
      <c r="BP342" s="96"/>
      <c r="BQ342" s="96"/>
      <c r="BR342" s="96"/>
      <c r="BS342" s="96"/>
      <c r="BT342" s="96"/>
      <c r="BV342" s="96"/>
      <c r="BW342" s="96"/>
      <c r="BX342" s="96"/>
      <c r="BY342" s="96"/>
      <c r="BZ342" s="96"/>
      <c r="CA342" s="96"/>
      <c r="CB342" s="96"/>
      <c r="CC342" s="96"/>
      <c r="CD342" s="96"/>
      <c r="CE342" s="96"/>
      <c r="CF342" s="96"/>
      <c r="CG342" s="96"/>
      <c r="CH342" s="96"/>
      <c r="CI342" s="96"/>
      <c r="CJ342" s="96"/>
      <c r="CK342" s="96"/>
      <c r="CL342" s="96"/>
      <c r="CM342" s="96"/>
      <c r="CN342" s="96"/>
      <c r="CO342" s="96"/>
      <c r="CP342" s="96"/>
      <c r="CQ342" s="96"/>
      <c r="CR342" s="96"/>
      <c r="CS342" s="96"/>
      <c r="CT342" s="96"/>
      <c r="CU342" s="96"/>
      <c r="CV342" s="96"/>
    </row>
    <row r="343" spans="1:100" s="94" customFormat="1" ht="14.4">
      <c r="A343" s="96"/>
      <c r="B343" s="96"/>
      <c r="C343" s="96"/>
      <c r="D343" s="96"/>
      <c r="E343" s="96"/>
      <c r="F343" s="96"/>
      <c r="G343" s="100"/>
      <c r="H343" s="97"/>
      <c r="I343" s="101"/>
      <c r="J343" s="97"/>
      <c r="K343" s="97"/>
      <c r="L343" s="97"/>
      <c r="M343" s="97"/>
      <c r="N343" s="99"/>
      <c r="O343" s="99"/>
      <c r="P343" s="98"/>
      <c r="Q343" s="98"/>
      <c r="R343" s="96"/>
      <c r="S343" s="96"/>
      <c r="T343" s="96"/>
      <c r="U343" s="96"/>
      <c r="V343" s="96"/>
      <c r="W343" s="96"/>
      <c r="X343" s="96"/>
      <c r="Y343" s="96"/>
      <c r="Z343" s="96"/>
      <c r="AA343" s="96"/>
      <c r="AB343" s="96"/>
      <c r="AC343" s="96"/>
      <c r="AD343" s="96"/>
      <c r="AE343" s="96"/>
      <c r="AF343" s="96"/>
      <c r="AG343" s="96"/>
      <c r="AH343" s="96"/>
      <c r="AI343" s="96"/>
      <c r="AJ343" s="96"/>
      <c r="AK343" s="96"/>
      <c r="AL343" s="96"/>
      <c r="AM343" s="96"/>
      <c r="AN343" s="96"/>
      <c r="AO343" s="96"/>
      <c r="AP343" s="96"/>
      <c r="AQ343" s="96"/>
      <c r="AR343" s="96"/>
      <c r="AT343" s="96"/>
      <c r="AU343" s="96"/>
      <c r="AV343" s="96"/>
      <c r="AW343" s="96"/>
      <c r="AX343" s="96"/>
      <c r="AY343" s="96"/>
      <c r="AZ343" s="96"/>
      <c r="BA343" s="96"/>
      <c r="BB343" s="96"/>
      <c r="BC343" s="96"/>
      <c r="BD343" s="96"/>
      <c r="BE343" s="96"/>
      <c r="BF343" s="96"/>
      <c r="BG343" s="96"/>
      <c r="BH343" s="96"/>
      <c r="BI343" s="96"/>
      <c r="BJ343" s="96"/>
      <c r="BK343" s="96"/>
      <c r="BL343" s="96"/>
      <c r="BM343" s="96"/>
      <c r="BN343" s="96"/>
      <c r="BO343" s="96"/>
      <c r="BP343" s="96"/>
      <c r="BQ343" s="96"/>
      <c r="BR343" s="96"/>
      <c r="BS343" s="96"/>
      <c r="BT343" s="96"/>
      <c r="BV343" s="96"/>
      <c r="BW343" s="96"/>
      <c r="BX343" s="96"/>
      <c r="BY343" s="96"/>
      <c r="BZ343" s="96"/>
      <c r="CA343" s="96"/>
      <c r="CB343" s="96"/>
      <c r="CC343" s="96"/>
      <c r="CD343" s="96"/>
      <c r="CE343" s="96"/>
      <c r="CF343" s="96"/>
      <c r="CG343" s="96"/>
      <c r="CH343" s="96"/>
      <c r="CI343" s="96"/>
      <c r="CJ343" s="96"/>
      <c r="CK343" s="96"/>
      <c r="CL343" s="96"/>
      <c r="CM343" s="96"/>
      <c r="CN343" s="96"/>
      <c r="CO343" s="96"/>
      <c r="CP343" s="96"/>
      <c r="CQ343" s="96"/>
      <c r="CR343" s="96"/>
      <c r="CS343" s="96"/>
      <c r="CT343" s="96"/>
      <c r="CU343" s="96"/>
      <c r="CV343" s="96"/>
    </row>
    <row r="344" spans="1:100" s="94" customFormat="1" ht="14.4">
      <c r="A344" s="96"/>
      <c r="B344" s="96"/>
      <c r="C344" s="96"/>
      <c r="D344" s="96"/>
      <c r="E344" s="96"/>
      <c r="F344" s="96"/>
      <c r="G344" s="100"/>
      <c r="H344" s="97"/>
      <c r="I344" s="101"/>
      <c r="J344" s="97"/>
      <c r="K344" s="97"/>
      <c r="L344" s="97"/>
      <c r="M344" s="97"/>
      <c r="N344" s="99"/>
      <c r="O344" s="99"/>
      <c r="P344" s="98"/>
      <c r="Q344" s="98"/>
      <c r="R344" s="96"/>
      <c r="S344" s="96"/>
      <c r="T344" s="96"/>
      <c r="U344" s="96"/>
      <c r="V344" s="96"/>
      <c r="W344" s="96"/>
      <c r="X344" s="96"/>
      <c r="Y344" s="96"/>
      <c r="Z344" s="96"/>
      <c r="AA344" s="96"/>
      <c r="AB344" s="96"/>
      <c r="AC344" s="96"/>
      <c r="AD344" s="96"/>
      <c r="AE344" s="96"/>
      <c r="AF344" s="96"/>
      <c r="AG344" s="96"/>
      <c r="AH344" s="96"/>
      <c r="AI344" s="96"/>
      <c r="AJ344" s="96"/>
      <c r="AK344" s="96"/>
      <c r="AL344" s="96"/>
      <c r="AM344" s="96"/>
      <c r="AN344" s="96"/>
      <c r="AO344" s="96"/>
      <c r="AP344" s="96"/>
      <c r="AQ344" s="96"/>
      <c r="AR344" s="96"/>
      <c r="AT344" s="96"/>
      <c r="AU344" s="96"/>
      <c r="AV344" s="96"/>
      <c r="AW344" s="96"/>
      <c r="AX344" s="96"/>
      <c r="AY344" s="96"/>
      <c r="AZ344" s="96"/>
      <c r="BA344" s="96"/>
      <c r="BB344" s="96"/>
      <c r="BC344" s="96"/>
      <c r="BD344" s="96"/>
      <c r="BE344" s="96"/>
      <c r="BF344" s="96"/>
      <c r="BG344" s="96"/>
      <c r="BH344" s="96"/>
      <c r="BI344" s="96"/>
      <c r="BJ344" s="96"/>
      <c r="BK344" s="96"/>
      <c r="BL344" s="96"/>
      <c r="BM344" s="96"/>
      <c r="BN344" s="96"/>
      <c r="BO344" s="96"/>
      <c r="BP344" s="96"/>
      <c r="BQ344" s="96"/>
      <c r="BR344" s="96"/>
      <c r="BS344" s="96"/>
      <c r="BT344" s="96"/>
      <c r="BV344" s="96"/>
      <c r="BW344" s="96"/>
      <c r="BX344" s="96"/>
      <c r="BY344" s="96"/>
      <c r="BZ344" s="96"/>
      <c r="CA344" s="96"/>
      <c r="CB344" s="96"/>
      <c r="CC344" s="96"/>
      <c r="CD344" s="96"/>
      <c r="CE344" s="96"/>
      <c r="CF344" s="96"/>
      <c r="CG344" s="96"/>
      <c r="CH344" s="96"/>
      <c r="CI344" s="96"/>
      <c r="CJ344" s="96"/>
      <c r="CK344" s="96"/>
      <c r="CL344" s="96"/>
      <c r="CM344" s="96"/>
      <c r="CN344" s="96"/>
      <c r="CO344" s="96"/>
      <c r="CP344" s="96"/>
      <c r="CQ344" s="96"/>
      <c r="CR344" s="96"/>
      <c r="CS344" s="96"/>
      <c r="CT344" s="96"/>
      <c r="CU344" s="96"/>
      <c r="CV344" s="96"/>
    </row>
    <row r="345" spans="1:100" s="94" customFormat="1" ht="14.4">
      <c r="A345" s="96"/>
      <c r="B345" s="96"/>
      <c r="C345" s="96"/>
      <c r="D345" s="96"/>
      <c r="E345" s="96"/>
      <c r="F345" s="96"/>
      <c r="G345" s="100"/>
      <c r="H345" s="97"/>
      <c r="I345" s="101"/>
      <c r="J345" s="97"/>
      <c r="K345" s="97"/>
      <c r="L345" s="97"/>
      <c r="M345" s="97"/>
      <c r="N345" s="99"/>
      <c r="O345" s="99"/>
      <c r="P345" s="98"/>
      <c r="Q345" s="98"/>
      <c r="R345" s="96"/>
      <c r="S345" s="96"/>
      <c r="T345" s="96"/>
      <c r="U345" s="96"/>
      <c r="V345" s="96"/>
      <c r="W345" s="96"/>
      <c r="X345" s="96"/>
      <c r="Y345" s="96"/>
      <c r="Z345" s="96"/>
      <c r="AA345" s="96"/>
      <c r="AB345" s="96"/>
      <c r="AC345" s="96"/>
      <c r="AD345" s="96"/>
      <c r="AE345" s="96"/>
      <c r="AF345" s="96"/>
      <c r="AG345" s="96"/>
      <c r="AH345" s="96"/>
      <c r="AI345" s="96"/>
      <c r="AJ345" s="96"/>
      <c r="AK345" s="96"/>
      <c r="AL345" s="96"/>
      <c r="AM345" s="96"/>
      <c r="AN345" s="96"/>
      <c r="AO345" s="96"/>
      <c r="AP345" s="96"/>
      <c r="AQ345" s="96"/>
      <c r="AR345" s="96"/>
      <c r="AT345" s="96"/>
      <c r="AU345" s="96"/>
      <c r="AV345" s="96"/>
      <c r="AW345" s="96"/>
      <c r="AX345" s="96"/>
      <c r="AY345" s="96"/>
      <c r="AZ345" s="96"/>
      <c r="BA345" s="96"/>
      <c r="BB345" s="96"/>
      <c r="BC345" s="96"/>
      <c r="BD345" s="96"/>
      <c r="BE345" s="96"/>
      <c r="BF345" s="96"/>
      <c r="BG345" s="96"/>
      <c r="BH345" s="96"/>
      <c r="BI345" s="96"/>
      <c r="BJ345" s="96"/>
      <c r="BK345" s="96"/>
      <c r="BL345" s="96"/>
      <c r="BM345" s="96"/>
      <c r="BN345" s="96"/>
      <c r="BO345" s="96"/>
      <c r="BP345" s="96"/>
      <c r="BQ345" s="96"/>
      <c r="BR345" s="96"/>
      <c r="BS345" s="96"/>
      <c r="BT345" s="96"/>
      <c r="BV345" s="96"/>
      <c r="BW345" s="96"/>
      <c r="BX345" s="96"/>
      <c r="BY345" s="96"/>
      <c r="BZ345" s="96"/>
      <c r="CA345" s="96"/>
      <c r="CB345" s="96"/>
      <c r="CC345" s="96"/>
      <c r="CD345" s="96"/>
      <c r="CE345" s="96"/>
      <c r="CF345" s="96"/>
      <c r="CG345" s="96"/>
      <c r="CH345" s="96"/>
      <c r="CI345" s="96"/>
      <c r="CJ345" s="96"/>
      <c r="CK345" s="96"/>
      <c r="CL345" s="96"/>
      <c r="CM345" s="96"/>
      <c r="CN345" s="96"/>
      <c r="CO345" s="96"/>
      <c r="CP345" s="96"/>
      <c r="CQ345" s="96"/>
      <c r="CR345" s="96"/>
      <c r="CS345" s="96"/>
      <c r="CT345" s="96"/>
      <c r="CU345" s="96"/>
      <c r="CV345" s="96"/>
    </row>
    <row r="346" spans="1:100" s="94" customFormat="1" ht="14.4">
      <c r="A346" s="96"/>
      <c r="B346" s="96"/>
      <c r="C346" s="96"/>
      <c r="D346" s="96"/>
      <c r="E346" s="96"/>
      <c r="F346" s="96"/>
      <c r="G346" s="100"/>
      <c r="H346" s="97"/>
      <c r="I346" s="101"/>
      <c r="J346" s="97"/>
      <c r="K346" s="97"/>
      <c r="L346" s="97"/>
      <c r="M346" s="97"/>
      <c r="N346" s="99"/>
      <c r="O346" s="99"/>
      <c r="P346" s="98"/>
      <c r="Q346" s="98"/>
      <c r="R346" s="96"/>
      <c r="S346" s="96"/>
      <c r="T346" s="96"/>
      <c r="U346" s="96"/>
      <c r="V346" s="96"/>
      <c r="W346" s="96"/>
      <c r="X346" s="96"/>
      <c r="Y346" s="96"/>
      <c r="Z346" s="96"/>
      <c r="AA346" s="96"/>
      <c r="AB346" s="96"/>
      <c r="AC346" s="96"/>
      <c r="AD346" s="96"/>
      <c r="AE346" s="96"/>
      <c r="AF346" s="96"/>
      <c r="AG346" s="96"/>
      <c r="AH346" s="96"/>
      <c r="AI346" s="96"/>
      <c r="AJ346" s="96"/>
      <c r="AK346" s="96"/>
      <c r="AL346" s="96"/>
      <c r="AM346" s="96"/>
      <c r="AN346" s="96"/>
      <c r="AO346" s="96"/>
      <c r="AP346" s="96"/>
      <c r="AQ346" s="96"/>
      <c r="AR346" s="96"/>
      <c r="AT346" s="96"/>
      <c r="AU346" s="96"/>
      <c r="AV346" s="96"/>
      <c r="AW346" s="96"/>
      <c r="AX346" s="96"/>
      <c r="AY346" s="96"/>
      <c r="AZ346" s="96"/>
      <c r="BA346" s="96"/>
      <c r="BB346" s="96"/>
      <c r="BC346" s="96"/>
      <c r="BD346" s="96"/>
      <c r="BE346" s="96"/>
      <c r="BF346" s="96"/>
      <c r="BG346" s="96"/>
      <c r="BH346" s="96"/>
      <c r="BI346" s="96"/>
      <c r="BJ346" s="96"/>
      <c r="BK346" s="96"/>
      <c r="BL346" s="96"/>
      <c r="BM346" s="96"/>
      <c r="BN346" s="96"/>
      <c r="BO346" s="96"/>
      <c r="BP346" s="96"/>
      <c r="BQ346" s="96"/>
      <c r="BR346" s="96"/>
      <c r="BS346" s="96"/>
      <c r="BT346" s="96"/>
      <c r="BV346" s="96"/>
      <c r="BW346" s="96"/>
      <c r="BX346" s="96"/>
      <c r="BY346" s="96"/>
      <c r="BZ346" s="96"/>
      <c r="CA346" s="96"/>
      <c r="CB346" s="96"/>
      <c r="CC346" s="96"/>
      <c r="CD346" s="96"/>
      <c r="CE346" s="96"/>
      <c r="CF346" s="96"/>
      <c r="CG346" s="96"/>
      <c r="CH346" s="96"/>
      <c r="CI346" s="96"/>
      <c r="CJ346" s="96"/>
      <c r="CK346" s="96"/>
      <c r="CL346" s="96"/>
      <c r="CM346" s="96"/>
      <c r="CN346" s="96"/>
      <c r="CO346" s="96"/>
      <c r="CP346" s="96"/>
      <c r="CQ346" s="96"/>
      <c r="CR346" s="96"/>
      <c r="CS346" s="96"/>
      <c r="CT346" s="96"/>
      <c r="CU346" s="96"/>
      <c r="CV346" s="96"/>
    </row>
    <row r="347" spans="1:100" s="94" customFormat="1" ht="14.4">
      <c r="A347" s="96"/>
      <c r="B347" s="96"/>
      <c r="C347" s="96"/>
      <c r="D347" s="96"/>
      <c r="E347" s="96"/>
      <c r="F347" s="96"/>
      <c r="G347" s="100"/>
      <c r="H347" s="97"/>
      <c r="I347" s="101"/>
      <c r="J347" s="97"/>
      <c r="K347" s="97"/>
      <c r="L347" s="97"/>
      <c r="M347" s="97"/>
      <c r="N347" s="99"/>
      <c r="O347" s="99"/>
      <c r="P347" s="98"/>
      <c r="Q347" s="98"/>
      <c r="R347" s="96"/>
      <c r="S347" s="96"/>
      <c r="T347" s="96"/>
      <c r="U347" s="96"/>
      <c r="V347" s="96"/>
      <c r="W347" s="96"/>
      <c r="X347" s="96"/>
      <c r="Y347" s="96"/>
      <c r="Z347" s="96"/>
      <c r="AA347" s="96"/>
      <c r="AB347" s="96"/>
      <c r="AC347" s="96"/>
      <c r="AD347" s="96"/>
      <c r="AE347" s="96"/>
      <c r="AF347" s="96"/>
      <c r="AG347" s="96"/>
      <c r="AH347" s="96"/>
      <c r="AI347" s="96"/>
      <c r="AJ347" s="96"/>
      <c r="AK347" s="96"/>
      <c r="AL347" s="96"/>
      <c r="AM347" s="96"/>
      <c r="AN347" s="96"/>
      <c r="AO347" s="96"/>
      <c r="AP347" s="96"/>
      <c r="AQ347" s="96"/>
      <c r="AR347" s="96"/>
      <c r="AT347" s="96"/>
      <c r="AU347" s="96"/>
      <c r="AV347" s="96"/>
      <c r="AW347" s="96"/>
      <c r="AX347" s="96"/>
      <c r="AY347" s="96"/>
      <c r="AZ347" s="96"/>
      <c r="BA347" s="96"/>
      <c r="BB347" s="96"/>
      <c r="BC347" s="96"/>
      <c r="BD347" s="96"/>
      <c r="BE347" s="96"/>
      <c r="BF347" s="96"/>
      <c r="BG347" s="96"/>
      <c r="BH347" s="96"/>
      <c r="BI347" s="96"/>
      <c r="BJ347" s="96"/>
      <c r="BK347" s="96"/>
      <c r="BL347" s="96"/>
      <c r="BM347" s="96"/>
      <c r="BN347" s="96"/>
      <c r="BO347" s="96"/>
      <c r="BP347" s="96"/>
      <c r="BQ347" s="96"/>
      <c r="BR347" s="96"/>
      <c r="BS347" s="96"/>
      <c r="BT347" s="96"/>
      <c r="BV347" s="96"/>
      <c r="BW347" s="96"/>
      <c r="BX347" s="96"/>
      <c r="BY347" s="96"/>
      <c r="BZ347" s="96"/>
      <c r="CA347" s="96"/>
      <c r="CB347" s="96"/>
      <c r="CC347" s="96"/>
      <c r="CD347" s="96"/>
      <c r="CE347" s="96"/>
      <c r="CF347" s="96"/>
      <c r="CG347" s="96"/>
      <c r="CH347" s="96"/>
      <c r="CI347" s="96"/>
      <c r="CJ347" s="96"/>
      <c r="CK347" s="96"/>
      <c r="CL347" s="96"/>
      <c r="CM347" s="96"/>
      <c r="CN347" s="96"/>
      <c r="CO347" s="96"/>
      <c r="CP347" s="96"/>
      <c r="CQ347" s="96"/>
      <c r="CR347" s="96"/>
      <c r="CS347" s="96"/>
      <c r="CT347" s="96"/>
      <c r="CU347" s="96"/>
      <c r="CV347" s="96"/>
    </row>
    <row r="348" spans="1:100" s="94" customFormat="1" ht="14.4">
      <c r="A348" s="96"/>
      <c r="B348" s="96"/>
      <c r="C348" s="96"/>
      <c r="D348" s="96"/>
      <c r="E348" s="96"/>
      <c r="F348" s="96"/>
      <c r="G348" s="100"/>
      <c r="H348" s="97"/>
      <c r="I348" s="101"/>
      <c r="J348" s="97"/>
      <c r="K348" s="97"/>
      <c r="L348" s="97"/>
      <c r="M348" s="97"/>
      <c r="N348" s="99"/>
      <c r="O348" s="99"/>
      <c r="P348" s="98"/>
      <c r="Q348" s="98"/>
      <c r="R348" s="96"/>
      <c r="S348" s="96"/>
      <c r="T348" s="96"/>
      <c r="U348" s="96"/>
      <c r="V348" s="96"/>
      <c r="W348" s="96"/>
      <c r="X348" s="96"/>
      <c r="Y348" s="96"/>
      <c r="Z348" s="96"/>
      <c r="AA348" s="96"/>
      <c r="AB348" s="96"/>
      <c r="AC348" s="96"/>
      <c r="AD348" s="96"/>
      <c r="AE348" s="96"/>
      <c r="AF348" s="96"/>
      <c r="AG348" s="96"/>
      <c r="AH348" s="96"/>
      <c r="AI348" s="96"/>
      <c r="AJ348" s="96"/>
      <c r="AK348" s="96"/>
      <c r="AL348" s="96"/>
      <c r="AM348" s="96"/>
      <c r="AN348" s="96"/>
      <c r="AO348" s="96"/>
      <c r="AP348" s="96"/>
      <c r="AQ348" s="96"/>
      <c r="AR348" s="96"/>
      <c r="AT348" s="96"/>
      <c r="AU348" s="96"/>
      <c r="AV348" s="96"/>
      <c r="AW348" s="96"/>
      <c r="AX348" s="96"/>
      <c r="AY348" s="96"/>
      <c r="AZ348" s="96"/>
      <c r="BA348" s="96"/>
      <c r="BB348" s="96"/>
      <c r="BC348" s="96"/>
      <c r="BD348" s="96"/>
      <c r="BE348" s="96"/>
      <c r="BF348" s="96"/>
      <c r="BG348" s="96"/>
      <c r="BH348" s="96"/>
      <c r="BI348" s="96"/>
      <c r="BJ348" s="96"/>
      <c r="BK348" s="96"/>
      <c r="BL348" s="96"/>
      <c r="BM348" s="96"/>
      <c r="BN348" s="96"/>
      <c r="BO348" s="96"/>
      <c r="BP348" s="96"/>
      <c r="BQ348" s="96"/>
      <c r="BR348" s="96"/>
      <c r="BS348" s="96"/>
      <c r="BT348" s="96"/>
      <c r="BV348" s="96"/>
      <c r="BW348" s="96"/>
      <c r="BX348" s="96"/>
      <c r="BY348" s="96"/>
      <c r="BZ348" s="96"/>
      <c r="CA348" s="96"/>
      <c r="CB348" s="96"/>
      <c r="CC348" s="96"/>
      <c r="CD348" s="96"/>
      <c r="CE348" s="96"/>
      <c r="CF348" s="96"/>
      <c r="CG348" s="96"/>
      <c r="CH348" s="96"/>
      <c r="CI348" s="96"/>
      <c r="CJ348" s="96"/>
      <c r="CK348" s="96"/>
      <c r="CL348" s="96"/>
      <c r="CM348" s="96"/>
      <c r="CN348" s="96"/>
      <c r="CO348" s="96"/>
      <c r="CP348" s="96"/>
      <c r="CQ348" s="96"/>
      <c r="CR348" s="96"/>
      <c r="CS348" s="96"/>
      <c r="CT348" s="96"/>
      <c r="CU348" s="96"/>
      <c r="CV348" s="96"/>
    </row>
    <row r="349" spans="1:100" s="94" customFormat="1" ht="14.4">
      <c r="A349" s="96"/>
      <c r="B349" s="96"/>
      <c r="C349" s="96"/>
      <c r="D349" s="96"/>
      <c r="E349" s="96"/>
      <c r="F349" s="96"/>
      <c r="G349" s="100"/>
      <c r="H349" s="97"/>
      <c r="I349" s="101"/>
      <c r="J349" s="97"/>
      <c r="K349" s="97"/>
      <c r="L349" s="97"/>
      <c r="M349" s="97"/>
      <c r="N349" s="99"/>
      <c r="O349" s="99"/>
      <c r="P349" s="98"/>
      <c r="Q349" s="98"/>
      <c r="R349" s="96"/>
      <c r="S349" s="96"/>
      <c r="T349" s="96"/>
      <c r="U349" s="96"/>
      <c r="V349" s="96"/>
      <c r="W349" s="96"/>
      <c r="X349" s="96"/>
      <c r="Y349" s="96"/>
      <c r="Z349" s="96"/>
      <c r="AA349" s="96"/>
      <c r="AB349" s="96"/>
      <c r="AC349" s="96"/>
      <c r="AD349" s="96"/>
      <c r="AE349" s="96"/>
      <c r="AF349" s="96"/>
      <c r="AG349" s="96"/>
      <c r="AH349" s="96"/>
      <c r="AI349" s="96"/>
      <c r="AJ349" s="96"/>
      <c r="AK349" s="96"/>
      <c r="AL349" s="96"/>
      <c r="AM349" s="96"/>
      <c r="AN349" s="96"/>
      <c r="AO349" s="96"/>
      <c r="AP349" s="96"/>
      <c r="AQ349" s="96"/>
      <c r="AR349" s="96"/>
      <c r="AT349" s="96"/>
      <c r="AU349" s="96"/>
      <c r="AV349" s="96"/>
      <c r="AW349" s="96"/>
      <c r="AX349" s="96"/>
      <c r="AY349" s="96"/>
      <c r="AZ349" s="96"/>
      <c r="BA349" s="96"/>
      <c r="BB349" s="96"/>
      <c r="BC349" s="96"/>
      <c r="BD349" s="96"/>
      <c r="BE349" s="96"/>
      <c r="BF349" s="96"/>
      <c r="BG349" s="96"/>
      <c r="BH349" s="96"/>
      <c r="BI349" s="96"/>
      <c r="BJ349" s="96"/>
      <c r="BK349" s="96"/>
      <c r="BL349" s="96"/>
      <c r="BM349" s="96"/>
      <c r="BN349" s="96"/>
      <c r="BO349" s="96"/>
      <c r="BP349" s="96"/>
      <c r="BQ349" s="96"/>
      <c r="BR349" s="96"/>
      <c r="BS349" s="96"/>
      <c r="BT349" s="96"/>
      <c r="BV349" s="96"/>
      <c r="BW349" s="96"/>
      <c r="BX349" s="96"/>
      <c r="BY349" s="96"/>
      <c r="BZ349" s="96"/>
      <c r="CA349" s="96"/>
      <c r="CB349" s="96"/>
      <c r="CC349" s="96"/>
      <c r="CD349" s="96"/>
      <c r="CE349" s="96"/>
      <c r="CF349" s="96"/>
      <c r="CG349" s="96"/>
      <c r="CH349" s="96"/>
      <c r="CI349" s="96"/>
      <c r="CJ349" s="96"/>
      <c r="CK349" s="96"/>
      <c r="CL349" s="96"/>
      <c r="CM349" s="96"/>
      <c r="CN349" s="96"/>
      <c r="CO349" s="96"/>
      <c r="CP349" s="96"/>
      <c r="CQ349" s="96"/>
      <c r="CR349" s="96"/>
      <c r="CS349" s="96"/>
      <c r="CT349" s="96"/>
      <c r="CU349" s="96"/>
      <c r="CV349" s="96"/>
    </row>
    <row r="350" spans="1:100" s="94" customFormat="1" ht="14.4">
      <c r="A350" s="96"/>
      <c r="B350" s="96"/>
      <c r="C350" s="96"/>
      <c r="D350" s="96"/>
      <c r="E350" s="96"/>
      <c r="F350" s="96"/>
      <c r="G350" s="100"/>
      <c r="H350" s="97"/>
      <c r="I350" s="101"/>
      <c r="J350" s="97"/>
      <c r="K350" s="97"/>
      <c r="L350" s="97"/>
      <c r="M350" s="97"/>
      <c r="N350" s="99"/>
      <c r="O350" s="99"/>
      <c r="P350" s="98"/>
      <c r="Q350" s="98"/>
      <c r="R350" s="96"/>
      <c r="S350" s="96"/>
      <c r="T350" s="96"/>
      <c r="U350" s="96"/>
      <c r="V350" s="96"/>
      <c r="W350" s="96"/>
      <c r="X350" s="96"/>
      <c r="Y350" s="96"/>
      <c r="Z350" s="96"/>
      <c r="AA350" s="96"/>
      <c r="AB350" s="96"/>
      <c r="AC350" s="96"/>
      <c r="AD350" s="96"/>
      <c r="AE350" s="96"/>
      <c r="AF350" s="96"/>
      <c r="AG350" s="96"/>
      <c r="AH350" s="96"/>
      <c r="AI350" s="96"/>
      <c r="AJ350" s="96"/>
      <c r="AK350" s="96"/>
      <c r="AL350" s="96"/>
      <c r="AM350" s="96"/>
      <c r="AN350" s="96"/>
      <c r="AO350" s="96"/>
      <c r="AP350" s="96"/>
      <c r="AQ350" s="96"/>
      <c r="AR350" s="96"/>
      <c r="AT350" s="96"/>
      <c r="AU350" s="96"/>
      <c r="AV350" s="96"/>
      <c r="AW350" s="96"/>
      <c r="AX350" s="96"/>
      <c r="AY350" s="96"/>
      <c r="AZ350" s="96"/>
      <c r="BA350" s="96"/>
      <c r="BB350" s="96"/>
      <c r="BC350" s="96"/>
      <c r="BD350" s="96"/>
      <c r="BE350" s="96"/>
      <c r="BF350" s="96"/>
      <c r="BG350" s="96"/>
      <c r="BH350" s="96"/>
      <c r="BI350" s="96"/>
      <c r="BJ350" s="96"/>
      <c r="BK350" s="96"/>
      <c r="BL350" s="96"/>
      <c r="BM350" s="96"/>
      <c r="BN350" s="96"/>
      <c r="BO350" s="96"/>
      <c r="BP350" s="96"/>
      <c r="BQ350" s="96"/>
      <c r="BR350" s="96"/>
      <c r="BS350" s="96"/>
      <c r="BT350" s="96"/>
      <c r="BV350" s="96"/>
      <c r="BW350" s="96"/>
      <c r="BX350" s="96"/>
      <c r="BY350" s="96"/>
      <c r="BZ350" s="96"/>
      <c r="CA350" s="96"/>
      <c r="CB350" s="96"/>
      <c r="CC350" s="96"/>
      <c r="CD350" s="96"/>
      <c r="CE350" s="96"/>
      <c r="CF350" s="96"/>
      <c r="CG350" s="96"/>
      <c r="CH350" s="96"/>
      <c r="CI350" s="96"/>
      <c r="CJ350" s="96"/>
      <c r="CK350" s="96"/>
      <c r="CL350" s="96"/>
      <c r="CM350" s="96"/>
      <c r="CN350" s="96"/>
      <c r="CO350" s="96"/>
      <c r="CP350" s="96"/>
      <c r="CQ350" s="96"/>
      <c r="CR350" s="96"/>
      <c r="CS350" s="96"/>
      <c r="CT350" s="96"/>
      <c r="CU350" s="96"/>
      <c r="CV350" s="96"/>
    </row>
    <row r="351" spans="1:100" s="94" customFormat="1" ht="14.4">
      <c r="A351" s="96"/>
      <c r="B351" s="96"/>
      <c r="C351" s="96"/>
      <c r="D351" s="96"/>
      <c r="E351" s="96"/>
      <c r="F351" s="96"/>
      <c r="G351" s="100"/>
      <c r="H351" s="97"/>
      <c r="I351" s="101"/>
      <c r="J351" s="97"/>
      <c r="K351" s="97"/>
      <c r="L351" s="97"/>
      <c r="M351" s="97"/>
      <c r="N351" s="99"/>
      <c r="O351" s="99"/>
      <c r="P351" s="98"/>
      <c r="Q351" s="98"/>
      <c r="R351" s="96"/>
      <c r="S351" s="96"/>
      <c r="T351" s="96"/>
      <c r="U351" s="96"/>
      <c r="V351" s="96"/>
      <c r="W351" s="96"/>
      <c r="X351" s="96"/>
      <c r="Y351" s="96"/>
      <c r="Z351" s="96"/>
      <c r="AA351" s="96"/>
      <c r="AB351" s="96"/>
      <c r="AC351" s="96"/>
      <c r="AD351" s="96"/>
      <c r="AE351" s="96"/>
      <c r="AF351" s="96"/>
      <c r="AG351" s="96"/>
      <c r="AH351" s="96"/>
      <c r="AI351" s="96"/>
      <c r="AJ351" s="96"/>
      <c r="AK351" s="96"/>
      <c r="AL351" s="96"/>
      <c r="AM351" s="96"/>
      <c r="AN351" s="96"/>
      <c r="AO351" s="96"/>
      <c r="AP351" s="96"/>
      <c r="AQ351" s="96"/>
      <c r="AR351" s="96"/>
      <c r="AT351" s="96"/>
      <c r="AU351" s="96"/>
      <c r="AV351" s="96"/>
      <c r="AW351" s="96"/>
      <c r="AX351" s="96"/>
      <c r="AY351" s="96"/>
      <c r="AZ351" s="96"/>
      <c r="BA351" s="96"/>
      <c r="BB351" s="96"/>
      <c r="BC351" s="96"/>
      <c r="BD351" s="96"/>
      <c r="BE351" s="96"/>
      <c r="BF351" s="96"/>
      <c r="BG351" s="96"/>
      <c r="BH351" s="96"/>
      <c r="BI351" s="96"/>
      <c r="BJ351" s="96"/>
      <c r="BK351" s="96"/>
      <c r="BL351" s="96"/>
      <c r="BM351" s="96"/>
      <c r="BN351" s="96"/>
      <c r="BO351" s="96"/>
      <c r="BP351" s="96"/>
      <c r="BQ351" s="96"/>
      <c r="BR351" s="96"/>
      <c r="BS351" s="96"/>
      <c r="BT351" s="96"/>
      <c r="BV351" s="96"/>
      <c r="BW351" s="96"/>
      <c r="BX351" s="96"/>
      <c r="BY351" s="96"/>
      <c r="BZ351" s="96"/>
      <c r="CA351" s="96"/>
      <c r="CB351" s="96"/>
      <c r="CC351" s="96"/>
      <c r="CD351" s="96"/>
      <c r="CE351" s="96"/>
      <c r="CF351" s="96"/>
      <c r="CG351" s="96"/>
      <c r="CH351" s="96"/>
      <c r="CI351" s="96"/>
      <c r="CJ351" s="96"/>
      <c r="CK351" s="96"/>
      <c r="CL351" s="96"/>
      <c r="CM351" s="96"/>
      <c r="CN351" s="96"/>
      <c r="CO351" s="96"/>
      <c r="CP351" s="96"/>
      <c r="CQ351" s="96"/>
      <c r="CR351" s="96"/>
      <c r="CS351" s="96"/>
      <c r="CT351" s="96"/>
      <c r="CU351" s="96"/>
      <c r="CV351" s="96"/>
    </row>
    <row r="352" spans="1:100" s="94" customFormat="1" ht="14.4">
      <c r="A352" s="96"/>
      <c r="B352" s="96"/>
      <c r="C352" s="96"/>
      <c r="D352" s="96"/>
      <c r="E352" s="96"/>
      <c r="F352" s="96"/>
      <c r="G352" s="100"/>
      <c r="H352" s="97"/>
      <c r="I352" s="101"/>
      <c r="J352" s="97"/>
      <c r="K352" s="97"/>
      <c r="L352" s="97"/>
      <c r="M352" s="97"/>
      <c r="N352" s="99"/>
      <c r="O352" s="99"/>
      <c r="P352" s="98"/>
      <c r="Q352" s="98"/>
      <c r="R352" s="96"/>
      <c r="S352" s="96"/>
      <c r="T352" s="96"/>
      <c r="U352" s="96"/>
      <c r="V352" s="96"/>
      <c r="W352" s="96"/>
      <c r="X352" s="96"/>
      <c r="Y352" s="96"/>
      <c r="Z352" s="96"/>
      <c r="AA352" s="96"/>
      <c r="AB352" s="96"/>
      <c r="AC352" s="96"/>
      <c r="AD352" s="96"/>
      <c r="AE352" s="96"/>
      <c r="AF352" s="96"/>
      <c r="AG352" s="96"/>
      <c r="AH352" s="96"/>
      <c r="AI352" s="96"/>
      <c r="AJ352" s="96"/>
      <c r="AK352" s="96"/>
      <c r="AL352" s="96"/>
      <c r="AM352" s="96"/>
      <c r="AN352" s="96"/>
      <c r="AO352" s="96"/>
      <c r="AP352" s="96"/>
      <c r="AQ352" s="96"/>
      <c r="AR352" s="96"/>
      <c r="AT352" s="96"/>
      <c r="AU352" s="96"/>
      <c r="AV352" s="96"/>
      <c r="AW352" s="96"/>
      <c r="AX352" s="96"/>
      <c r="AY352" s="96"/>
      <c r="AZ352" s="96"/>
      <c r="BA352" s="96"/>
      <c r="BB352" s="96"/>
      <c r="BC352" s="96"/>
      <c r="BD352" s="96"/>
      <c r="BE352" s="96"/>
      <c r="BF352" s="96"/>
      <c r="BG352" s="96"/>
      <c r="BH352" s="96"/>
      <c r="BI352" s="96"/>
      <c r="BJ352" s="96"/>
      <c r="BK352" s="96"/>
      <c r="BL352" s="96"/>
      <c r="BM352" s="96"/>
      <c r="BN352" s="96"/>
      <c r="BO352" s="96"/>
      <c r="BP352" s="96"/>
      <c r="BQ352" s="96"/>
      <c r="BR352" s="96"/>
      <c r="BS352" s="96"/>
      <c r="BT352" s="96"/>
      <c r="BV352" s="96"/>
      <c r="BW352" s="96"/>
      <c r="BX352" s="96"/>
      <c r="BY352" s="96"/>
      <c r="BZ352" s="96"/>
      <c r="CA352" s="96"/>
      <c r="CB352" s="96"/>
      <c r="CC352" s="96"/>
      <c r="CD352" s="96"/>
      <c r="CE352" s="96"/>
      <c r="CF352" s="96"/>
      <c r="CG352" s="96"/>
      <c r="CH352" s="96"/>
      <c r="CI352" s="96"/>
      <c r="CJ352" s="96"/>
      <c r="CK352" s="96"/>
      <c r="CL352" s="96"/>
      <c r="CM352" s="96"/>
      <c r="CN352" s="96"/>
      <c r="CO352" s="96"/>
      <c r="CP352" s="96"/>
      <c r="CQ352" s="96"/>
      <c r="CR352" s="96"/>
      <c r="CS352" s="96"/>
      <c r="CT352" s="96"/>
      <c r="CU352" s="96"/>
      <c r="CV352" s="96"/>
    </row>
    <row r="353" spans="1:100" s="94" customFormat="1" ht="14.4">
      <c r="A353" s="96"/>
      <c r="B353" s="96"/>
      <c r="C353" s="96"/>
      <c r="D353" s="96"/>
      <c r="E353" s="96"/>
      <c r="F353" s="96"/>
      <c r="G353" s="100"/>
      <c r="H353" s="97"/>
      <c r="I353" s="101"/>
      <c r="J353" s="97"/>
      <c r="K353" s="97"/>
      <c r="L353" s="97"/>
      <c r="M353" s="97"/>
      <c r="N353" s="99"/>
      <c r="O353" s="99"/>
      <c r="P353" s="98"/>
      <c r="Q353" s="98"/>
      <c r="R353" s="96"/>
      <c r="S353" s="96"/>
      <c r="T353" s="96"/>
      <c r="U353" s="96"/>
      <c r="V353" s="96"/>
      <c r="W353" s="96"/>
      <c r="X353" s="96"/>
      <c r="Y353" s="96"/>
      <c r="Z353" s="96"/>
      <c r="AA353" s="96"/>
      <c r="AB353" s="96"/>
      <c r="AC353" s="96"/>
      <c r="AD353" s="96"/>
      <c r="AE353" s="96"/>
      <c r="AF353" s="96"/>
      <c r="AG353" s="96"/>
      <c r="AH353" s="96"/>
      <c r="AI353" s="96"/>
      <c r="AJ353" s="96"/>
      <c r="AK353" s="96"/>
      <c r="AL353" s="96"/>
      <c r="AM353" s="96"/>
      <c r="AN353" s="96"/>
      <c r="AO353" s="96"/>
      <c r="AP353" s="96"/>
      <c r="AQ353" s="96"/>
      <c r="AR353" s="96"/>
      <c r="AT353" s="96"/>
      <c r="AU353" s="96"/>
      <c r="AV353" s="96"/>
      <c r="AW353" s="96"/>
      <c r="AX353" s="96"/>
      <c r="AY353" s="96"/>
      <c r="AZ353" s="96"/>
      <c r="BA353" s="96"/>
      <c r="BB353" s="96"/>
      <c r="BC353" s="96"/>
      <c r="BD353" s="96"/>
      <c r="BE353" s="96"/>
      <c r="BF353" s="96"/>
      <c r="BG353" s="96"/>
      <c r="BH353" s="96"/>
      <c r="BI353" s="96"/>
      <c r="BJ353" s="96"/>
      <c r="BK353" s="96"/>
      <c r="BL353" s="96"/>
      <c r="BM353" s="96"/>
      <c r="BN353" s="96"/>
      <c r="BO353" s="96"/>
      <c r="BP353" s="96"/>
      <c r="BQ353" s="96"/>
      <c r="BR353" s="96"/>
      <c r="BS353" s="96"/>
      <c r="BT353" s="96"/>
      <c r="BV353" s="96"/>
      <c r="BW353" s="96"/>
      <c r="BX353" s="96"/>
      <c r="BY353" s="96"/>
      <c r="BZ353" s="96"/>
      <c r="CA353" s="96"/>
      <c r="CB353" s="96"/>
      <c r="CC353" s="96"/>
      <c r="CD353" s="96"/>
      <c r="CE353" s="96"/>
      <c r="CF353" s="96"/>
      <c r="CG353" s="96"/>
      <c r="CH353" s="96"/>
      <c r="CI353" s="96"/>
      <c r="CJ353" s="96"/>
      <c r="CK353" s="96"/>
      <c r="CL353" s="96"/>
      <c r="CM353" s="96"/>
      <c r="CN353" s="96"/>
      <c r="CO353" s="96"/>
      <c r="CP353" s="96"/>
      <c r="CQ353" s="96"/>
      <c r="CR353" s="96"/>
      <c r="CS353" s="96"/>
      <c r="CT353" s="96"/>
      <c r="CU353" s="96"/>
      <c r="CV353" s="96"/>
    </row>
    <row r="354" spans="1:100" s="94" customFormat="1" ht="14.4">
      <c r="A354" s="96"/>
      <c r="B354" s="96"/>
      <c r="C354" s="96"/>
      <c r="D354" s="96"/>
      <c r="E354" s="96"/>
      <c r="F354" s="96"/>
      <c r="G354" s="100"/>
      <c r="H354" s="97"/>
      <c r="I354" s="101"/>
      <c r="J354" s="97"/>
      <c r="K354" s="97"/>
      <c r="L354" s="97"/>
      <c r="M354" s="97"/>
      <c r="N354" s="99"/>
      <c r="O354" s="99"/>
      <c r="P354" s="98"/>
      <c r="Q354" s="98"/>
      <c r="R354" s="96"/>
      <c r="S354" s="96"/>
      <c r="T354" s="96"/>
      <c r="U354" s="96"/>
      <c r="V354" s="96"/>
      <c r="W354" s="96"/>
      <c r="X354" s="96"/>
      <c r="Y354" s="96"/>
      <c r="Z354" s="96"/>
      <c r="AA354" s="96"/>
      <c r="AB354" s="96"/>
      <c r="AC354" s="96"/>
      <c r="AD354" s="96"/>
      <c r="AE354" s="96"/>
      <c r="AF354" s="96"/>
      <c r="AG354" s="96"/>
      <c r="AH354" s="96"/>
      <c r="AI354" s="96"/>
      <c r="AJ354" s="96"/>
      <c r="AK354" s="96"/>
      <c r="AL354" s="96"/>
      <c r="AM354" s="96"/>
      <c r="AN354" s="96"/>
      <c r="AO354" s="96"/>
      <c r="AP354" s="96"/>
      <c r="AQ354" s="96"/>
      <c r="AR354" s="96"/>
      <c r="AT354" s="96"/>
      <c r="AU354" s="96"/>
      <c r="AV354" s="96"/>
      <c r="AW354" s="96"/>
      <c r="AX354" s="96"/>
      <c r="AY354" s="96"/>
      <c r="AZ354" s="96"/>
      <c r="BA354" s="96"/>
      <c r="BB354" s="96"/>
      <c r="BC354" s="96"/>
      <c r="BD354" s="96"/>
      <c r="BE354" s="96"/>
      <c r="BF354" s="96"/>
      <c r="BG354" s="96"/>
      <c r="BH354" s="96"/>
      <c r="BI354" s="96"/>
      <c r="BJ354" s="96"/>
      <c r="BK354" s="96"/>
      <c r="BL354" s="96"/>
      <c r="BM354" s="96"/>
      <c r="BN354" s="96"/>
      <c r="BO354" s="96"/>
      <c r="BP354" s="96"/>
      <c r="BQ354" s="96"/>
      <c r="BR354" s="96"/>
      <c r="BS354" s="96"/>
      <c r="BT354" s="96"/>
      <c r="BV354" s="96"/>
      <c r="BW354" s="96"/>
      <c r="BX354" s="96"/>
      <c r="BY354" s="96"/>
      <c r="BZ354" s="96"/>
      <c r="CA354" s="96"/>
      <c r="CB354" s="96"/>
      <c r="CC354" s="96"/>
      <c r="CD354" s="96"/>
      <c r="CE354" s="96"/>
      <c r="CF354" s="96"/>
      <c r="CG354" s="96"/>
      <c r="CH354" s="96"/>
      <c r="CI354" s="96"/>
      <c r="CJ354" s="96"/>
      <c r="CK354" s="96"/>
      <c r="CL354" s="96"/>
      <c r="CM354" s="96"/>
      <c r="CN354" s="96"/>
      <c r="CO354" s="96"/>
      <c r="CP354" s="96"/>
      <c r="CQ354" s="96"/>
      <c r="CR354" s="96"/>
      <c r="CS354" s="96"/>
      <c r="CT354" s="96"/>
      <c r="CU354" s="96"/>
      <c r="CV354" s="96"/>
    </row>
    <row r="355" spans="1:100" s="94" customFormat="1" ht="14.4">
      <c r="A355" s="96"/>
      <c r="B355" s="96"/>
      <c r="C355" s="96"/>
      <c r="D355" s="96"/>
      <c r="E355" s="96"/>
      <c r="F355" s="96"/>
      <c r="G355" s="100"/>
      <c r="H355" s="97"/>
      <c r="I355" s="101"/>
      <c r="J355" s="97"/>
      <c r="K355" s="97"/>
      <c r="L355" s="97"/>
      <c r="M355" s="97"/>
      <c r="N355" s="99"/>
      <c r="O355" s="99"/>
      <c r="P355" s="98"/>
      <c r="Q355" s="98"/>
      <c r="R355" s="96"/>
      <c r="S355" s="96"/>
      <c r="T355" s="96"/>
      <c r="U355" s="96"/>
      <c r="V355" s="96"/>
      <c r="W355" s="96"/>
      <c r="X355" s="96"/>
      <c r="Y355" s="96"/>
      <c r="Z355" s="96"/>
      <c r="AA355" s="96"/>
      <c r="AB355" s="96"/>
      <c r="AC355" s="96"/>
      <c r="AD355" s="96"/>
      <c r="AE355" s="96"/>
      <c r="AF355" s="96"/>
      <c r="AG355" s="96"/>
      <c r="AH355" s="96"/>
      <c r="AI355" s="96"/>
      <c r="AJ355" s="96"/>
      <c r="AK355" s="96"/>
      <c r="AL355" s="96"/>
      <c r="AM355" s="96"/>
      <c r="AN355" s="96"/>
      <c r="AO355" s="96"/>
      <c r="AP355" s="96"/>
      <c r="AQ355" s="96"/>
      <c r="AR355" s="96"/>
      <c r="AT355" s="96"/>
      <c r="AU355" s="96"/>
      <c r="AV355" s="96"/>
      <c r="AW355" s="96"/>
      <c r="AX355" s="96"/>
      <c r="AY355" s="96"/>
      <c r="AZ355" s="96"/>
      <c r="BA355" s="96"/>
      <c r="BB355" s="96"/>
      <c r="BC355" s="96"/>
      <c r="BD355" s="96"/>
      <c r="BE355" s="96"/>
      <c r="BF355" s="96"/>
      <c r="BG355" s="96"/>
      <c r="BH355" s="96"/>
      <c r="BI355" s="96"/>
      <c r="BJ355" s="96"/>
      <c r="BK355" s="96"/>
      <c r="BL355" s="96"/>
      <c r="BM355" s="96"/>
      <c r="BN355" s="96"/>
      <c r="BO355" s="96"/>
      <c r="BP355" s="96"/>
      <c r="BQ355" s="96"/>
      <c r="BR355" s="96"/>
      <c r="BS355" s="96"/>
      <c r="BT355" s="96"/>
      <c r="BV355" s="96"/>
      <c r="BW355" s="96"/>
      <c r="BX355" s="96"/>
      <c r="BY355" s="96"/>
      <c r="BZ355" s="96"/>
      <c r="CA355" s="96"/>
      <c r="CB355" s="96"/>
      <c r="CC355" s="96"/>
      <c r="CD355" s="96"/>
      <c r="CE355" s="96"/>
      <c r="CF355" s="96"/>
      <c r="CG355" s="96"/>
      <c r="CH355" s="96"/>
      <c r="CI355" s="96"/>
      <c r="CJ355" s="96"/>
      <c r="CK355" s="96"/>
      <c r="CL355" s="96"/>
      <c r="CM355" s="96"/>
      <c r="CN355" s="96"/>
      <c r="CO355" s="96"/>
      <c r="CP355" s="96"/>
      <c r="CQ355" s="96"/>
      <c r="CR355" s="96"/>
      <c r="CS355" s="96"/>
      <c r="CT355" s="96"/>
      <c r="CU355" s="96"/>
      <c r="CV355" s="96"/>
    </row>
    <row r="356" spans="1:100" s="94" customFormat="1" ht="14.4">
      <c r="A356" s="96"/>
      <c r="B356" s="96"/>
      <c r="C356" s="96"/>
      <c r="D356" s="96"/>
      <c r="E356" s="96"/>
      <c r="F356" s="96"/>
      <c r="G356" s="100"/>
      <c r="H356" s="97"/>
      <c r="I356" s="101"/>
      <c r="J356" s="97"/>
      <c r="K356" s="97"/>
      <c r="L356" s="97"/>
      <c r="M356" s="97"/>
      <c r="N356" s="99"/>
      <c r="O356" s="99"/>
      <c r="P356" s="98"/>
      <c r="Q356" s="98"/>
      <c r="R356" s="96"/>
      <c r="S356" s="96"/>
      <c r="T356" s="96"/>
      <c r="U356" s="96"/>
      <c r="V356" s="96"/>
      <c r="W356" s="96"/>
      <c r="X356" s="96"/>
      <c r="Y356" s="96"/>
      <c r="Z356" s="96"/>
      <c r="AA356" s="96"/>
      <c r="AB356" s="96"/>
      <c r="AC356" s="96"/>
      <c r="AD356" s="96"/>
      <c r="AE356" s="96"/>
      <c r="AF356" s="96"/>
      <c r="AG356" s="96"/>
      <c r="AH356" s="96"/>
      <c r="AI356" s="96"/>
      <c r="AJ356" s="96"/>
      <c r="AK356" s="96"/>
      <c r="AL356" s="96"/>
      <c r="AM356" s="96"/>
      <c r="AN356" s="96"/>
      <c r="AO356" s="96"/>
      <c r="AP356" s="96"/>
      <c r="AQ356" s="96"/>
      <c r="AR356" s="96"/>
      <c r="AT356" s="96"/>
      <c r="AU356" s="96"/>
      <c r="AV356" s="96"/>
      <c r="AW356" s="96"/>
      <c r="AX356" s="96"/>
      <c r="AY356" s="96"/>
      <c r="AZ356" s="96"/>
      <c r="BA356" s="96"/>
      <c r="BB356" s="96"/>
      <c r="BC356" s="96"/>
      <c r="BD356" s="96"/>
      <c r="BE356" s="96"/>
      <c r="BF356" s="96"/>
      <c r="BG356" s="96"/>
      <c r="BH356" s="96"/>
      <c r="BI356" s="96"/>
      <c r="BJ356" s="96"/>
      <c r="BK356" s="96"/>
      <c r="BL356" s="96"/>
      <c r="BM356" s="96"/>
      <c r="BN356" s="96"/>
      <c r="BO356" s="96"/>
      <c r="BP356" s="96"/>
      <c r="BQ356" s="96"/>
      <c r="BR356" s="96"/>
      <c r="BS356" s="96"/>
      <c r="BT356" s="96"/>
      <c r="BV356" s="96"/>
      <c r="BW356" s="96"/>
      <c r="BX356" s="96"/>
      <c r="BY356" s="96"/>
      <c r="BZ356" s="96"/>
      <c r="CA356" s="96"/>
      <c r="CB356" s="96"/>
      <c r="CC356" s="96"/>
      <c r="CD356" s="96"/>
      <c r="CE356" s="96"/>
      <c r="CF356" s="96"/>
      <c r="CG356" s="96"/>
      <c r="CH356" s="96"/>
      <c r="CI356" s="96"/>
      <c r="CJ356" s="96"/>
      <c r="CK356" s="96"/>
      <c r="CL356" s="96"/>
      <c r="CM356" s="96"/>
      <c r="CN356" s="96"/>
      <c r="CO356" s="96"/>
      <c r="CP356" s="96"/>
      <c r="CQ356" s="96"/>
      <c r="CR356" s="96"/>
      <c r="CS356" s="96"/>
      <c r="CT356" s="96"/>
      <c r="CU356" s="96"/>
      <c r="CV356" s="96"/>
    </row>
    <row r="357" spans="1:100" s="94" customFormat="1" ht="14.4">
      <c r="A357" s="96"/>
      <c r="B357" s="96"/>
      <c r="C357" s="96"/>
      <c r="D357" s="96"/>
      <c r="E357" s="96"/>
      <c r="F357" s="96"/>
      <c r="G357" s="100"/>
      <c r="H357" s="97"/>
      <c r="I357" s="101"/>
      <c r="J357" s="97"/>
      <c r="K357" s="97"/>
      <c r="L357" s="97"/>
      <c r="M357" s="97"/>
      <c r="N357" s="99"/>
      <c r="O357" s="99"/>
      <c r="P357" s="98"/>
      <c r="Q357" s="98"/>
      <c r="R357" s="96"/>
      <c r="S357" s="96"/>
      <c r="T357" s="96"/>
      <c r="U357" s="96"/>
      <c r="V357" s="96"/>
      <c r="W357" s="96"/>
      <c r="X357" s="96"/>
      <c r="Y357" s="96"/>
      <c r="Z357" s="96"/>
      <c r="AA357" s="96"/>
      <c r="AB357" s="96"/>
      <c r="AC357" s="96"/>
      <c r="AD357" s="96"/>
      <c r="AE357" s="96"/>
      <c r="AF357" s="96"/>
      <c r="AG357" s="96"/>
      <c r="AH357" s="96"/>
      <c r="AI357" s="96"/>
      <c r="AJ357" s="96"/>
      <c r="AK357" s="96"/>
      <c r="AL357" s="96"/>
      <c r="AM357" s="96"/>
      <c r="AN357" s="96"/>
      <c r="AO357" s="96"/>
      <c r="AP357" s="96"/>
      <c r="AQ357" s="96"/>
      <c r="AR357" s="96"/>
      <c r="AT357" s="96"/>
      <c r="AU357" s="96"/>
      <c r="AV357" s="96"/>
      <c r="AW357" s="96"/>
      <c r="AX357" s="96"/>
      <c r="AY357" s="96"/>
      <c r="AZ357" s="96"/>
      <c r="BA357" s="96"/>
      <c r="BB357" s="96"/>
      <c r="BC357" s="96"/>
      <c r="BD357" s="96"/>
      <c r="BE357" s="96"/>
      <c r="BF357" s="96"/>
      <c r="BG357" s="96"/>
      <c r="BH357" s="96"/>
      <c r="BI357" s="96"/>
      <c r="BJ357" s="96"/>
      <c r="BK357" s="96"/>
      <c r="BL357" s="96"/>
      <c r="BM357" s="96"/>
      <c r="BN357" s="96"/>
      <c r="BO357" s="96"/>
      <c r="BP357" s="96"/>
      <c r="BQ357" s="96"/>
      <c r="BR357" s="96"/>
      <c r="BS357" s="96"/>
      <c r="BT357" s="96"/>
      <c r="BV357" s="96"/>
      <c r="BW357" s="96"/>
      <c r="BX357" s="96"/>
      <c r="BY357" s="96"/>
      <c r="BZ357" s="96"/>
      <c r="CA357" s="96"/>
      <c r="CB357" s="96"/>
      <c r="CC357" s="96"/>
      <c r="CD357" s="96"/>
      <c r="CE357" s="96"/>
      <c r="CF357" s="96"/>
      <c r="CG357" s="96"/>
      <c r="CH357" s="96"/>
      <c r="CI357" s="96"/>
      <c r="CJ357" s="96"/>
      <c r="CK357" s="96"/>
      <c r="CL357" s="96"/>
      <c r="CM357" s="96"/>
      <c r="CN357" s="96"/>
      <c r="CO357" s="96"/>
      <c r="CP357" s="96"/>
      <c r="CQ357" s="96"/>
      <c r="CR357" s="96"/>
      <c r="CS357" s="96"/>
      <c r="CT357" s="96"/>
      <c r="CU357" s="96"/>
      <c r="CV357" s="96"/>
    </row>
    <row r="358" spans="1:100" s="94" customFormat="1" ht="14.4">
      <c r="A358" s="96"/>
      <c r="B358" s="96"/>
      <c r="C358" s="96"/>
      <c r="D358" s="96"/>
      <c r="E358" s="96"/>
      <c r="F358" s="96"/>
      <c r="G358" s="100"/>
      <c r="H358" s="97"/>
      <c r="I358" s="101"/>
      <c r="J358" s="97"/>
      <c r="K358" s="97"/>
      <c r="L358" s="97"/>
      <c r="M358" s="97"/>
      <c r="N358" s="99"/>
      <c r="O358" s="99"/>
      <c r="P358" s="98"/>
      <c r="Q358" s="98"/>
      <c r="R358" s="96"/>
      <c r="S358" s="96"/>
      <c r="T358" s="96"/>
      <c r="U358" s="96"/>
      <c r="V358" s="96"/>
      <c r="W358" s="96"/>
      <c r="X358" s="96"/>
      <c r="Y358" s="96"/>
      <c r="Z358" s="96"/>
      <c r="AA358" s="96"/>
      <c r="AB358" s="96"/>
      <c r="AC358" s="96"/>
      <c r="AD358" s="96"/>
      <c r="AE358" s="96"/>
      <c r="AF358" s="96"/>
      <c r="AG358" s="96"/>
      <c r="AH358" s="96"/>
      <c r="AI358" s="96"/>
      <c r="AJ358" s="96"/>
      <c r="AK358" s="96"/>
      <c r="AL358" s="96"/>
      <c r="AM358" s="96"/>
      <c r="AN358" s="96"/>
      <c r="AO358" s="96"/>
      <c r="AP358" s="96"/>
      <c r="AQ358" s="96"/>
      <c r="AR358" s="96"/>
      <c r="AT358" s="96"/>
      <c r="AU358" s="96"/>
      <c r="AV358" s="96"/>
      <c r="AW358" s="96"/>
      <c r="AX358" s="96"/>
      <c r="AY358" s="96"/>
      <c r="AZ358" s="96"/>
      <c r="BA358" s="96"/>
      <c r="BB358" s="96"/>
      <c r="BC358" s="96"/>
      <c r="BD358" s="96"/>
      <c r="BE358" s="96"/>
      <c r="BF358" s="96"/>
      <c r="BG358" s="96"/>
      <c r="BH358" s="96"/>
      <c r="BI358" s="96"/>
      <c r="BJ358" s="96"/>
      <c r="BK358" s="96"/>
      <c r="BL358" s="96"/>
      <c r="BM358" s="96"/>
      <c r="BN358" s="96"/>
      <c r="BO358" s="96"/>
      <c r="BP358" s="96"/>
      <c r="BQ358" s="96"/>
      <c r="BR358" s="96"/>
      <c r="BS358" s="96"/>
      <c r="BT358" s="96"/>
      <c r="BV358" s="96"/>
      <c r="BW358" s="96"/>
      <c r="BX358" s="96"/>
      <c r="BY358" s="96"/>
      <c r="BZ358" s="96"/>
      <c r="CA358" s="96"/>
      <c r="CB358" s="96"/>
      <c r="CC358" s="96"/>
      <c r="CD358" s="96"/>
      <c r="CE358" s="96"/>
      <c r="CF358" s="96"/>
      <c r="CG358" s="96"/>
      <c r="CH358" s="96"/>
      <c r="CI358" s="96"/>
      <c r="CJ358" s="96"/>
      <c r="CK358" s="96"/>
      <c r="CL358" s="96"/>
      <c r="CM358" s="96"/>
      <c r="CN358" s="96"/>
      <c r="CO358" s="96"/>
      <c r="CP358" s="96"/>
      <c r="CQ358" s="96"/>
      <c r="CR358" s="96"/>
      <c r="CS358" s="96"/>
      <c r="CT358" s="96"/>
      <c r="CU358" s="96"/>
      <c r="CV358" s="96"/>
    </row>
    <row r="359" spans="1:100" s="94" customFormat="1" ht="14.4">
      <c r="A359" s="96"/>
      <c r="B359" s="96"/>
      <c r="C359" s="96"/>
      <c r="D359" s="96"/>
      <c r="E359" s="96"/>
      <c r="F359" s="96"/>
      <c r="G359" s="100"/>
      <c r="H359" s="97"/>
      <c r="I359" s="101"/>
      <c r="J359" s="97"/>
      <c r="K359" s="97"/>
      <c r="L359" s="97"/>
      <c r="M359" s="97"/>
      <c r="N359" s="99"/>
      <c r="O359" s="99"/>
      <c r="P359" s="98"/>
      <c r="Q359" s="98"/>
      <c r="R359" s="96"/>
      <c r="S359" s="96"/>
      <c r="T359" s="96"/>
      <c r="U359" s="96"/>
      <c r="V359" s="96"/>
      <c r="W359" s="96"/>
      <c r="X359" s="96"/>
      <c r="Y359" s="96"/>
      <c r="Z359" s="96"/>
      <c r="AA359" s="96"/>
      <c r="AB359" s="96"/>
      <c r="AC359" s="96"/>
      <c r="AD359" s="96"/>
      <c r="AE359" s="96"/>
      <c r="AF359" s="96"/>
      <c r="AG359" s="96"/>
      <c r="AH359" s="96"/>
      <c r="AI359" s="96"/>
      <c r="AJ359" s="96"/>
      <c r="AK359" s="96"/>
      <c r="AL359" s="96"/>
      <c r="AM359" s="96"/>
      <c r="AN359" s="96"/>
      <c r="AO359" s="96"/>
      <c r="AP359" s="96"/>
      <c r="AQ359" s="96"/>
      <c r="AR359" s="96"/>
      <c r="AT359" s="96"/>
      <c r="AU359" s="96"/>
      <c r="AV359" s="96"/>
      <c r="AW359" s="96"/>
      <c r="AX359" s="96"/>
      <c r="AY359" s="96"/>
      <c r="AZ359" s="96"/>
      <c r="BA359" s="96"/>
      <c r="BB359" s="96"/>
      <c r="BC359" s="96"/>
      <c r="BD359" s="96"/>
      <c r="BE359" s="96"/>
      <c r="BF359" s="96"/>
      <c r="BG359" s="96"/>
      <c r="BH359" s="96"/>
      <c r="BI359" s="96"/>
      <c r="BJ359" s="96"/>
      <c r="BK359" s="96"/>
      <c r="BL359" s="96"/>
      <c r="BM359" s="96"/>
      <c r="BN359" s="96"/>
      <c r="BO359" s="96"/>
      <c r="BP359" s="96"/>
      <c r="BQ359" s="96"/>
      <c r="BR359" s="96"/>
      <c r="BS359" s="96"/>
      <c r="BT359" s="96"/>
      <c r="BV359" s="96"/>
      <c r="BW359" s="96"/>
      <c r="BX359" s="96"/>
      <c r="BY359" s="96"/>
      <c r="BZ359" s="96"/>
      <c r="CA359" s="96"/>
      <c r="CB359" s="96"/>
      <c r="CC359" s="96"/>
      <c r="CD359" s="96"/>
      <c r="CE359" s="96"/>
      <c r="CF359" s="96"/>
      <c r="CG359" s="96"/>
      <c r="CH359" s="96"/>
      <c r="CI359" s="96"/>
      <c r="CJ359" s="96"/>
      <c r="CK359" s="96"/>
      <c r="CL359" s="96"/>
      <c r="CM359" s="96"/>
      <c r="CN359" s="96"/>
      <c r="CO359" s="96"/>
      <c r="CP359" s="96"/>
      <c r="CQ359" s="96"/>
      <c r="CR359" s="96"/>
      <c r="CS359" s="96"/>
      <c r="CT359" s="96"/>
      <c r="CU359" s="96"/>
      <c r="CV359" s="96"/>
    </row>
    <row r="360" spans="1:100" s="94" customFormat="1" ht="14.4">
      <c r="A360" s="96"/>
      <c r="B360" s="96"/>
      <c r="C360" s="96"/>
      <c r="D360" s="96"/>
      <c r="E360" s="96"/>
      <c r="F360" s="96"/>
      <c r="G360" s="100"/>
      <c r="H360" s="97"/>
      <c r="I360" s="101"/>
      <c r="J360" s="97"/>
      <c r="K360" s="97"/>
      <c r="L360" s="97"/>
      <c r="M360" s="97"/>
      <c r="N360" s="99"/>
      <c r="O360" s="99"/>
      <c r="P360" s="98"/>
      <c r="Q360" s="98"/>
      <c r="R360" s="96"/>
      <c r="S360" s="96"/>
      <c r="T360" s="96"/>
      <c r="U360" s="96"/>
      <c r="V360" s="96"/>
      <c r="W360" s="96"/>
      <c r="X360" s="96"/>
      <c r="Y360" s="96"/>
      <c r="Z360" s="96"/>
      <c r="AA360" s="96"/>
      <c r="AB360" s="96"/>
      <c r="AC360" s="96"/>
      <c r="AD360" s="96"/>
      <c r="AE360" s="96"/>
      <c r="AF360" s="96"/>
      <c r="AG360" s="96"/>
      <c r="AH360" s="96"/>
      <c r="AI360" s="96"/>
      <c r="AJ360" s="96"/>
      <c r="AK360" s="96"/>
      <c r="AL360" s="96"/>
      <c r="AM360" s="96"/>
      <c r="AN360" s="96"/>
      <c r="AO360" s="96"/>
      <c r="AP360" s="96"/>
      <c r="AQ360" s="96"/>
      <c r="AR360" s="96"/>
      <c r="AT360" s="96"/>
      <c r="AU360" s="96"/>
      <c r="AV360" s="96"/>
      <c r="AW360" s="96"/>
      <c r="AX360" s="96"/>
      <c r="AY360" s="96"/>
      <c r="AZ360" s="96"/>
      <c r="BA360" s="96"/>
      <c r="BB360" s="96"/>
      <c r="BC360" s="96"/>
      <c r="BD360" s="96"/>
      <c r="BE360" s="96"/>
      <c r="BF360" s="96"/>
      <c r="BG360" s="96"/>
      <c r="BH360" s="96"/>
      <c r="BI360" s="96"/>
      <c r="BJ360" s="96"/>
      <c r="BK360" s="96"/>
      <c r="BL360" s="96"/>
      <c r="BM360" s="96"/>
      <c r="BN360" s="96"/>
      <c r="BO360" s="96"/>
      <c r="BP360" s="96"/>
      <c r="BQ360" s="96"/>
      <c r="BR360" s="96"/>
      <c r="BS360" s="96"/>
      <c r="BT360" s="96"/>
      <c r="BV360" s="96"/>
      <c r="BW360" s="96"/>
      <c r="BX360" s="96"/>
      <c r="BY360" s="96"/>
      <c r="BZ360" s="96"/>
      <c r="CA360" s="96"/>
      <c r="CB360" s="96"/>
      <c r="CC360" s="96"/>
      <c r="CD360" s="96"/>
      <c r="CE360" s="96"/>
      <c r="CF360" s="96"/>
      <c r="CG360" s="96"/>
      <c r="CH360" s="96"/>
      <c r="CI360" s="96"/>
      <c r="CJ360" s="96"/>
      <c r="CK360" s="96"/>
      <c r="CL360" s="96"/>
      <c r="CM360" s="96"/>
      <c r="CN360" s="96"/>
      <c r="CO360" s="96"/>
      <c r="CP360" s="96"/>
      <c r="CQ360" s="96"/>
      <c r="CR360" s="96"/>
      <c r="CS360" s="96"/>
      <c r="CT360" s="96"/>
      <c r="CU360" s="96"/>
      <c r="CV360" s="96"/>
    </row>
    <row r="361" spans="1:100" s="94" customFormat="1" ht="14.4">
      <c r="A361" s="96"/>
      <c r="B361" s="96"/>
      <c r="C361" s="96"/>
      <c r="D361" s="96"/>
      <c r="E361" s="96"/>
      <c r="F361" s="96"/>
      <c r="G361" s="100"/>
      <c r="H361" s="97"/>
      <c r="I361" s="101"/>
      <c r="J361" s="97"/>
      <c r="K361" s="97"/>
      <c r="L361" s="97"/>
      <c r="M361" s="97"/>
      <c r="N361" s="99"/>
      <c r="O361" s="99"/>
      <c r="P361" s="98"/>
      <c r="Q361" s="98"/>
      <c r="R361" s="96"/>
      <c r="S361" s="96"/>
      <c r="T361" s="96"/>
      <c r="U361" s="96"/>
      <c r="V361" s="96"/>
      <c r="W361" s="96"/>
      <c r="X361" s="96"/>
      <c r="Y361" s="96"/>
      <c r="Z361" s="96"/>
      <c r="AA361" s="96"/>
      <c r="AB361" s="96"/>
      <c r="AC361" s="96"/>
      <c r="AD361" s="96"/>
      <c r="AE361" s="96"/>
      <c r="AF361" s="96"/>
      <c r="AG361" s="96"/>
      <c r="AH361" s="96"/>
      <c r="AI361" s="96"/>
      <c r="AJ361" s="96"/>
      <c r="AK361" s="96"/>
      <c r="AL361" s="96"/>
      <c r="AM361" s="96"/>
      <c r="AN361" s="96"/>
      <c r="AO361" s="96"/>
      <c r="AP361" s="96"/>
      <c r="AQ361" s="96"/>
      <c r="AR361" s="96"/>
      <c r="AT361" s="96"/>
      <c r="AU361" s="96"/>
      <c r="AV361" s="96"/>
      <c r="AW361" s="96"/>
      <c r="AX361" s="96"/>
      <c r="AY361" s="96"/>
      <c r="AZ361" s="96"/>
      <c r="BA361" s="96"/>
      <c r="BB361" s="96"/>
      <c r="BC361" s="96"/>
      <c r="BD361" s="96"/>
      <c r="BE361" s="96"/>
      <c r="BF361" s="96"/>
      <c r="BG361" s="96"/>
      <c r="BH361" s="96"/>
      <c r="BI361" s="96"/>
      <c r="BJ361" s="96"/>
      <c r="BK361" s="96"/>
      <c r="BL361" s="96"/>
      <c r="BM361" s="96"/>
      <c r="BN361" s="96"/>
      <c r="BO361" s="96"/>
      <c r="BP361" s="96"/>
      <c r="BQ361" s="96"/>
      <c r="BR361" s="96"/>
      <c r="BS361" s="96"/>
      <c r="BT361" s="96"/>
      <c r="BV361" s="96"/>
      <c r="BW361" s="96"/>
      <c r="BX361" s="96"/>
      <c r="BY361" s="96"/>
      <c r="BZ361" s="96"/>
      <c r="CA361" s="96"/>
      <c r="CB361" s="96"/>
      <c r="CC361" s="96"/>
      <c r="CD361" s="96"/>
      <c r="CE361" s="96"/>
      <c r="CF361" s="96"/>
      <c r="CG361" s="96"/>
      <c r="CH361" s="96"/>
      <c r="CI361" s="96"/>
      <c r="CJ361" s="96"/>
      <c r="CK361" s="96"/>
      <c r="CL361" s="96"/>
      <c r="CM361" s="96"/>
      <c r="CN361" s="96"/>
      <c r="CO361" s="96"/>
      <c r="CP361" s="96"/>
      <c r="CQ361" s="96"/>
      <c r="CR361" s="96"/>
      <c r="CS361" s="96"/>
      <c r="CT361" s="96"/>
      <c r="CU361" s="96"/>
      <c r="CV361" s="96"/>
    </row>
    <row r="362" spans="1:100" s="94" customFormat="1" ht="14.4">
      <c r="A362" s="96"/>
      <c r="B362" s="96"/>
      <c r="C362" s="96"/>
      <c r="D362" s="96"/>
      <c r="E362" s="96"/>
      <c r="F362" s="96"/>
      <c r="G362" s="100"/>
      <c r="H362" s="97"/>
      <c r="I362" s="101"/>
      <c r="J362" s="97"/>
      <c r="K362" s="97"/>
      <c r="L362" s="97"/>
      <c r="M362" s="97"/>
      <c r="N362" s="99"/>
      <c r="O362" s="99"/>
      <c r="P362" s="98"/>
      <c r="Q362" s="98"/>
      <c r="R362" s="96"/>
      <c r="S362" s="96"/>
      <c r="T362" s="96"/>
      <c r="U362" s="96"/>
      <c r="V362" s="96"/>
      <c r="W362" s="96"/>
      <c r="X362" s="96"/>
      <c r="Y362" s="96"/>
      <c r="Z362" s="96"/>
      <c r="AA362" s="96"/>
      <c r="AB362" s="96"/>
      <c r="AC362" s="96"/>
      <c r="AD362" s="96"/>
      <c r="AE362" s="96"/>
      <c r="AF362" s="96"/>
      <c r="AG362" s="96"/>
      <c r="AH362" s="96"/>
      <c r="AI362" s="96"/>
      <c r="AJ362" s="96"/>
      <c r="AK362" s="96"/>
      <c r="AL362" s="96"/>
      <c r="AM362" s="96"/>
      <c r="AN362" s="96"/>
      <c r="AO362" s="96"/>
      <c r="AP362" s="96"/>
      <c r="AQ362" s="96"/>
      <c r="AR362" s="96"/>
      <c r="AT362" s="96"/>
      <c r="AU362" s="96"/>
      <c r="AV362" s="96"/>
      <c r="AW362" s="96"/>
      <c r="AX362" s="96"/>
      <c r="AY362" s="96"/>
      <c r="AZ362" s="96"/>
      <c r="BA362" s="96"/>
      <c r="BB362" s="96"/>
      <c r="BC362" s="96"/>
      <c r="BD362" s="96"/>
      <c r="BE362" s="96"/>
      <c r="BF362" s="96"/>
      <c r="BG362" s="96"/>
      <c r="BH362" s="96"/>
      <c r="BI362" s="96"/>
      <c r="BJ362" s="96"/>
      <c r="BK362" s="96"/>
      <c r="BL362" s="96"/>
      <c r="BM362" s="96"/>
      <c r="BN362" s="96"/>
      <c r="BO362" s="96"/>
      <c r="BP362" s="96"/>
      <c r="BQ362" s="96"/>
      <c r="BR362" s="96"/>
      <c r="BS362" s="96"/>
      <c r="BT362" s="96"/>
      <c r="BV362" s="96"/>
      <c r="BW362" s="96"/>
      <c r="BX362" s="96"/>
      <c r="BY362" s="96"/>
      <c r="BZ362" s="96"/>
      <c r="CA362" s="96"/>
      <c r="CB362" s="96"/>
      <c r="CC362" s="96"/>
      <c r="CD362" s="96"/>
      <c r="CE362" s="96"/>
      <c r="CF362" s="96"/>
      <c r="CG362" s="96"/>
      <c r="CH362" s="96"/>
      <c r="CI362" s="96"/>
      <c r="CJ362" s="96"/>
      <c r="CK362" s="96"/>
      <c r="CL362" s="96"/>
      <c r="CM362" s="96"/>
      <c r="CN362" s="96"/>
      <c r="CO362" s="96"/>
      <c r="CP362" s="96"/>
      <c r="CQ362" s="96"/>
      <c r="CR362" s="96"/>
      <c r="CS362" s="96"/>
      <c r="CT362" s="96"/>
      <c r="CU362" s="96"/>
      <c r="CV362" s="96"/>
    </row>
    <row r="363" spans="1:100" s="94" customFormat="1" ht="14.4">
      <c r="A363" s="96"/>
      <c r="B363" s="96"/>
      <c r="C363" s="96"/>
      <c r="D363" s="96"/>
      <c r="E363" s="96"/>
      <c r="F363" s="96"/>
      <c r="G363" s="100"/>
      <c r="H363" s="97"/>
      <c r="I363" s="101"/>
      <c r="J363" s="97"/>
      <c r="K363" s="97"/>
      <c r="L363" s="97"/>
      <c r="M363" s="97"/>
      <c r="N363" s="99"/>
      <c r="O363" s="99"/>
      <c r="P363" s="98"/>
      <c r="Q363" s="98"/>
      <c r="R363" s="96"/>
      <c r="S363" s="96"/>
      <c r="T363" s="96"/>
      <c r="U363" s="96"/>
      <c r="V363" s="96"/>
      <c r="W363" s="96"/>
      <c r="X363" s="96"/>
      <c r="Y363" s="96"/>
      <c r="Z363" s="96"/>
      <c r="AA363" s="96"/>
      <c r="AB363" s="96"/>
      <c r="AC363" s="96"/>
      <c r="AD363" s="96"/>
      <c r="AE363" s="96"/>
      <c r="AF363" s="96"/>
      <c r="AG363" s="96"/>
      <c r="AH363" s="96"/>
      <c r="AI363" s="96"/>
      <c r="AJ363" s="96"/>
      <c r="AK363" s="96"/>
      <c r="AL363" s="96"/>
      <c r="AM363" s="96"/>
      <c r="AN363" s="96"/>
      <c r="AO363" s="96"/>
      <c r="AP363" s="96"/>
      <c r="AQ363" s="96"/>
      <c r="AR363" s="96"/>
      <c r="AT363" s="96"/>
      <c r="AU363" s="96"/>
      <c r="AV363" s="96"/>
      <c r="AW363" s="96"/>
      <c r="AX363" s="96"/>
      <c r="AY363" s="96"/>
      <c r="AZ363" s="96"/>
      <c r="BA363" s="96"/>
      <c r="BB363" s="96"/>
      <c r="BC363" s="96"/>
      <c r="BD363" s="96"/>
      <c r="BE363" s="96"/>
      <c r="BF363" s="96"/>
      <c r="BG363" s="96"/>
      <c r="BH363" s="96"/>
      <c r="BI363" s="96"/>
      <c r="BJ363" s="96"/>
      <c r="BK363" s="96"/>
      <c r="BL363" s="96"/>
      <c r="BM363" s="96"/>
      <c r="BN363" s="96"/>
      <c r="BO363" s="96"/>
      <c r="BP363" s="96"/>
      <c r="BQ363" s="96"/>
      <c r="BR363" s="96"/>
      <c r="BS363" s="96"/>
      <c r="BT363" s="96"/>
      <c r="BV363" s="96"/>
      <c r="BW363" s="96"/>
      <c r="BX363" s="96"/>
      <c r="BY363" s="96"/>
      <c r="BZ363" s="96"/>
      <c r="CA363" s="96"/>
      <c r="CB363" s="96"/>
      <c r="CC363" s="96"/>
      <c r="CD363" s="96"/>
      <c r="CE363" s="96"/>
      <c r="CF363" s="96"/>
      <c r="CG363" s="96"/>
      <c r="CH363" s="96"/>
      <c r="CI363" s="96"/>
      <c r="CJ363" s="96"/>
      <c r="CK363" s="96"/>
      <c r="CL363" s="96"/>
      <c r="CM363" s="96"/>
      <c r="CN363" s="96"/>
      <c r="CO363" s="96"/>
      <c r="CP363" s="96"/>
      <c r="CQ363" s="96"/>
      <c r="CR363" s="96"/>
      <c r="CS363" s="96"/>
      <c r="CT363" s="96"/>
      <c r="CU363" s="96"/>
      <c r="CV363" s="96"/>
    </row>
    <row r="364" spans="1:100" s="94" customFormat="1" ht="14.4">
      <c r="A364" s="96"/>
      <c r="B364" s="96"/>
      <c r="C364" s="96"/>
      <c r="D364" s="96"/>
      <c r="E364" s="96"/>
      <c r="F364" s="96"/>
      <c r="G364" s="100"/>
      <c r="H364" s="97"/>
      <c r="I364" s="101"/>
      <c r="J364" s="97"/>
      <c r="K364" s="97"/>
      <c r="L364" s="97"/>
      <c r="M364" s="97"/>
      <c r="N364" s="99"/>
      <c r="O364" s="99"/>
      <c r="P364" s="98"/>
      <c r="Q364" s="98"/>
      <c r="R364" s="96"/>
      <c r="S364" s="96"/>
      <c r="T364" s="96"/>
      <c r="U364" s="96"/>
      <c r="V364" s="96"/>
      <c r="W364" s="96"/>
      <c r="X364" s="96"/>
      <c r="Y364" s="96"/>
      <c r="Z364" s="96"/>
      <c r="AA364" s="96"/>
      <c r="AB364" s="96"/>
      <c r="AC364" s="96"/>
      <c r="AD364" s="96"/>
      <c r="AE364" s="96"/>
      <c r="AF364" s="96"/>
      <c r="AG364" s="96"/>
      <c r="AH364" s="96"/>
      <c r="AI364" s="96"/>
      <c r="AJ364" s="96"/>
      <c r="AK364" s="96"/>
      <c r="AL364" s="96"/>
      <c r="AM364" s="96"/>
      <c r="AN364" s="96"/>
      <c r="AO364" s="96"/>
      <c r="AP364" s="96"/>
      <c r="AQ364" s="96"/>
      <c r="AR364" s="96"/>
      <c r="AT364" s="96"/>
      <c r="AU364" s="96"/>
      <c r="AV364" s="96"/>
      <c r="AW364" s="96"/>
      <c r="AX364" s="96"/>
      <c r="AY364" s="96"/>
      <c r="AZ364" s="96"/>
      <c r="BA364" s="96"/>
      <c r="BB364" s="96"/>
      <c r="BC364" s="96"/>
      <c r="BD364" s="96"/>
      <c r="BE364" s="96"/>
      <c r="BF364" s="96"/>
      <c r="BG364" s="96"/>
      <c r="BH364" s="96"/>
      <c r="BI364" s="96"/>
      <c r="BJ364" s="96"/>
      <c r="BK364" s="96"/>
      <c r="BL364" s="96"/>
      <c r="BM364" s="96"/>
      <c r="BN364" s="96"/>
      <c r="BO364" s="96"/>
      <c r="BP364" s="96"/>
      <c r="BQ364" s="96"/>
      <c r="BR364" s="96"/>
      <c r="BS364" s="96"/>
      <c r="BT364" s="96"/>
      <c r="BV364" s="96"/>
      <c r="BW364" s="96"/>
      <c r="BX364" s="96"/>
      <c r="BY364" s="96"/>
      <c r="BZ364" s="96"/>
      <c r="CA364" s="96"/>
      <c r="CB364" s="96"/>
      <c r="CC364" s="96"/>
      <c r="CD364" s="96"/>
      <c r="CE364" s="96"/>
      <c r="CF364" s="96"/>
      <c r="CG364" s="96"/>
      <c r="CH364" s="96"/>
      <c r="CI364" s="96"/>
      <c r="CJ364" s="96"/>
      <c r="CK364" s="96"/>
      <c r="CL364" s="96"/>
      <c r="CM364" s="96"/>
      <c r="CN364" s="96"/>
      <c r="CO364" s="96"/>
      <c r="CP364" s="96"/>
      <c r="CQ364" s="96"/>
      <c r="CR364" s="96"/>
      <c r="CS364" s="96"/>
      <c r="CT364" s="96"/>
      <c r="CU364" s="96"/>
      <c r="CV364" s="96"/>
    </row>
    <row r="365" spans="1:100" s="94" customFormat="1" ht="14.4">
      <c r="A365" s="96"/>
      <c r="B365" s="96"/>
      <c r="C365" s="96"/>
      <c r="D365" s="96"/>
      <c r="E365" s="96"/>
      <c r="F365" s="96"/>
      <c r="G365" s="100"/>
      <c r="H365" s="97"/>
      <c r="I365" s="101"/>
      <c r="J365" s="97"/>
      <c r="K365" s="97"/>
      <c r="L365" s="97"/>
      <c r="M365" s="97"/>
      <c r="N365" s="99"/>
      <c r="O365" s="99"/>
      <c r="P365" s="98"/>
      <c r="Q365" s="98"/>
      <c r="R365" s="96"/>
      <c r="S365" s="96"/>
      <c r="T365" s="96"/>
      <c r="U365" s="96"/>
      <c r="V365" s="96"/>
      <c r="W365" s="96"/>
      <c r="X365" s="96"/>
      <c r="Y365" s="96"/>
      <c r="Z365" s="96"/>
      <c r="AA365" s="96"/>
      <c r="AB365" s="96"/>
      <c r="AC365" s="96"/>
      <c r="AD365" s="96"/>
      <c r="AE365" s="96"/>
      <c r="AF365" s="96"/>
      <c r="AG365" s="96"/>
      <c r="AH365" s="96"/>
      <c r="AI365" s="96"/>
      <c r="AJ365" s="96"/>
      <c r="AK365" s="96"/>
      <c r="AL365" s="96"/>
      <c r="AM365" s="96"/>
      <c r="AN365" s="96"/>
      <c r="AO365" s="96"/>
      <c r="AP365" s="96"/>
      <c r="AQ365" s="96"/>
      <c r="AR365" s="96"/>
      <c r="AT365" s="96"/>
      <c r="AU365" s="96"/>
      <c r="AV365" s="96"/>
      <c r="AW365" s="96"/>
      <c r="AX365" s="96"/>
      <c r="AY365" s="96"/>
      <c r="AZ365" s="96"/>
      <c r="BA365" s="96"/>
      <c r="BB365" s="96"/>
      <c r="BC365" s="96"/>
      <c r="BD365" s="96"/>
      <c r="BE365" s="96"/>
      <c r="BF365" s="96"/>
      <c r="BG365" s="96"/>
      <c r="BH365" s="96"/>
      <c r="BI365" s="96"/>
      <c r="BJ365" s="96"/>
      <c r="BK365" s="96"/>
      <c r="BL365" s="96"/>
      <c r="BM365" s="96"/>
      <c r="BN365" s="96"/>
      <c r="BO365" s="96"/>
      <c r="BP365" s="96"/>
      <c r="BQ365" s="96"/>
      <c r="BR365" s="96"/>
      <c r="BS365" s="96"/>
      <c r="BT365" s="96"/>
      <c r="BV365" s="96"/>
      <c r="BW365" s="96"/>
      <c r="BX365" s="96"/>
      <c r="BY365" s="96"/>
      <c r="BZ365" s="96"/>
      <c r="CA365" s="96"/>
      <c r="CB365" s="96"/>
      <c r="CC365" s="96"/>
      <c r="CD365" s="96"/>
      <c r="CE365" s="96"/>
      <c r="CF365" s="96"/>
      <c r="CG365" s="96"/>
      <c r="CH365" s="96"/>
      <c r="CI365" s="96"/>
      <c r="CJ365" s="96"/>
      <c r="CK365" s="96"/>
      <c r="CL365" s="96"/>
      <c r="CM365" s="96"/>
      <c r="CN365" s="96"/>
      <c r="CO365" s="96"/>
      <c r="CP365" s="96"/>
      <c r="CQ365" s="96"/>
      <c r="CR365" s="96"/>
      <c r="CS365" s="96"/>
      <c r="CT365" s="96"/>
      <c r="CU365" s="96"/>
      <c r="CV365" s="96"/>
    </row>
    <row r="366" spans="1:100" s="94" customFormat="1" ht="14.4">
      <c r="A366" s="96"/>
      <c r="B366" s="96"/>
      <c r="C366" s="96"/>
      <c r="D366" s="96"/>
      <c r="E366" s="96"/>
      <c r="F366" s="96"/>
      <c r="G366" s="100"/>
      <c r="H366" s="97"/>
      <c r="I366" s="101"/>
      <c r="J366" s="97"/>
      <c r="K366" s="97"/>
      <c r="L366" s="97"/>
      <c r="M366" s="97"/>
      <c r="N366" s="99"/>
      <c r="O366" s="99"/>
      <c r="P366" s="98"/>
      <c r="Q366" s="98"/>
      <c r="R366" s="96"/>
      <c r="S366" s="96"/>
      <c r="T366" s="96"/>
      <c r="U366" s="96"/>
      <c r="V366" s="96"/>
      <c r="W366" s="96"/>
      <c r="X366" s="96"/>
      <c r="Y366" s="96"/>
      <c r="Z366" s="96"/>
      <c r="AA366" s="96"/>
      <c r="AB366" s="96"/>
      <c r="AC366" s="96"/>
      <c r="AD366" s="96"/>
      <c r="AE366" s="96"/>
      <c r="AF366" s="96"/>
      <c r="AG366" s="96"/>
      <c r="AH366" s="96"/>
      <c r="AI366" s="96"/>
      <c r="AJ366" s="96"/>
      <c r="AK366" s="96"/>
      <c r="AL366" s="96"/>
      <c r="AM366" s="96"/>
      <c r="AN366" s="96"/>
      <c r="AO366" s="96"/>
      <c r="AP366" s="96"/>
      <c r="AQ366" s="96"/>
      <c r="AR366" s="96"/>
      <c r="AT366" s="96"/>
      <c r="AU366" s="96"/>
      <c r="AV366" s="96"/>
      <c r="AW366" s="96"/>
      <c r="AX366" s="96"/>
      <c r="AY366" s="96"/>
      <c r="AZ366" s="96"/>
      <c r="BA366" s="96"/>
      <c r="BB366" s="96"/>
      <c r="BC366" s="96"/>
      <c r="BD366" s="96"/>
      <c r="BE366" s="96"/>
      <c r="BF366" s="96"/>
      <c r="BG366" s="96"/>
      <c r="BH366" s="96"/>
      <c r="BI366" s="96"/>
      <c r="BJ366" s="96"/>
      <c r="BK366" s="96"/>
      <c r="BL366" s="96"/>
      <c r="BM366" s="96"/>
      <c r="BN366" s="96"/>
      <c r="BO366" s="96"/>
      <c r="BP366" s="96"/>
      <c r="BQ366" s="96"/>
      <c r="BR366" s="96"/>
      <c r="BS366" s="96"/>
      <c r="BT366" s="96"/>
      <c r="BV366" s="96"/>
      <c r="BW366" s="96"/>
      <c r="BX366" s="96"/>
      <c r="BY366" s="96"/>
      <c r="BZ366" s="96"/>
      <c r="CA366" s="96"/>
      <c r="CB366" s="96"/>
      <c r="CC366" s="96"/>
      <c r="CD366" s="96"/>
      <c r="CE366" s="96"/>
      <c r="CF366" s="96"/>
      <c r="CG366" s="96"/>
      <c r="CH366" s="96"/>
      <c r="CI366" s="96"/>
      <c r="CJ366" s="96"/>
      <c r="CK366" s="96"/>
      <c r="CL366" s="96"/>
      <c r="CM366" s="96"/>
      <c r="CN366" s="96"/>
      <c r="CO366" s="96"/>
      <c r="CP366" s="96"/>
      <c r="CQ366" s="96"/>
      <c r="CR366" s="96"/>
      <c r="CS366" s="96"/>
      <c r="CT366" s="96"/>
      <c r="CU366" s="96"/>
      <c r="CV366" s="96"/>
    </row>
    <row r="367" spans="1:100" s="94" customFormat="1" ht="14.4">
      <c r="A367" s="96"/>
      <c r="B367" s="96"/>
      <c r="C367" s="96"/>
      <c r="D367" s="96"/>
      <c r="E367" s="96"/>
      <c r="F367" s="96"/>
      <c r="G367" s="100"/>
      <c r="H367" s="97"/>
      <c r="I367" s="101"/>
      <c r="J367" s="97"/>
      <c r="K367" s="97"/>
      <c r="L367" s="97"/>
      <c r="M367" s="97"/>
      <c r="N367" s="99"/>
      <c r="O367" s="99"/>
      <c r="P367" s="98"/>
      <c r="Q367" s="98"/>
      <c r="R367" s="96"/>
      <c r="S367" s="96"/>
      <c r="T367" s="96"/>
      <c r="U367" s="96"/>
      <c r="V367" s="96"/>
      <c r="W367" s="96"/>
      <c r="X367" s="96"/>
      <c r="Y367" s="96"/>
      <c r="Z367" s="96"/>
      <c r="AA367" s="96"/>
      <c r="AB367" s="96"/>
      <c r="AC367" s="96"/>
      <c r="AD367" s="96"/>
      <c r="AE367" s="96"/>
      <c r="AF367" s="96"/>
      <c r="AG367" s="96"/>
      <c r="AH367" s="96"/>
      <c r="AI367" s="96"/>
      <c r="AJ367" s="96"/>
      <c r="AK367" s="96"/>
      <c r="AL367" s="96"/>
      <c r="AM367" s="96"/>
      <c r="AN367" s="96"/>
      <c r="AO367" s="96"/>
      <c r="AP367" s="96"/>
      <c r="AQ367" s="96"/>
      <c r="AR367" s="96"/>
      <c r="AT367" s="96"/>
      <c r="AU367" s="96"/>
      <c r="AV367" s="96"/>
      <c r="AW367" s="96"/>
      <c r="AX367" s="96"/>
      <c r="AY367" s="96"/>
      <c r="AZ367" s="96"/>
      <c r="BA367" s="96"/>
      <c r="BB367" s="96"/>
      <c r="BC367" s="96"/>
      <c r="BD367" s="96"/>
      <c r="BE367" s="96"/>
      <c r="BF367" s="96"/>
      <c r="BG367" s="96"/>
      <c r="BH367" s="96"/>
      <c r="BI367" s="96"/>
      <c r="BJ367" s="96"/>
      <c r="BK367" s="96"/>
      <c r="BL367" s="96"/>
      <c r="BM367" s="96"/>
      <c r="BN367" s="96"/>
      <c r="BO367" s="96"/>
      <c r="BP367" s="96"/>
      <c r="BQ367" s="96"/>
      <c r="BR367" s="96"/>
      <c r="BS367" s="96"/>
      <c r="BT367" s="96"/>
      <c r="BV367" s="96"/>
      <c r="BW367" s="96"/>
      <c r="BX367" s="96"/>
      <c r="BY367" s="96"/>
      <c r="BZ367" s="96"/>
      <c r="CA367" s="96"/>
      <c r="CB367" s="96"/>
      <c r="CC367" s="96"/>
      <c r="CD367" s="96"/>
      <c r="CE367" s="96"/>
      <c r="CF367" s="96"/>
      <c r="CG367" s="96"/>
      <c r="CH367" s="96"/>
      <c r="CI367" s="96"/>
      <c r="CJ367" s="96"/>
      <c r="CK367" s="96"/>
      <c r="CL367" s="96"/>
      <c r="CM367" s="96"/>
      <c r="CN367" s="96"/>
      <c r="CO367" s="96"/>
      <c r="CP367" s="96"/>
      <c r="CQ367" s="96"/>
      <c r="CR367" s="96"/>
      <c r="CS367" s="96"/>
      <c r="CT367" s="96"/>
      <c r="CU367" s="96"/>
      <c r="CV367" s="96"/>
    </row>
    <row r="368" spans="1:100" s="94" customFormat="1" ht="14.4">
      <c r="A368" s="96"/>
      <c r="B368" s="96"/>
      <c r="C368" s="96"/>
      <c r="D368" s="96"/>
      <c r="E368" s="96"/>
      <c r="F368" s="96"/>
      <c r="G368" s="100"/>
      <c r="H368" s="97"/>
      <c r="I368" s="101"/>
      <c r="J368" s="97"/>
      <c r="K368" s="97"/>
      <c r="L368" s="97"/>
      <c r="M368" s="97"/>
      <c r="N368" s="99"/>
      <c r="O368" s="99"/>
      <c r="P368" s="98"/>
      <c r="Q368" s="98"/>
      <c r="R368" s="96"/>
      <c r="S368" s="96"/>
      <c r="T368" s="96"/>
      <c r="U368" s="96"/>
      <c r="V368" s="96"/>
      <c r="W368" s="96"/>
      <c r="X368" s="96"/>
      <c r="Y368" s="96"/>
      <c r="Z368" s="96"/>
      <c r="AA368" s="96"/>
      <c r="AB368" s="96"/>
      <c r="AC368" s="96"/>
      <c r="AD368" s="96"/>
      <c r="AE368" s="96"/>
      <c r="AF368" s="96"/>
      <c r="AG368" s="96"/>
      <c r="AH368" s="96"/>
      <c r="AI368" s="96"/>
      <c r="AJ368" s="96"/>
      <c r="AK368" s="96"/>
      <c r="AL368" s="96"/>
      <c r="AM368" s="96"/>
      <c r="AN368" s="96"/>
      <c r="AO368" s="96"/>
      <c r="AP368" s="96"/>
      <c r="AQ368" s="96"/>
      <c r="AR368" s="96"/>
      <c r="AT368" s="96"/>
      <c r="AU368" s="96"/>
      <c r="AV368" s="96"/>
      <c r="AW368" s="96"/>
      <c r="AX368" s="96"/>
      <c r="AY368" s="96"/>
      <c r="AZ368" s="96"/>
      <c r="BA368" s="96"/>
      <c r="BB368" s="96"/>
      <c r="BC368" s="96"/>
      <c r="BD368" s="96"/>
      <c r="BE368" s="96"/>
      <c r="BF368" s="96"/>
      <c r="BG368" s="96"/>
      <c r="BH368" s="96"/>
      <c r="BI368" s="96"/>
      <c r="BJ368" s="96"/>
      <c r="BK368" s="96"/>
      <c r="BL368" s="96"/>
      <c r="BM368" s="96"/>
      <c r="BN368" s="96"/>
      <c r="BO368" s="96"/>
      <c r="BP368" s="96"/>
      <c r="BQ368" s="96"/>
      <c r="BR368" s="96"/>
      <c r="BS368" s="96"/>
      <c r="BT368" s="96"/>
      <c r="BV368" s="96"/>
      <c r="BW368" s="96"/>
      <c r="BX368" s="96"/>
      <c r="BY368" s="96"/>
      <c r="BZ368" s="96"/>
      <c r="CA368" s="96"/>
      <c r="CB368" s="96"/>
      <c r="CC368" s="96"/>
      <c r="CD368" s="96"/>
      <c r="CE368" s="96"/>
      <c r="CF368" s="96"/>
      <c r="CG368" s="96"/>
      <c r="CH368" s="96"/>
      <c r="CI368" s="96"/>
      <c r="CJ368" s="96"/>
      <c r="CK368" s="96"/>
      <c r="CL368" s="96"/>
      <c r="CM368" s="96"/>
      <c r="CN368" s="96"/>
      <c r="CO368" s="96"/>
      <c r="CP368" s="96"/>
      <c r="CQ368" s="96"/>
      <c r="CR368" s="96"/>
      <c r="CS368" s="96"/>
      <c r="CT368" s="96"/>
      <c r="CU368" s="96"/>
      <c r="CV368" s="96"/>
    </row>
    <row r="369" spans="1:100" s="94" customFormat="1" ht="14.4">
      <c r="A369" s="96"/>
      <c r="B369" s="96"/>
      <c r="C369" s="96"/>
      <c r="D369" s="96"/>
      <c r="E369" s="96"/>
      <c r="F369" s="96"/>
      <c r="G369" s="100"/>
      <c r="H369" s="97"/>
      <c r="I369" s="101"/>
      <c r="J369" s="97"/>
      <c r="K369" s="97"/>
      <c r="L369" s="97"/>
      <c r="M369" s="97"/>
      <c r="N369" s="99"/>
      <c r="O369" s="99"/>
      <c r="P369" s="98"/>
      <c r="Q369" s="98"/>
      <c r="R369" s="96"/>
      <c r="S369" s="96"/>
      <c r="T369" s="96"/>
      <c r="U369" s="96"/>
      <c r="V369" s="96"/>
      <c r="W369" s="96"/>
      <c r="X369" s="96"/>
      <c r="Y369" s="96"/>
      <c r="Z369" s="96"/>
      <c r="AA369" s="96"/>
      <c r="AB369" s="96"/>
      <c r="AC369" s="96"/>
      <c r="AD369" s="96"/>
      <c r="AE369" s="96"/>
      <c r="AF369" s="96"/>
      <c r="AG369" s="96"/>
      <c r="AH369" s="96"/>
      <c r="AI369" s="96"/>
      <c r="AJ369" s="96"/>
      <c r="AK369" s="96"/>
      <c r="AL369" s="96"/>
      <c r="AM369" s="96"/>
      <c r="AN369" s="96"/>
      <c r="AO369" s="96"/>
      <c r="AP369" s="96"/>
      <c r="AQ369" s="96"/>
      <c r="AR369" s="96"/>
      <c r="AT369" s="96"/>
      <c r="AU369" s="96"/>
      <c r="AV369" s="96"/>
      <c r="AW369" s="96"/>
      <c r="AX369" s="96"/>
      <c r="AY369" s="96"/>
      <c r="AZ369" s="96"/>
      <c r="BA369" s="96"/>
      <c r="BB369" s="96"/>
      <c r="BC369" s="96"/>
      <c r="BD369" s="96"/>
      <c r="BE369" s="96"/>
      <c r="BF369" s="96"/>
      <c r="BG369" s="96"/>
      <c r="BH369" s="96"/>
      <c r="BI369" s="96"/>
      <c r="BJ369" s="96"/>
      <c r="BK369" s="96"/>
      <c r="BL369" s="96"/>
      <c r="BM369" s="96"/>
      <c r="BN369" s="96"/>
      <c r="BO369" s="96"/>
      <c r="BP369" s="96"/>
      <c r="BQ369" s="96"/>
      <c r="BR369" s="96"/>
      <c r="BS369" s="96"/>
      <c r="BT369" s="96"/>
      <c r="BV369" s="96"/>
      <c r="BW369" s="96"/>
      <c r="BX369" s="96"/>
      <c r="BY369" s="96"/>
      <c r="BZ369" s="96"/>
      <c r="CA369" s="96"/>
      <c r="CB369" s="96"/>
      <c r="CC369" s="96"/>
      <c r="CD369" s="96"/>
      <c r="CE369" s="96"/>
      <c r="CF369" s="96"/>
      <c r="CG369" s="96"/>
      <c r="CH369" s="96"/>
      <c r="CI369" s="96"/>
      <c r="CJ369" s="96"/>
      <c r="CK369" s="96"/>
      <c r="CL369" s="96"/>
      <c r="CM369" s="96"/>
      <c r="CN369" s="96"/>
      <c r="CO369" s="96"/>
      <c r="CP369" s="96"/>
      <c r="CQ369" s="96"/>
      <c r="CR369" s="96"/>
      <c r="CS369" s="96"/>
      <c r="CT369" s="96"/>
      <c r="CU369" s="96"/>
      <c r="CV369" s="96"/>
    </row>
    <row r="370" spans="1:100" s="94" customFormat="1" ht="14.4">
      <c r="A370" s="96"/>
      <c r="B370" s="96"/>
      <c r="C370" s="96"/>
      <c r="D370" s="96"/>
      <c r="E370" s="96"/>
      <c r="F370" s="96"/>
      <c r="G370" s="100"/>
      <c r="H370" s="97"/>
      <c r="I370" s="101"/>
      <c r="J370" s="97"/>
      <c r="K370" s="97"/>
      <c r="L370" s="97"/>
      <c r="M370" s="97"/>
      <c r="N370" s="99"/>
      <c r="O370" s="99"/>
      <c r="P370" s="98"/>
      <c r="Q370" s="98"/>
      <c r="R370" s="96"/>
      <c r="S370" s="96"/>
      <c r="T370" s="96"/>
      <c r="U370" s="96"/>
      <c r="V370" s="96"/>
      <c r="W370" s="96"/>
      <c r="X370" s="96"/>
      <c r="Y370" s="96"/>
      <c r="Z370" s="96"/>
      <c r="AA370" s="96"/>
      <c r="AB370" s="96"/>
      <c r="AC370" s="96"/>
      <c r="AD370" s="96"/>
      <c r="AE370" s="96"/>
      <c r="AF370" s="96"/>
      <c r="AG370" s="96"/>
      <c r="AH370" s="96"/>
      <c r="AI370" s="96"/>
      <c r="AJ370" s="96"/>
      <c r="AK370" s="96"/>
      <c r="AL370" s="96"/>
      <c r="AM370" s="96"/>
      <c r="AN370" s="96"/>
      <c r="AO370" s="96"/>
      <c r="AP370" s="96"/>
      <c r="AQ370" s="96"/>
      <c r="AR370" s="96"/>
      <c r="AT370" s="96"/>
      <c r="AU370" s="96"/>
      <c r="AV370" s="96"/>
      <c r="AW370" s="96"/>
      <c r="AX370" s="96"/>
      <c r="AY370" s="96"/>
      <c r="AZ370" s="96"/>
      <c r="BA370" s="96"/>
      <c r="BB370" s="96"/>
      <c r="BC370" s="96"/>
      <c r="BD370" s="96"/>
      <c r="BE370" s="96"/>
      <c r="BF370" s="96"/>
      <c r="BG370" s="96"/>
      <c r="BH370" s="96"/>
      <c r="BI370" s="96"/>
      <c r="BJ370" s="96"/>
      <c r="BK370" s="96"/>
      <c r="BL370" s="96"/>
      <c r="BM370" s="96"/>
      <c r="BN370" s="96"/>
      <c r="BO370" s="96"/>
      <c r="BP370" s="96"/>
      <c r="BQ370" s="96"/>
      <c r="BR370" s="96"/>
      <c r="BS370" s="96"/>
      <c r="BT370" s="96"/>
      <c r="BV370" s="96"/>
      <c r="BW370" s="96"/>
      <c r="BX370" s="96"/>
      <c r="BY370" s="96"/>
      <c r="BZ370" s="96"/>
      <c r="CA370" s="96"/>
      <c r="CB370" s="96"/>
      <c r="CC370" s="96"/>
      <c r="CD370" s="96"/>
      <c r="CE370" s="96"/>
      <c r="CF370" s="96"/>
      <c r="CG370" s="96"/>
      <c r="CH370" s="96"/>
      <c r="CI370" s="96"/>
      <c r="CJ370" s="96"/>
      <c r="CK370" s="96"/>
      <c r="CL370" s="96"/>
      <c r="CM370" s="96"/>
      <c r="CN370" s="96"/>
      <c r="CO370" s="96"/>
      <c r="CP370" s="96"/>
      <c r="CQ370" s="96"/>
      <c r="CR370" s="96"/>
      <c r="CS370" s="96"/>
      <c r="CT370" s="96"/>
      <c r="CU370" s="96"/>
      <c r="CV370" s="96"/>
    </row>
    <row r="371" spans="1:100" s="94" customFormat="1" ht="14.4">
      <c r="A371" s="96"/>
      <c r="B371" s="96"/>
      <c r="C371" s="96"/>
      <c r="D371" s="96"/>
      <c r="E371" s="96"/>
      <c r="F371" s="96"/>
      <c r="G371" s="100"/>
      <c r="H371" s="97"/>
      <c r="I371" s="101"/>
      <c r="J371" s="97"/>
      <c r="K371" s="97"/>
      <c r="L371" s="97"/>
      <c r="M371" s="97"/>
      <c r="N371" s="99"/>
      <c r="O371" s="99"/>
      <c r="P371" s="98"/>
      <c r="Q371" s="98"/>
      <c r="R371" s="96"/>
      <c r="S371" s="96"/>
      <c r="T371" s="96"/>
      <c r="U371" s="96"/>
      <c r="V371" s="96"/>
      <c r="W371" s="96"/>
      <c r="X371" s="96"/>
      <c r="Y371" s="96"/>
      <c r="Z371" s="96"/>
      <c r="AA371" s="96"/>
      <c r="AB371" s="96"/>
      <c r="AC371" s="96"/>
      <c r="AD371" s="96"/>
      <c r="AE371" s="96"/>
      <c r="AF371" s="96"/>
      <c r="AG371" s="96"/>
      <c r="AH371" s="96"/>
      <c r="AI371" s="96"/>
      <c r="AJ371" s="96"/>
      <c r="AK371" s="96"/>
      <c r="AL371" s="96"/>
      <c r="AM371" s="96"/>
      <c r="AN371" s="96"/>
      <c r="AO371" s="96"/>
      <c r="AP371" s="96"/>
      <c r="AQ371" s="96"/>
      <c r="AR371" s="96"/>
      <c r="AT371" s="96"/>
      <c r="AU371" s="96"/>
      <c r="AV371" s="96"/>
      <c r="AW371" s="96"/>
      <c r="AX371" s="96"/>
      <c r="AY371" s="96"/>
      <c r="AZ371" s="96"/>
      <c r="BA371" s="96"/>
      <c r="BB371" s="96"/>
      <c r="BC371" s="96"/>
      <c r="BD371" s="96"/>
      <c r="BE371" s="96"/>
      <c r="BF371" s="96"/>
      <c r="BG371" s="96"/>
      <c r="BH371" s="96"/>
      <c r="BI371" s="96"/>
      <c r="BJ371" s="96"/>
      <c r="BK371" s="96"/>
      <c r="BL371" s="96"/>
      <c r="BM371" s="96"/>
      <c r="BN371" s="96"/>
      <c r="BO371" s="96"/>
      <c r="BP371" s="96"/>
      <c r="BQ371" s="96"/>
      <c r="BR371" s="96"/>
      <c r="BS371" s="96"/>
      <c r="BT371" s="96"/>
      <c r="BV371" s="96"/>
      <c r="BW371" s="96"/>
      <c r="BX371" s="96"/>
      <c r="BY371" s="96"/>
      <c r="BZ371" s="96"/>
      <c r="CA371" s="96"/>
      <c r="CB371" s="96"/>
      <c r="CC371" s="96"/>
      <c r="CD371" s="96"/>
      <c r="CE371" s="96"/>
      <c r="CF371" s="96"/>
      <c r="CG371" s="96"/>
      <c r="CH371" s="96"/>
      <c r="CI371" s="96"/>
      <c r="CJ371" s="96"/>
      <c r="CK371" s="96"/>
      <c r="CL371" s="96"/>
      <c r="CM371" s="96"/>
      <c r="CN371" s="96"/>
      <c r="CO371" s="96"/>
      <c r="CP371" s="96"/>
      <c r="CQ371" s="96"/>
      <c r="CR371" s="96"/>
      <c r="CS371" s="96"/>
      <c r="CT371" s="96"/>
      <c r="CU371" s="96"/>
      <c r="CV371" s="96"/>
    </row>
    <row r="372" spans="1:100" s="94" customFormat="1" ht="14.4">
      <c r="A372" s="96"/>
      <c r="B372" s="96"/>
      <c r="C372" s="96"/>
      <c r="D372" s="96"/>
      <c r="E372" s="96"/>
      <c r="F372" s="96"/>
      <c r="G372" s="100"/>
      <c r="H372" s="97"/>
      <c r="I372" s="101"/>
      <c r="J372" s="97"/>
      <c r="K372" s="97"/>
      <c r="L372" s="97"/>
      <c r="M372" s="97"/>
      <c r="N372" s="99"/>
      <c r="O372" s="99"/>
      <c r="P372" s="98"/>
      <c r="Q372" s="98"/>
      <c r="R372" s="96"/>
      <c r="S372" s="96"/>
      <c r="T372" s="96"/>
      <c r="U372" s="96"/>
      <c r="V372" s="96"/>
      <c r="W372" s="96"/>
      <c r="X372" s="96"/>
      <c r="Y372" s="96"/>
      <c r="Z372" s="96"/>
      <c r="AA372" s="96"/>
      <c r="AB372" s="96"/>
      <c r="AC372" s="96"/>
      <c r="AD372" s="96"/>
      <c r="AE372" s="96"/>
      <c r="AF372" s="96"/>
      <c r="AG372" s="96"/>
      <c r="AH372" s="96"/>
      <c r="AI372" s="96"/>
      <c r="AJ372" s="96"/>
      <c r="AK372" s="96"/>
      <c r="AL372" s="96"/>
      <c r="AM372" s="96"/>
      <c r="AN372" s="96"/>
      <c r="AO372" s="96"/>
      <c r="AP372" s="96"/>
      <c r="AQ372" s="96"/>
      <c r="AR372" s="96"/>
      <c r="AT372" s="96"/>
      <c r="AU372" s="96"/>
      <c r="AV372" s="96"/>
      <c r="AW372" s="96"/>
      <c r="AX372" s="96"/>
      <c r="AY372" s="96"/>
      <c r="AZ372" s="96"/>
      <c r="BA372" s="96"/>
      <c r="BB372" s="96"/>
      <c r="BC372" s="96"/>
      <c r="BD372" s="96"/>
      <c r="BE372" s="96"/>
      <c r="BF372" s="96"/>
      <c r="BG372" s="96"/>
      <c r="BH372" s="96"/>
      <c r="BI372" s="96"/>
      <c r="BJ372" s="96"/>
      <c r="BK372" s="96"/>
      <c r="BL372" s="96"/>
      <c r="BM372" s="96"/>
      <c r="BN372" s="96"/>
      <c r="BO372" s="96"/>
      <c r="BP372" s="96"/>
      <c r="BQ372" s="96"/>
      <c r="BR372" s="96"/>
      <c r="BS372" s="96"/>
      <c r="BT372" s="96"/>
      <c r="BV372" s="96"/>
      <c r="BW372" s="96"/>
      <c r="BX372" s="96"/>
      <c r="BY372" s="96"/>
      <c r="BZ372" s="96"/>
      <c r="CA372" s="96"/>
      <c r="CB372" s="96"/>
      <c r="CC372" s="96"/>
      <c r="CD372" s="96"/>
      <c r="CE372" s="96"/>
      <c r="CF372" s="96"/>
      <c r="CG372" s="96"/>
      <c r="CH372" s="96"/>
      <c r="CI372" s="96"/>
      <c r="CJ372" s="96"/>
      <c r="CK372" s="96"/>
      <c r="CL372" s="96"/>
      <c r="CM372" s="96"/>
      <c r="CN372" s="96"/>
      <c r="CO372" s="96"/>
      <c r="CP372" s="96"/>
      <c r="CQ372" s="96"/>
      <c r="CR372" s="96"/>
      <c r="CS372" s="96"/>
      <c r="CT372" s="96"/>
      <c r="CU372" s="96"/>
      <c r="CV372" s="96"/>
    </row>
    <row r="373" spans="1:100" s="94" customFormat="1" ht="14.4">
      <c r="A373" s="96"/>
      <c r="B373" s="96"/>
      <c r="C373" s="96"/>
      <c r="D373" s="96"/>
      <c r="E373" s="96"/>
      <c r="F373" s="96"/>
      <c r="G373" s="100"/>
      <c r="H373" s="97"/>
      <c r="I373" s="101"/>
      <c r="J373" s="97"/>
      <c r="K373" s="97"/>
      <c r="L373" s="97"/>
      <c r="M373" s="97"/>
      <c r="N373" s="99"/>
      <c r="O373" s="99"/>
      <c r="P373" s="98"/>
      <c r="Q373" s="98"/>
      <c r="R373" s="96"/>
      <c r="S373" s="96"/>
      <c r="T373" s="96"/>
      <c r="U373" s="96"/>
      <c r="V373" s="96"/>
      <c r="W373" s="96"/>
      <c r="X373" s="96"/>
      <c r="Y373" s="96"/>
      <c r="Z373" s="96"/>
      <c r="AA373" s="96"/>
      <c r="AB373" s="96"/>
      <c r="AC373" s="96"/>
      <c r="AD373" s="96"/>
      <c r="AE373" s="96"/>
      <c r="AF373" s="96"/>
      <c r="AG373" s="96"/>
      <c r="AH373" s="96"/>
      <c r="AI373" s="96"/>
      <c r="AJ373" s="96"/>
      <c r="AK373" s="96"/>
      <c r="AL373" s="96"/>
      <c r="AM373" s="96"/>
      <c r="AN373" s="96"/>
      <c r="AO373" s="96"/>
      <c r="AP373" s="96"/>
      <c r="AQ373" s="96"/>
      <c r="AR373" s="96"/>
      <c r="AT373" s="96"/>
      <c r="AU373" s="96"/>
      <c r="AV373" s="96"/>
      <c r="AW373" s="96"/>
      <c r="AX373" s="96"/>
      <c r="AY373" s="96"/>
      <c r="AZ373" s="96"/>
      <c r="BA373" s="96"/>
      <c r="BB373" s="96"/>
      <c r="BC373" s="96"/>
      <c r="BD373" s="96"/>
      <c r="BE373" s="96"/>
      <c r="BF373" s="96"/>
      <c r="BG373" s="96"/>
      <c r="BH373" s="96"/>
      <c r="BI373" s="96"/>
      <c r="BJ373" s="96"/>
      <c r="BK373" s="96"/>
      <c r="BL373" s="96"/>
      <c r="BM373" s="96"/>
      <c r="BN373" s="96"/>
      <c r="BO373" s="96"/>
      <c r="BP373" s="96"/>
      <c r="BQ373" s="96"/>
      <c r="BR373" s="96"/>
      <c r="BS373" s="96"/>
      <c r="BT373" s="96"/>
      <c r="BV373" s="96"/>
      <c r="BW373" s="96"/>
      <c r="BX373" s="96"/>
      <c r="BY373" s="96"/>
      <c r="BZ373" s="96"/>
      <c r="CA373" s="96"/>
      <c r="CB373" s="96"/>
      <c r="CC373" s="96"/>
      <c r="CD373" s="96"/>
      <c r="CE373" s="96"/>
      <c r="CF373" s="96"/>
      <c r="CG373" s="96"/>
      <c r="CH373" s="96"/>
      <c r="CI373" s="96"/>
      <c r="CJ373" s="96"/>
      <c r="CK373" s="96"/>
      <c r="CL373" s="96"/>
      <c r="CM373" s="96"/>
      <c r="CN373" s="96"/>
      <c r="CO373" s="96"/>
      <c r="CP373" s="96"/>
      <c r="CQ373" s="96"/>
      <c r="CR373" s="96"/>
      <c r="CS373" s="96"/>
      <c r="CT373" s="96"/>
      <c r="CU373" s="96"/>
      <c r="CV373" s="96"/>
    </row>
    <row r="374" spans="1:100" s="94" customFormat="1" ht="14.4">
      <c r="A374" s="96"/>
      <c r="B374" s="96"/>
      <c r="C374" s="96"/>
      <c r="D374" s="96"/>
      <c r="E374" s="96"/>
      <c r="F374" s="96"/>
      <c r="G374" s="100"/>
      <c r="H374" s="97"/>
      <c r="I374" s="101"/>
      <c r="J374" s="97"/>
      <c r="K374" s="97"/>
      <c r="L374" s="97"/>
      <c r="M374" s="97"/>
      <c r="N374" s="99"/>
      <c r="O374" s="99"/>
      <c r="P374" s="98"/>
      <c r="Q374" s="98"/>
      <c r="R374" s="96"/>
      <c r="S374" s="96"/>
      <c r="T374" s="96"/>
      <c r="U374" s="96"/>
      <c r="V374" s="96"/>
      <c r="W374" s="96"/>
      <c r="X374" s="96"/>
      <c r="Y374" s="96"/>
      <c r="Z374" s="96"/>
      <c r="AA374" s="96"/>
      <c r="AB374" s="96"/>
      <c r="AC374" s="96"/>
      <c r="AD374" s="96"/>
      <c r="AE374" s="96"/>
      <c r="AF374" s="96"/>
      <c r="AG374" s="96"/>
      <c r="AH374" s="96"/>
      <c r="AI374" s="96"/>
      <c r="AJ374" s="96"/>
      <c r="AK374" s="96"/>
      <c r="AL374" s="96"/>
      <c r="AM374" s="96"/>
      <c r="AN374" s="96"/>
      <c r="AO374" s="96"/>
      <c r="AP374" s="96"/>
      <c r="AQ374" s="96"/>
      <c r="AR374" s="96"/>
      <c r="AT374" s="96"/>
      <c r="AU374" s="96"/>
      <c r="AV374" s="96"/>
      <c r="AW374" s="96"/>
      <c r="AX374" s="96"/>
      <c r="AY374" s="96"/>
      <c r="AZ374" s="96"/>
      <c r="BA374" s="96"/>
      <c r="BB374" s="96"/>
      <c r="BC374" s="96"/>
      <c r="BD374" s="96"/>
      <c r="BE374" s="96"/>
      <c r="BF374" s="96"/>
      <c r="BG374" s="96"/>
      <c r="BH374" s="96"/>
      <c r="BI374" s="96"/>
      <c r="BJ374" s="96"/>
      <c r="BK374" s="96"/>
      <c r="BL374" s="96"/>
      <c r="BM374" s="96"/>
      <c r="BN374" s="96"/>
      <c r="BO374" s="96"/>
      <c r="BP374" s="96"/>
      <c r="BQ374" s="96"/>
      <c r="BR374" s="96"/>
      <c r="BS374" s="96"/>
      <c r="BT374" s="96"/>
      <c r="BV374" s="96"/>
      <c r="BW374" s="96"/>
      <c r="BX374" s="96"/>
      <c r="BY374" s="96"/>
      <c r="BZ374" s="96"/>
      <c r="CA374" s="96"/>
      <c r="CB374" s="96"/>
      <c r="CC374" s="96"/>
      <c r="CD374" s="96"/>
      <c r="CE374" s="96"/>
      <c r="CF374" s="96"/>
      <c r="CG374" s="96"/>
      <c r="CH374" s="96"/>
      <c r="CI374" s="96"/>
      <c r="CJ374" s="96"/>
      <c r="CK374" s="96"/>
      <c r="CL374" s="96"/>
      <c r="CM374" s="96"/>
      <c r="CN374" s="96"/>
      <c r="CO374" s="96"/>
      <c r="CP374" s="96"/>
      <c r="CQ374" s="96"/>
      <c r="CR374" s="96"/>
      <c r="CS374" s="96"/>
      <c r="CT374" s="96"/>
      <c r="CU374" s="96"/>
      <c r="CV374" s="96"/>
    </row>
    <row r="375" spans="1:100" s="94" customFormat="1" ht="14.4">
      <c r="A375" s="96"/>
      <c r="B375" s="96"/>
      <c r="C375" s="96"/>
      <c r="D375" s="96"/>
      <c r="E375" s="96"/>
      <c r="F375" s="96"/>
      <c r="G375" s="100"/>
      <c r="H375" s="97"/>
      <c r="I375" s="101"/>
      <c r="J375" s="97"/>
      <c r="K375" s="97"/>
      <c r="L375" s="97"/>
      <c r="M375" s="97"/>
      <c r="N375" s="99"/>
      <c r="O375" s="99"/>
      <c r="P375" s="98"/>
      <c r="Q375" s="98"/>
      <c r="R375" s="96"/>
      <c r="S375" s="96"/>
      <c r="T375" s="96"/>
      <c r="U375" s="96"/>
      <c r="V375" s="96"/>
      <c r="W375" s="96"/>
      <c r="X375" s="96"/>
      <c r="Y375" s="96"/>
      <c r="Z375" s="96"/>
      <c r="AA375" s="96"/>
      <c r="AB375" s="96"/>
      <c r="AC375" s="96"/>
      <c r="AD375" s="96"/>
      <c r="AE375" s="96"/>
      <c r="AF375" s="96"/>
      <c r="AG375" s="96"/>
      <c r="AH375" s="96"/>
      <c r="AI375" s="96"/>
      <c r="AJ375" s="96"/>
      <c r="AK375" s="96"/>
      <c r="AL375" s="96"/>
      <c r="AM375" s="96"/>
      <c r="AN375" s="96"/>
      <c r="AO375" s="96"/>
      <c r="AP375" s="96"/>
      <c r="AQ375" s="96"/>
      <c r="AR375" s="96"/>
      <c r="AT375" s="96"/>
      <c r="AU375" s="96"/>
      <c r="AV375" s="96"/>
      <c r="AW375" s="96"/>
      <c r="AX375" s="96"/>
      <c r="AY375" s="96"/>
      <c r="AZ375" s="96"/>
      <c r="BA375" s="96"/>
      <c r="BB375" s="96"/>
      <c r="BC375" s="96"/>
      <c r="BD375" s="96"/>
      <c r="BE375" s="96"/>
      <c r="BF375" s="96"/>
      <c r="BG375" s="96"/>
      <c r="BH375" s="96"/>
      <c r="BI375" s="96"/>
      <c r="BJ375" s="96"/>
      <c r="BK375" s="96"/>
      <c r="BL375" s="96"/>
      <c r="BM375" s="96"/>
      <c r="BN375" s="96"/>
      <c r="BO375" s="96"/>
      <c r="BP375" s="96"/>
      <c r="BQ375" s="96"/>
      <c r="BR375" s="96"/>
      <c r="BS375" s="96"/>
      <c r="BT375" s="96"/>
      <c r="BV375" s="96"/>
      <c r="BW375" s="96"/>
      <c r="BX375" s="96"/>
      <c r="BY375" s="96"/>
      <c r="BZ375" s="96"/>
      <c r="CA375" s="96"/>
      <c r="CB375" s="96"/>
      <c r="CC375" s="96"/>
      <c r="CD375" s="96"/>
      <c r="CE375" s="96"/>
      <c r="CF375" s="96"/>
      <c r="CG375" s="96"/>
      <c r="CH375" s="96"/>
      <c r="CI375" s="96"/>
      <c r="CJ375" s="96"/>
      <c r="CK375" s="96"/>
      <c r="CL375" s="96"/>
      <c r="CM375" s="96"/>
      <c r="CN375" s="96"/>
      <c r="CO375" s="96"/>
      <c r="CP375" s="96"/>
      <c r="CQ375" s="96"/>
      <c r="CR375" s="96"/>
      <c r="CS375" s="96"/>
      <c r="CT375" s="96"/>
      <c r="CU375" s="96"/>
      <c r="CV375" s="96"/>
    </row>
    <row r="376" spans="1:100" s="94" customFormat="1" ht="14.4">
      <c r="A376" s="96"/>
      <c r="B376" s="96"/>
      <c r="C376" s="96"/>
      <c r="D376" s="96"/>
      <c r="E376" s="96"/>
      <c r="F376" s="96"/>
      <c r="G376" s="100"/>
      <c r="H376" s="97"/>
      <c r="I376" s="101"/>
      <c r="J376" s="97"/>
      <c r="K376" s="97"/>
      <c r="L376" s="97"/>
      <c r="M376" s="97"/>
      <c r="N376" s="99"/>
      <c r="O376" s="99"/>
      <c r="P376" s="98"/>
      <c r="Q376" s="98"/>
      <c r="R376" s="96"/>
      <c r="S376" s="96"/>
      <c r="T376" s="96"/>
      <c r="U376" s="96"/>
      <c r="V376" s="96"/>
      <c r="W376" s="96"/>
      <c r="X376" s="96"/>
      <c r="Y376" s="96"/>
      <c r="Z376" s="96"/>
      <c r="AA376" s="96"/>
      <c r="AB376" s="96"/>
      <c r="AC376" s="96"/>
      <c r="AD376" s="96"/>
      <c r="AE376" s="96"/>
      <c r="AF376" s="96"/>
      <c r="AG376" s="96"/>
      <c r="AH376" s="96"/>
      <c r="AI376" s="96"/>
      <c r="AJ376" s="96"/>
      <c r="AK376" s="96"/>
      <c r="AL376" s="96"/>
      <c r="AM376" s="96"/>
      <c r="AN376" s="96"/>
      <c r="AO376" s="96"/>
      <c r="AP376" s="96"/>
      <c r="AQ376" s="96"/>
      <c r="AR376" s="96"/>
      <c r="AT376" s="96"/>
      <c r="AU376" s="96"/>
      <c r="AV376" s="96"/>
      <c r="AW376" s="96"/>
      <c r="AX376" s="96"/>
      <c r="AY376" s="96"/>
      <c r="AZ376" s="96"/>
      <c r="BA376" s="96"/>
      <c r="BB376" s="96"/>
      <c r="BC376" s="96"/>
      <c r="BD376" s="96"/>
      <c r="BE376" s="96"/>
      <c r="BF376" s="96"/>
      <c r="BG376" s="96"/>
      <c r="BH376" s="96"/>
      <c r="BI376" s="96"/>
      <c r="BJ376" s="96"/>
      <c r="BK376" s="96"/>
      <c r="BL376" s="96"/>
      <c r="BM376" s="96"/>
      <c r="BN376" s="96"/>
      <c r="BO376" s="96"/>
      <c r="BP376" s="96"/>
      <c r="BQ376" s="96"/>
      <c r="BR376" s="96"/>
      <c r="BS376" s="96"/>
      <c r="BT376" s="96"/>
      <c r="BV376" s="96"/>
      <c r="BW376" s="96"/>
      <c r="BX376" s="96"/>
      <c r="BY376" s="96"/>
      <c r="BZ376" s="96"/>
      <c r="CA376" s="96"/>
      <c r="CB376" s="96"/>
      <c r="CC376" s="96"/>
      <c r="CD376" s="96"/>
      <c r="CE376" s="96"/>
      <c r="CF376" s="96"/>
      <c r="CG376" s="96"/>
      <c r="CH376" s="96"/>
      <c r="CI376" s="96"/>
      <c r="CJ376" s="96"/>
      <c r="CK376" s="96"/>
      <c r="CL376" s="96"/>
      <c r="CM376" s="96"/>
      <c r="CN376" s="96"/>
      <c r="CO376" s="96"/>
      <c r="CP376" s="96"/>
      <c r="CQ376" s="96"/>
      <c r="CR376" s="96"/>
      <c r="CS376" s="96"/>
      <c r="CT376" s="96"/>
      <c r="CU376" s="96"/>
      <c r="CV376" s="96"/>
    </row>
    <row r="377" spans="1:100" s="94" customFormat="1" ht="14.4">
      <c r="A377" s="96"/>
      <c r="B377" s="96"/>
      <c r="C377" s="96"/>
      <c r="D377" s="96"/>
      <c r="E377" s="96"/>
      <c r="F377" s="96"/>
      <c r="G377" s="100"/>
      <c r="H377" s="97"/>
      <c r="I377" s="101"/>
      <c r="J377" s="97"/>
      <c r="K377" s="97"/>
      <c r="L377" s="97"/>
      <c r="M377" s="97"/>
      <c r="N377" s="99"/>
      <c r="O377" s="99"/>
      <c r="P377" s="98"/>
      <c r="Q377" s="98"/>
      <c r="R377" s="96"/>
      <c r="S377" s="96"/>
      <c r="T377" s="96"/>
      <c r="U377" s="96"/>
      <c r="V377" s="96"/>
      <c r="W377" s="96"/>
      <c r="X377" s="96"/>
      <c r="Y377" s="96"/>
      <c r="Z377" s="96"/>
      <c r="AA377" s="96"/>
      <c r="AB377" s="96"/>
      <c r="AC377" s="96"/>
      <c r="AD377" s="96"/>
      <c r="AE377" s="96"/>
      <c r="AF377" s="96"/>
      <c r="AG377" s="96"/>
      <c r="AH377" s="96"/>
      <c r="AI377" s="96"/>
      <c r="AJ377" s="96"/>
      <c r="AK377" s="96"/>
      <c r="AL377" s="96"/>
      <c r="AM377" s="96"/>
      <c r="AN377" s="96"/>
      <c r="AO377" s="96"/>
      <c r="AP377" s="96"/>
      <c r="AQ377" s="96"/>
      <c r="AR377" s="96"/>
      <c r="AT377" s="96"/>
      <c r="AU377" s="96"/>
      <c r="AV377" s="96"/>
      <c r="AW377" s="96"/>
      <c r="AX377" s="96"/>
      <c r="AY377" s="96"/>
      <c r="AZ377" s="96"/>
      <c r="BA377" s="96"/>
      <c r="BB377" s="96"/>
      <c r="BC377" s="96"/>
      <c r="BD377" s="96"/>
      <c r="BE377" s="96"/>
      <c r="BF377" s="96"/>
      <c r="BG377" s="96"/>
      <c r="BH377" s="96"/>
      <c r="BI377" s="96"/>
      <c r="BJ377" s="96"/>
      <c r="BK377" s="96"/>
      <c r="BL377" s="96"/>
      <c r="BM377" s="96"/>
      <c r="BN377" s="96"/>
      <c r="BO377" s="96"/>
      <c r="BP377" s="96"/>
      <c r="BQ377" s="96"/>
      <c r="BR377" s="96"/>
      <c r="BS377" s="96"/>
      <c r="BT377" s="96"/>
      <c r="BV377" s="96"/>
      <c r="BW377" s="96"/>
      <c r="BX377" s="96"/>
      <c r="BY377" s="96"/>
      <c r="BZ377" s="96"/>
      <c r="CA377" s="96"/>
      <c r="CB377" s="96"/>
      <c r="CC377" s="96"/>
      <c r="CD377" s="96"/>
      <c r="CE377" s="96"/>
      <c r="CF377" s="96"/>
      <c r="CG377" s="96"/>
      <c r="CH377" s="96"/>
      <c r="CI377" s="96"/>
      <c r="CJ377" s="96"/>
      <c r="CK377" s="96"/>
      <c r="CL377" s="96"/>
      <c r="CM377" s="96"/>
      <c r="CN377" s="96"/>
      <c r="CO377" s="96"/>
      <c r="CP377" s="96"/>
      <c r="CQ377" s="96"/>
      <c r="CR377" s="96"/>
      <c r="CS377" s="96"/>
      <c r="CT377" s="96"/>
      <c r="CU377" s="96"/>
      <c r="CV377" s="96"/>
    </row>
    <row r="378" spans="1:100" s="94" customFormat="1" ht="14.4">
      <c r="A378" s="96"/>
      <c r="B378" s="96"/>
      <c r="C378" s="96"/>
      <c r="D378" s="96"/>
      <c r="E378" s="96"/>
      <c r="F378" s="96"/>
      <c r="G378" s="100"/>
      <c r="H378" s="97"/>
      <c r="I378" s="101"/>
      <c r="J378" s="97"/>
      <c r="K378" s="97"/>
      <c r="L378" s="97"/>
      <c r="M378" s="97"/>
      <c r="N378" s="99"/>
      <c r="O378" s="99"/>
      <c r="P378" s="98"/>
      <c r="Q378" s="98"/>
      <c r="R378" s="96"/>
      <c r="S378" s="96"/>
      <c r="T378" s="96"/>
      <c r="U378" s="96"/>
      <c r="V378" s="96"/>
      <c r="W378" s="96"/>
      <c r="X378" s="96"/>
      <c r="Y378" s="96"/>
      <c r="Z378" s="96"/>
      <c r="AA378" s="96"/>
      <c r="AB378" s="96"/>
      <c r="AC378" s="96"/>
      <c r="AD378" s="96"/>
      <c r="AE378" s="96"/>
      <c r="AF378" s="96"/>
      <c r="AG378" s="96"/>
      <c r="AH378" s="96"/>
      <c r="AI378" s="96"/>
      <c r="AJ378" s="96"/>
      <c r="AK378" s="96"/>
      <c r="AL378" s="96"/>
      <c r="AM378" s="96"/>
      <c r="AN378" s="96"/>
      <c r="AO378" s="96"/>
      <c r="AP378" s="96"/>
      <c r="AQ378" s="96"/>
      <c r="AR378" s="96"/>
      <c r="AT378" s="96"/>
      <c r="AU378" s="96"/>
      <c r="AV378" s="96"/>
      <c r="AW378" s="96"/>
      <c r="AX378" s="96"/>
      <c r="AY378" s="96"/>
      <c r="AZ378" s="96"/>
      <c r="BA378" s="96"/>
      <c r="BB378" s="96"/>
      <c r="BC378" s="96"/>
      <c r="BD378" s="96"/>
      <c r="BE378" s="96"/>
      <c r="BF378" s="96"/>
      <c r="BG378" s="96"/>
      <c r="BH378" s="96"/>
      <c r="BI378" s="96"/>
      <c r="BJ378" s="96"/>
      <c r="BK378" s="96"/>
      <c r="BL378" s="96"/>
      <c r="BM378" s="96"/>
      <c r="BN378" s="96"/>
      <c r="BO378" s="96"/>
      <c r="BP378" s="96"/>
      <c r="BQ378" s="96"/>
      <c r="BR378" s="96"/>
      <c r="BS378" s="96"/>
      <c r="BT378" s="96"/>
      <c r="BV378" s="96"/>
      <c r="BW378" s="96"/>
      <c r="BX378" s="96"/>
      <c r="BY378" s="96"/>
      <c r="BZ378" s="96"/>
      <c r="CA378" s="96"/>
      <c r="CB378" s="96"/>
      <c r="CC378" s="96"/>
      <c r="CD378" s="96"/>
      <c r="CE378" s="96"/>
      <c r="CF378" s="96"/>
      <c r="CG378" s="96"/>
      <c r="CH378" s="96"/>
      <c r="CI378" s="96"/>
      <c r="CJ378" s="96"/>
      <c r="CK378" s="96"/>
      <c r="CL378" s="96"/>
      <c r="CM378" s="96"/>
      <c r="CN378" s="96"/>
      <c r="CO378" s="96"/>
      <c r="CP378" s="96"/>
      <c r="CQ378" s="96"/>
      <c r="CR378" s="96"/>
      <c r="CS378" s="96"/>
      <c r="CT378" s="96"/>
      <c r="CU378" s="96"/>
      <c r="CV378" s="96"/>
    </row>
    <row r="379" spans="1:100" s="94" customFormat="1" ht="14.4">
      <c r="A379" s="96"/>
      <c r="B379" s="96"/>
      <c r="C379" s="96"/>
      <c r="D379" s="96"/>
      <c r="E379" s="96"/>
      <c r="F379" s="96"/>
      <c r="G379" s="100"/>
      <c r="H379" s="97"/>
      <c r="I379" s="101"/>
      <c r="J379" s="97"/>
      <c r="K379" s="97"/>
      <c r="L379" s="97"/>
      <c r="M379" s="97"/>
      <c r="N379" s="99"/>
      <c r="O379" s="99"/>
      <c r="P379" s="98"/>
      <c r="Q379" s="98"/>
      <c r="R379" s="96"/>
      <c r="S379" s="96"/>
      <c r="T379" s="96"/>
      <c r="U379" s="96"/>
      <c r="V379" s="96"/>
      <c r="W379" s="96"/>
      <c r="X379" s="96"/>
      <c r="Y379" s="96"/>
      <c r="Z379" s="96"/>
      <c r="AA379" s="96"/>
      <c r="AB379" s="96"/>
      <c r="AC379" s="96"/>
      <c r="AD379" s="96"/>
      <c r="AE379" s="96"/>
      <c r="AF379" s="96"/>
      <c r="AG379" s="96"/>
      <c r="AH379" s="96"/>
      <c r="AI379" s="96"/>
      <c r="AJ379" s="96"/>
      <c r="AK379" s="96"/>
      <c r="AL379" s="96"/>
      <c r="AM379" s="96"/>
      <c r="AN379" s="96"/>
      <c r="AO379" s="96"/>
      <c r="AP379" s="96"/>
      <c r="AQ379" s="96"/>
      <c r="AR379" s="96"/>
      <c r="AT379" s="96"/>
      <c r="AU379" s="96"/>
      <c r="AV379" s="96"/>
      <c r="AW379" s="96"/>
      <c r="AX379" s="96"/>
      <c r="AY379" s="96"/>
      <c r="AZ379" s="96"/>
      <c r="BA379" s="96"/>
      <c r="BB379" s="96"/>
      <c r="BC379" s="96"/>
      <c r="BD379" s="96"/>
      <c r="BE379" s="96"/>
      <c r="BF379" s="96"/>
      <c r="BG379" s="96"/>
      <c r="BH379" s="96"/>
      <c r="BI379" s="96"/>
      <c r="BJ379" s="96"/>
      <c r="BK379" s="96"/>
      <c r="BL379" s="96"/>
      <c r="BM379" s="96"/>
      <c r="BN379" s="96"/>
      <c r="BO379" s="96"/>
      <c r="BP379" s="96"/>
      <c r="BQ379" s="96"/>
      <c r="BR379" s="96"/>
      <c r="BS379" s="96"/>
      <c r="BT379" s="96"/>
      <c r="BV379" s="96"/>
      <c r="BW379" s="96"/>
      <c r="BX379" s="96"/>
      <c r="BY379" s="96"/>
      <c r="BZ379" s="96"/>
      <c r="CA379" s="96"/>
      <c r="CB379" s="96"/>
      <c r="CC379" s="96"/>
      <c r="CD379" s="96"/>
      <c r="CE379" s="96"/>
      <c r="CF379" s="96"/>
      <c r="CG379" s="96"/>
      <c r="CH379" s="96"/>
      <c r="CI379" s="96"/>
      <c r="CJ379" s="96"/>
      <c r="CK379" s="96"/>
      <c r="CL379" s="96"/>
      <c r="CM379" s="96"/>
      <c r="CN379" s="96"/>
      <c r="CO379" s="96"/>
      <c r="CP379" s="96"/>
      <c r="CQ379" s="96"/>
      <c r="CR379" s="96"/>
      <c r="CS379" s="96"/>
      <c r="CT379" s="96"/>
      <c r="CU379" s="96"/>
      <c r="CV379" s="96"/>
    </row>
    <row r="380" spans="1:100" s="94" customFormat="1" ht="14.4">
      <c r="A380" s="96"/>
      <c r="B380" s="96"/>
      <c r="C380" s="96"/>
      <c r="D380" s="96"/>
      <c r="E380" s="96"/>
      <c r="F380" s="96"/>
      <c r="G380" s="100"/>
      <c r="H380" s="97"/>
      <c r="I380" s="101"/>
      <c r="J380" s="97"/>
      <c r="K380" s="97"/>
      <c r="L380" s="97"/>
      <c r="M380" s="97"/>
      <c r="N380" s="99"/>
      <c r="O380" s="99"/>
      <c r="P380" s="98"/>
      <c r="Q380" s="98"/>
      <c r="R380" s="96"/>
      <c r="S380" s="96"/>
      <c r="T380" s="96"/>
      <c r="U380" s="96"/>
      <c r="V380" s="96"/>
      <c r="W380" s="96"/>
      <c r="X380" s="96"/>
      <c r="Y380" s="96"/>
      <c r="Z380" s="96"/>
      <c r="AA380" s="96"/>
      <c r="AB380" s="96"/>
      <c r="AC380" s="96"/>
      <c r="AD380" s="96"/>
      <c r="AE380" s="96"/>
      <c r="AF380" s="96"/>
      <c r="AG380" s="96"/>
      <c r="AH380" s="96"/>
      <c r="AI380" s="96"/>
      <c r="AJ380" s="96"/>
      <c r="AK380" s="96"/>
      <c r="AL380" s="96"/>
      <c r="AM380" s="96"/>
      <c r="AN380" s="96"/>
      <c r="AO380" s="96"/>
      <c r="AP380" s="96"/>
      <c r="AQ380" s="96"/>
      <c r="AR380" s="96"/>
      <c r="AT380" s="96"/>
      <c r="AU380" s="96"/>
      <c r="AV380" s="96"/>
      <c r="AW380" s="96"/>
      <c r="AX380" s="96"/>
      <c r="AY380" s="96"/>
      <c r="AZ380" s="96"/>
      <c r="BA380" s="96"/>
      <c r="BB380" s="96"/>
      <c r="BC380" s="96"/>
      <c r="BD380" s="96"/>
      <c r="BE380" s="96"/>
      <c r="BF380" s="96"/>
      <c r="BG380" s="96"/>
      <c r="BH380" s="96"/>
      <c r="BI380" s="96"/>
      <c r="BJ380" s="96"/>
      <c r="BK380" s="96"/>
      <c r="BL380" s="96"/>
      <c r="BM380" s="96"/>
      <c r="BN380" s="96"/>
      <c r="BO380" s="96"/>
      <c r="BP380" s="96"/>
      <c r="BQ380" s="96"/>
      <c r="BR380" s="96"/>
      <c r="BS380" s="96"/>
      <c r="BT380" s="96"/>
      <c r="BV380" s="96"/>
      <c r="BW380" s="96"/>
      <c r="BX380" s="96"/>
      <c r="BY380" s="96"/>
      <c r="BZ380" s="96"/>
      <c r="CA380" s="96"/>
      <c r="CB380" s="96"/>
      <c r="CC380" s="96"/>
      <c r="CD380" s="96"/>
      <c r="CE380" s="96"/>
      <c r="CF380" s="96"/>
      <c r="CG380" s="96"/>
      <c r="CH380" s="96"/>
      <c r="CI380" s="96"/>
      <c r="CJ380" s="96"/>
      <c r="CK380" s="96"/>
      <c r="CL380" s="96"/>
      <c r="CM380" s="96"/>
      <c r="CN380" s="96"/>
      <c r="CO380" s="96"/>
      <c r="CP380" s="96"/>
      <c r="CQ380" s="96"/>
      <c r="CR380" s="96"/>
      <c r="CS380" s="96"/>
      <c r="CT380" s="96"/>
      <c r="CU380" s="96"/>
      <c r="CV380" s="96"/>
    </row>
    <row r="381" spans="1:100" s="94" customFormat="1" ht="14.4">
      <c r="A381" s="96"/>
      <c r="B381" s="96"/>
      <c r="C381" s="96"/>
      <c r="D381" s="96"/>
      <c r="E381" s="96"/>
      <c r="F381" s="96"/>
      <c r="G381" s="100"/>
      <c r="H381" s="97"/>
      <c r="I381" s="101"/>
      <c r="J381" s="97"/>
      <c r="K381" s="97"/>
      <c r="L381" s="97"/>
      <c r="M381" s="97"/>
      <c r="N381" s="99"/>
      <c r="O381" s="99"/>
      <c r="P381" s="98"/>
      <c r="Q381" s="98"/>
      <c r="R381" s="96"/>
      <c r="S381" s="96"/>
      <c r="T381" s="96"/>
      <c r="U381" s="96"/>
      <c r="V381" s="96"/>
      <c r="W381" s="96"/>
      <c r="X381" s="96"/>
      <c r="Y381" s="96"/>
      <c r="Z381" s="96"/>
      <c r="AA381" s="96"/>
      <c r="AB381" s="96"/>
      <c r="AC381" s="96"/>
      <c r="AD381" s="96"/>
      <c r="AE381" s="96"/>
      <c r="AF381" s="96"/>
      <c r="AG381" s="96"/>
      <c r="AH381" s="96"/>
      <c r="AI381" s="96"/>
      <c r="AJ381" s="96"/>
      <c r="AK381" s="96"/>
      <c r="AL381" s="96"/>
      <c r="AM381" s="96"/>
      <c r="AN381" s="96"/>
      <c r="AO381" s="96"/>
      <c r="AP381" s="96"/>
      <c r="AQ381" s="96"/>
      <c r="AR381" s="96"/>
      <c r="AT381" s="96"/>
      <c r="AU381" s="96"/>
      <c r="AV381" s="96"/>
      <c r="AW381" s="96"/>
      <c r="AX381" s="96"/>
      <c r="AY381" s="96"/>
      <c r="AZ381" s="96"/>
      <c r="BA381" s="96"/>
      <c r="BB381" s="96"/>
      <c r="BC381" s="96"/>
      <c r="BD381" s="96"/>
      <c r="BE381" s="96"/>
      <c r="BF381" s="96"/>
      <c r="BG381" s="96"/>
      <c r="BH381" s="96"/>
      <c r="BI381" s="96"/>
      <c r="BJ381" s="96"/>
      <c r="BK381" s="96"/>
      <c r="BL381" s="96"/>
      <c r="BM381" s="96"/>
      <c r="BN381" s="96"/>
      <c r="BO381" s="96"/>
      <c r="BP381" s="96"/>
      <c r="BQ381" s="96"/>
      <c r="BR381" s="96"/>
      <c r="BS381" s="96"/>
      <c r="BT381" s="96"/>
      <c r="BV381" s="96"/>
      <c r="BW381" s="96"/>
      <c r="BX381" s="96"/>
      <c r="BY381" s="96"/>
      <c r="BZ381" s="96"/>
      <c r="CA381" s="96"/>
      <c r="CB381" s="96"/>
      <c r="CC381" s="96"/>
      <c r="CD381" s="96"/>
      <c r="CE381" s="96"/>
      <c r="CF381" s="96"/>
      <c r="CG381" s="96"/>
      <c r="CH381" s="96"/>
      <c r="CI381" s="96"/>
      <c r="CJ381" s="96"/>
      <c r="CK381" s="96"/>
      <c r="CL381" s="96"/>
      <c r="CM381" s="96"/>
      <c r="CN381" s="96"/>
      <c r="CO381" s="96"/>
      <c r="CP381" s="96"/>
      <c r="CQ381" s="96"/>
      <c r="CR381" s="96"/>
      <c r="CS381" s="96"/>
      <c r="CT381" s="96"/>
      <c r="CU381" s="96"/>
      <c r="CV381" s="96"/>
    </row>
    <row r="382" spans="1:100" s="94" customFormat="1" ht="14.4">
      <c r="A382" s="96"/>
      <c r="B382" s="96"/>
      <c r="C382" s="96"/>
      <c r="D382" s="96"/>
      <c r="E382" s="96"/>
      <c r="F382" s="96"/>
      <c r="G382" s="100"/>
      <c r="H382" s="97"/>
      <c r="I382" s="101"/>
      <c r="J382" s="97"/>
      <c r="K382" s="97"/>
      <c r="L382" s="97"/>
      <c r="M382" s="97"/>
      <c r="N382" s="99"/>
      <c r="O382" s="99"/>
      <c r="P382" s="98"/>
      <c r="Q382" s="98"/>
      <c r="R382" s="96"/>
      <c r="S382" s="96"/>
      <c r="T382" s="96"/>
      <c r="U382" s="96"/>
      <c r="V382" s="96"/>
      <c r="W382" s="96"/>
      <c r="X382" s="96"/>
      <c r="Y382" s="96"/>
      <c r="Z382" s="96"/>
      <c r="AA382" s="96"/>
      <c r="AB382" s="96"/>
      <c r="AC382" s="96"/>
      <c r="AD382" s="96"/>
      <c r="AE382" s="96"/>
      <c r="AF382" s="96"/>
      <c r="AG382" s="96"/>
      <c r="AH382" s="96"/>
      <c r="AI382" s="96"/>
      <c r="AJ382" s="96"/>
      <c r="AK382" s="96"/>
      <c r="AL382" s="96"/>
      <c r="AM382" s="96"/>
      <c r="AN382" s="96"/>
      <c r="AO382" s="96"/>
      <c r="AP382" s="96"/>
      <c r="AQ382" s="96"/>
      <c r="AR382" s="96"/>
      <c r="AT382" s="96"/>
      <c r="AU382" s="96"/>
      <c r="AV382" s="96"/>
      <c r="AW382" s="96"/>
      <c r="AX382" s="96"/>
      <c r="AY382" s="96"/>
      <c r="AZ382" s="96"/>
      <c r="BA382" s="96"/>
      <c r="BB382" s="96"/>
      <c r="BC382" s="96"/>
      <c r="BD382" s="96"/>
      <c r="BE382" s="96"/>
      <c r="BF382" s="96"/>
      <c r="BG382" s="96"/>
      <c r="BH382" s="96"/>
      <c r="BI382" s="96"/>
      <c r="BJ382" s="96"/>
      <c r="BK382" s="96"/>
      <c r="BL382" s="96"/>
      <c r="BM382" s="96"/>
      <c r="BN382" s="96"/>
      <c r="BO382" s="96"/>
      <c r="BP382" s="96"/>
      <c r="BQ382" s="96"/>
      <c r="BR382" s="96"/>
      <c r="BS382" s="96"/>
      <c r="BT382" s="96"/>
      <c r="BV382" s="96"/>
      <c r="BW382" s="96"/>
      <c r="BX382" s="96"/>
      <c r="BY382" s="96"/>
      <c r="BZ382" s="96"/>
      <c r="CA382" s="96"/>
      <c r="CB382" s="96"/>
      <c r="CC382" s="96"/>
      <c r="CD382" s="96"/>
      <c r="CE382" s="96"/>
      <c r="CF382" s="96"/>
      <c r="CG382" s="96"/>
      <c r="CH382" s="96"/>
      <c r="CI382" s="96"/>
      <c r="CJ382" s="96"/>
      <c r="CK382" s="96"/>
      <c r="CL382" s="96"/>
      <c r="CM382" s="96"/>
      <c r="CN382" s="96"/>
      <c r="CO382" s="96"/>
      <c r="CP382" s="96"/>
      <c r="CQ382" s="96"/>
      <c r="CR382" s="96"/>
      <c r="CS382" s="96"/>
      <c r="CT382" s="96"/>
      <c r="CU382" s="96"/>
      <c r="CV382" s="96"/>
    </row>
    <row r="383" spans="1:100" s="94" customFormat="1" ht="14.4">
      <c r="A383" s="96"/>
      <c r="B383" s="96"/>
      <c r="C383" s="96"/>
      <c r="D383" s="96"/>
      <c r="E383" s="96"/>
      <c r="F383" s="96"/>
      <c r="G383" s="100"/>
      <c r="H383" s="97"/>
      <c r="I383" s="101"/>
      <c r="J383" s="97"/>
      <c r="K383" s="97"/>
      <c r="L383" s="97"/>
      <c r="M383" s="97"/>
      <c r="N383" s="99"/>
      <c r="O383" s="99"/>
      <c r="P383" s="98"/>
      <c r="Q383" s="98"/>
      <c r="R383" s="96"/>
      <c r="S383" s="96"/>
      <c r="T383" s="96"/>
      <c r="U383" s="96"/>
      <c r="V383" s="96"/>
      <c r="W383" s="96"/>
      <c r="X383" s="96"/>
      <c r="Y383" s="96"/>
      <c r="Z383" s="96"/>
      <c r="AA383" s="96"/>
      <c r="AB383" s="96"/>
      <c r="AC383" s="96"/>
      <c r="AD383" s="96"/>
      <c r="AE383" s="96"/>
      <c r="AF383" s="96"/>
      <c r="AG383" s="96"/>
      <c r="AH383" s="96"/>
      <c r="AI383" s="96"/>
      <c r="AJ383" s="96"/>
      <c r="AK383" s="96"/>
      <c r="AL383" s="96"/>
      <c r="AM383" s="96"/>
      <c r="AN383" s="96"/>
      <c r="AO383" s="96"/>
      <c r="AP383" s="96"/>
      <c r="AQ383" s="96"/>
      <c r="AR383" s="96"/>
      <c r="AT383" s="96"/>
      <c r="AU383" s="96"/>
      <c r="AV383" s="96"/>
      <c r="AW383" s="96"/>
      <c r="AX383" s="96"/>
      <c r="AY383" s="96"/>
      <c r="AZ383" s="96"/>
      <c r="BA383" s="96"/>
      <c r="BB383" s="96"/>
      <c r="BC383" s="96"/>
      <c r="BD383" s="96"/>
      <c r="BE383" s="96"/>
      <c r="BF383" s="96"/>
      <c r="BG383" s="96"/>
      <c r="BH383" s="96"/>
      <c r="BI383" s="96"/>
      <c r="BJ383" s="96"/>
      <c r="BK383" s="96"/>
      <c r="BL383" s="96"/>
      <c r="BM383" s="96"/>
      <c r="BN383" s="96"/>
      <c r="BO383" s="96"/>
      <c r="BP383" s="96"/>
      <c r="BQ383" s="96"/>
      <c r="BR383" s="96"/>
      <c r="BS383" s="96"/>
      <c r="BT383" s="96"/>
      <c r="BV383" s="96"/>
      <c r="BW383" s="96"/>
      <c r="BX383" s="96"/>
      <c r="BY383" s="96"/>
      <c r="BZ383" s="96"/>
      <c r="CA383" s="96"/>
      <c r="CB383" s="96"/>
      <c r="CC383" s="96"/>
      <c r="CD383" s="96"/>
      <c r="CE383" s="96"/>
      <c r="CF383" s="96"/>
      <c r="CG383" s="96"/>
      <c r="CH383" s="96"/>
      <c r="CI383" s="96"/>
      <c r="CJ383" s="96"/>
      <c r="CK383" s="96"/>
      <c r="CL383" s="96"/>
      <c r="CM383" s="96"/>
      <c r="CN383" s="96"/>
      <c r="CO383" s="96"/>
      <c r="CP383" s="96"/>
      <c r="CQ383" s="96"/>
      <c r="CR383" s="96"/>
      <c r="CS383" s="96"/>
      <c r="CT383" s="96"/>
      <c r="CU383" s="96"/>
      <c r="CV383" s="96"/>
    </row>
    <row r="384" spans="1:100" s="94" customFormat="1" ht="14.4">
      <c r="A384" s="96"/>
      <c r="B384" s="96"/>
      <c r="C384" s="96"/>
      <c r="D384" s="96"/>
      <c r="E384" s="96"/>
      <c r="F384" s="96"/>
      <c r="G384" s="100"/>
      <c r="H384" s="97"/>
      <c r="I384" s="101"/>
      <c r="J384" s="97"/>
      <c r="K384" s="97"/>
      <c r="L384" s="97"/>
      <c r="M384" s="97"/>
      <c r="N384" s="99"/>
      <c r="O384" s="99"/>
      <c r="P384" s="98"/>
      <c r="Q384" s="98"/>
      <c r="R384" s="96"/>
      <c r="S384" s="96"/>
      <c r="T384" s="96"/>
      <c r="U384" s="96"/>
      <c r="V384" s="96"/>
      <c r="W384" s="96"/>
      <c r="X384" s="96"/>
      <c r="Y384" s="96"/>
      <c r="Z384" s="96"/>
      <c r="AA384" s="96"/>
      <c r="AB384" s="96"/>
      <c r="AC384" s="96"/>
      <c r="AD384" s="96"/>
      <c r="AE384" s="96"/>
      <c r="AF384" s="96"/>
      <c r="AG384" s="96"/>
      <c r="AH384" s="96"/>
      <c r="AI384" s="96"/>
      <c r="AJ384" s="96"/>
      <c r="AK384" s="96"/>
      <c r="AL384" s="96"/>
      <c r="AM384" s="96"/>
      <c r="AN384" s="96"/>
      <c r="AO384" s="96"/>
      <c r="AP384" s="96"/>
      <c r="AQ384" s="96"/>
      <c r="AR384" s="96"/>
      <c r="AT384" s="96"/>
      <c r="AU384" s="96"/>
      <c r="AV384" s="96"/>
      <c r="AW384" s="96"/>
      <c r="AX384" s="96"/>
      <c r="AY384" s="96"/>
      <c r="AZ384" s="96"/>
      <c r="BA384" s="96"/>
      <c r="BB384" s="96"/>
      <c r="BC384" s="96"/>
      <c r="BD384" s="96"/>
      <c r="BE384" s="96"/>
      <c r="BF384" s="96"/>
      <c r="BG384" s="96"/>
      <c r="BH384" s="96"/>
      <c r="BI384" s="96"/>
      <c r="BJ384" s="96"/>
      <c r="BK384" s="96"/>
      <c r="BL384" s="96"/>
      <c r="BM384" s="96"/>
      <c r="BN384" s="96"/>
      <c r="BO384" s="96"/>
      <c r="BP384" s="96"/>
      <c r="BQ384" s="96"/>
      <c r="BR384" s="96"/>
      <c r="BS384" s="96"/>
      <c r="BT384" s="96"/>
      <c r="BV384" s="96"/>
      <c r="BW384" s="96"/>
      <c r="BX384" s="96"/>
      <c r="BY384" s="96"/>
      <c r="BZ384" s="96"/>
      <c r="CA384" s="96"/>
      <c r="CB384" s="96"/>
      <c r="CC384" s="96"/>
      <c r="CD384" s="96"/>
      <c r="CE384" s="96"/>
      <c r="CF384" s="96"/>
      <c r="CG384" s="96"/>
      <c r="CH384" s="96"/>
      <c r="CI384" s="96"/>
      <c r="CJ384" s="96"/>
      <c r="CK384" s="96"/>
      <c r="CL384" s="96"/>
      <c r="CM384" s="96"/>
      <c r="CN384" s="96"/>
      <c r="CO384" s="96"/>
      <c r="CP384" s="96"/>
      <c r="CQ384" s="96"/>
      <c r="CR384" s="96"/>
      <c r="CS384" s="96"/>
      <c r="CT384" s="96"/>
      <c r="CU384" s="96"/>
      <c r="CV384" s="96"/>
    </row>
    <row r="385" spans="1:100" s="94" customFormat="1" ht="14.4">
      <c r="A385" s="96"/>
      <c r="B385" s="96"/>
      <c r="C385" s="96"/>
      <c r="D385" s="96"/>
      <c r="E385" s="96"/>
      <c r="F385" s="96"/>
      <c r="G385" s="100"/>
      <c r="H385" s="97"/>
      <c r="I385" s="101"/>
      <c r="J385" s="97"/>
      <c r="K385" s="97"/>
      <c r="L385" s="97"/>
      <c r="M385" s="97"/>
      <c r="N385" s="99"/>
      <c r="O385" s="99"/>
      <c r="P385" s="98"/>
      <c r="Q385" s="98"/>
      <c r="R385" s="96"/>
      <c r="S385" s="96"/>
      <c r="T385" s="96"/>
      <c r="U385" s="96"/>
      <c r="V385" s="96"/>
      <c r="W385" s="96"/>
      <c r="X385" s="96"/>
      <c r="Y385" s="96"/>
      <c r="Z385" s="96"/>
      <c r="AA385" s="96"/>
      <c r="AB385" s="96"/>
      <c r="AC385" s="96"/>
      <c r="AD385" s="96"/>
      <c r="AE385" s="96"/>
      <c r="AF385" s="96"/>
      <c r="AG385" s="96"/>
      <c r="AH385" s="96"/>
      <c r="AI385" s="96"/>
      <c r="AJ385" s="96"/>
      <c r="AK385" s="96"/>
      <c r="AL385" s="96"/>
      <c r="AM385" s="96"/>
      <c r="AN385" s="96"/>
      <c r="AO385" s="96"/>
      <c r="AP385" s="96"/>
      <c r="AQ385" s="96"/>
      <c r="AR385" s="96"/>
      <c r="AT385" s="96"/>
      <c r="AU385" s="96"/>
      <c r="AV385" s="96"/>
      <c r="AW385" s="96"/>
      <c r="AX385" s="96"/>
      <c r="AY385" s="96"/>
      <c r="AZ385" s="96"/>
      <c r="BA385" s="96"/>
      <c r="BB385" s="96"/>
      <c r="BC385" s="96"/>
      <c r="BD385" s="96"/>
      <c r="BE385" s="96"/>
      <c r="BF385" s="96"/>
      <c r="BG385" s="96"/>
      <c r="BH385" s="96"/>
      <c r="BI385" s="96"/>
      <c r="BJ385" s="96"/>
      <c r="BK385" s="96"/>
      <c r="BL385" s="96"/>
      <c r="BM385" s="96"/>
      <c r="BN385" s="96"/>
      <c r="BO385" s="96"/>
      <c r="BP385" s="96"/>
      <c r="BQ385" s="96"/>
      <c r="BR385" s="96"/>
      <c r="BS385" s="96"/>
      <c r="BT385" s="96"/>
      <c r="BV385" s="96"/>
      <c r="BW385" s="96"/>
      <c r="BX385" s="96"/>
      <c r="BY385" s="96"/>
      <c r="BZ385" s="96"/>
      <c r="CA385" s="96"/>
      <c r="CB385" s="96"/>
      <c r="CC385" s="96"/>
      <c r="CD385" s="96"/>
      <c r="CE385" s="96"/>
      <c r="CF385" s="96"/>
      <c r="CG385" s="96"/>
      <c r="CH385" s="96"/>
      <c r="CI385" s="96"/>
      <c r="CJ385" s="96"/>
      <c r="CK385" s="96"/>
      <c r="CL385" s="96"/>
      <c r="CM385" s="96"/>
      <c r="CN385" s="96"/>
      <c r="CO385" s="96"/>
      <c r="CP385" s="96"/>
      <c r="CQ385" s="96"/>
      <c r="CR385" s="96"/>
      <c r="CS385" s="96"/>
      <c r="CT385" s="96"/>
      <c r="CU385" s="96"/>
      <c r="CV385" s="96"/>
    </row>
    <row r="386" spans="1:100" s="94" customFormat="1" ht="14.4">
      <c r="A386" s="96"/>
      <c r="B386" s="96"/>
      <c r="C386" s="96"/>
      <c r="D386" s="96"/>
      <c r="E386" s="96"/>
      <c r="F386" s="96"/>
      <c r="G386" s="100"/>
      <c r="H386" s="97"/>
      <c r="I386" s="101"/>
      <c r="J386" s="97"/>
      <c r="K386" s="97"/>
      <c r="L386" s="97"/>
      <c r="M386" s="97"/>
      <c r="N386" s="99"/>
      <c r="O386" s="99"/>
      <c r="P386" s="98"/>
      <c r="Q386" s="98"/>
      <c r="R386" s="96"/>
      <c r="S386" s="96"/>
      <c r="T386" s="96"/>
      <c r="U386" s="96"/>
      <c r="V386" s="96"/>
      <c r="W386" s="96"/>
      <c r="X386" s="96"/>
      <c r="Y386" s="96"/>
      <c r="Z386" s="96"/>
      <c r="AA386" s="96"/>
      <c r="AB386" s="96"/>
      <c r="AC386" s="96"/>
      <c r="AD386" s="96"/>
      <c r="AE386" s="96"/>
      <c r="AF386" s="96"/>
      <c r="AG386" s="96"/>
      <c r="AH386" s="96"/>
      <c r="AI386" s="96"/>
      <c r="AJ386" s="96"/>
      <c r="AK386" s="96"/>
      <c r="AL386" s="96"/>
      <c r="AM386" s="96"/>
      <c r="AN386" s="96"/>
      <c r="AO386" s="96"/>
      <c r="AP386" s="96"/>
      <c r="AQ386" s="96"/>
      <c r="AR386" s="96"/>
      <c r="AT386" s="96"/>
      <c r="AU386" s="96"/>
      <c r="AV386" s="96"/>
      <c r="AW386" s="96"/>
      <c r="AX386" s="96"/>
      <c r="AY386" s="96"/>
      <c r="AZ386" s="96"/>
      <c r="BA386" s="96"/>
      <c r="BB386" s="96"/>
      <c r="BC386" s="96"/>
      <c r="BD386" s="96"/>
      <c r="BE386" s="96"/>
      <c r="BF386" s="96"/>
      <c r="BG386" s="96"/>
      <c r="BH386" s="96"/>
      <c r="BI386" s="96"/>
      <c r="BJ386" s="96"/>
      <c r="BK386" s="96"/>
      <c r="BL386" s="96"/>
      <c r="BM386" s="96"/>
      <c r="BN386" s="96"/>
      <c r="BO386" s="96"/>
      <c r="BP386" s="96"/>
      <c r="BQ386" s="96"/>
      <c r="BR386" s="96"/>
      <c r="BS386" s="96"/>
      <c r="BT386" s="96"/>
      <c r="BV386" s="96"/>
      <c r="BW386" s="96"/>
      <c r="BX386" s="96"/>
      <c r="BY386" s="96"/>
      <c r="BZ386" s="96"/>
      <c r="CA386" s="96"/>
      <c r="CB386" s="96"/>
      <c r="CC386" s="96"/>
      <c r="CD386" s="96"/>
      <c r="CE386" s="96"/>
      <c r="CF386" s="96"/>
      <c r="CG386" s="96"/>
      <c r="CH386" s="96"/>
      <c r="CI386" s="96"/>
      <c r="CJ386" s="96"/>
      <c r="CK386" s="96"/>
      <c r="CL386" s="96"/>
      <c r="CM386" s="96"/>
      <c r="CN386" s="96"/>
      <c r="CO386" s="96"/>
      <c r="CP386" s="96"/>
      <c r="CQ386" s="96"/>
      <c r="CR386" s="96"/>
      <c r="CS386" s="96"/>
      <c r="CT386" s="96"/>
      <c r="CU386" s="96"/>
      <c r="CV386" s="96"/>
    </row>
    <row r="387" spans="1:100" s="94" customFormat="1" ht="14.4">
      <c r="A387" s="96"/>
      <c r="B387" s="96"/>
      <c r="C387" s="96"/>
      <c r="D387" s="96"/>
      <c r="E387" s="96"/>
      <c r="F387" s="96"/>
      <c r="G387" s="100"/>
      <c r="H387" s="97"/>
      <c r="I387" s="101"/>
      <c r="J387" s="97"/>
      <c r="K387" s="97"/>
      <c r="L387" s="97"/>
      <c r="M387" s="97"/>
      <c r="N387" s="99"/>
      <c r="O387" s="99"/>
      <c r="P387" s="98"/>
      <c r="Q387" s="98"/>
      <c r="R387" s="96"/>
      <c r="S387" s="96"/>
      <c r="T387" s="96"/>
      <c r="U387" s="96"/>
      <c r="V387" s="96"/>
      <c r="W387" s="96"/>
      <c r="X387" s="96"/>
      <c r="Y387" s="96"/>
      <c r="Z387" s="96"/>
      <c r="AA387" s="96"/>
      <c r="AB387" s="96"/>
      <c r="AC387" s="96"/>
      <c r="AD387" s="96"/>
      <c r="AE387" s="96"/>
      <c r="AF387" s="96"/>
      <c r="AG387" s="96"/>
      <c r="AH387" s="96"/>
      <c r="AI387" s="96"/>
      <c r="AJ387" s="96"/>
      <c r="AK387" s="96"/>
      <c r="AL387" s="96"/>
      <c r="AM387" s="96"/>
      <c r="AN387" s="96"/>
      <c r="AO387" s="96"/>
      <c r="AP387" s="96"/>
      <c r="AQ387" s="96"/>
      <c r="AR387" s="96"/>
      <c r="AT387" s="96"/>
      <c r="AU387" s="96"/>
      <c r="AV387" s="96"/>
      <c r="AW387" s="96"/>
      <c r="AX387" s="96"/>
      <c r="AY387" s="96"/>
      <c r="AZ387" s="96"/>
      <c r="BA387" s="96"/>
      <c r="BB387" s="96"/>
      <c r="BC387" s="96"/>
      <c r="BD387" s="96"/>
      <c r="BE387" s="96"/>
      <c r="BF387" s="96"/>
      <c r="BG387" s="96"/>
      <c r="BH387" s="96"/>
      <c r="BI387" s="96"/>
      <c r="BJ387" s="96"/>
      <c r="BK387" s="96"/>
      <c r="BL387" s="96"/>
      <c r="BM387" s="96"/>
      <c r="BN387" s="96"/>
      <c r="BO387" s="96"/>
      <c r="BP387" s="96"/>
      <c r="BQ387" s="96"/>
      <c r="BR387" s="96"/>
      <c r="BS387" s="96"/>
      <c r="BT387" s="96"/>
      <c r="BV387" s="96"/>
      <c r="BW387" s="96"/>
      <c r="BX387" s="96"/>
      <c r="BY387" s="96"/>
      <c r="BZ387" s="96"/>
      <c r="CA387" s="96"/>
      <c r="CB387" s="96"/>
      <c r="CC387" s="96"/>
      <c r="CD387" s="96"/>
      <c r="CE387" s="96"/>
      <c r="CF387" s="96"/>
      <c r="CG387" s="96"/>
      <c r="CH387" s="96"/>
      <c r="CI387" s="96"/>
      <c r="CJ387" s="96"/>
      <c r="CK387" s="96"/>
      <c r="CL387" s="96"/>
      <c r="CM387" s="96"/>
      <c r="CN387" s="96"/>
      <c r="CO387" s="96"/>
      <c r="CP387" s="96"/>
      <c r="CQ387" s="96"/>
      <c r="CR387" s="96"/>
      <c r="CS387" s="96"/>
      <c r="CT387" s="96"/>
      <c r="CU387" s="96"/>
      <c r="CV387" s="96"/>
    </row>
    <row r="388" spans="1:100" s="94" customFormat="1" ht="14.4">
      <c r="A388" s="96"/>
      <c r="B388" s="96"/>
      <c r="C388" s="96"/>
      <c r="D388" s="96"/>
      <c r="E388" s="96"/>
      <c r="F388" s="96"/>
      <c r="G388" s="100"/>
      <c r="H388" s="97"/>
      <c r="I388" s="101"/>
      <c r="J388" s="97"/>
      <c r="K388" s="97"/>
      <c r="L388" s="97"/>
      <c r="M388" s="97"/>
      <c r="N388" s="99"/>
      <c r="O388" s="99"/>
      <c r="P388" s="98"/>
      <c r="Q388" s="98"/>
      <c r="R388" s="96"/>
      <c r="S388" s="96"/>
      <c r="T388" s="96"/>
      <c r="U388" s="96"/>
      <c r="V388" s="96"/>
      <c r="W388" s="96"/>
      <c r="X388" s="96"/>
      <c r="Y388" s="96"/>
      <c r="Z388" s="96"/>
      <c r="AA388" s="96"/>
      <c r="AB388" s="96"/>
      <c r="AC388" s="96"/>
      <c r="AD388" s="96"/>
      <c r="AE388" s="96"/>
      <c r="AF388" s="96"/>
      <c r="AG388" s="96"/>
      <c r="AH388" s="96"/>
      <c r="AI388" s="96"/>
      <c r="AJ388" s="96"/>
      <c r="AK388" s="96"/>
      <c r="AL388" s="96"/>
      <c r="AM388" s="96"/>
      <c r="AN388" s="96"/>
      <c r="AO388" s="96"/>
      <c r="AP388" s="96"/>
      <c r="AQ388" s="96"/>
      <c r="AR388" s="96"/>
      <c r="AT388" s="96"/>
      <c r="AU388" s="96"/>
      <c r="AV388" s="96"/>
      <c r="AW388" s="96"/>
      <c r="AX388" s="96"/>
      <c r="AY388" s="96"/>
      <c r="AZ388" s="96"/>
      <c r="BA388" s="96"/>
      <c r="BB388" s="96"/>
      <c r="BC388" s="96"/>
      <c r="BD388" s="96"/>
      <c r="BE388" s="96"/>
      <c r="BF388" s="96"/>
      <c r="BG388" s="96"/>
      <c r="BH388" s="96"/>
      <c r="BI388" s="96"/>
      <c r="BJ388" s="96"/>
      <c r="BK388" s="96"/>
      <c r="BL388" s="96"/>
      <c r="BM388" s="96"/>
      <c r="BN388" s="96"/>
      <c r="BO388" s="96"/>
      <c r="BP388" s="96"/>
      <c r="BQ388" s="96"/>
      <c r="BR388" s="96"/>
      <c r="BS388" s="96"/>
      <c r="BT388" s="96"/>
      <c r="BV388" s="96"/>
      <c r="BW388" s="96"/>
      <c r="BX388" s="96"/>
      <c r="BY388" s="96"/>
      <c r="BZ388" s="96"/>
      <c r="CA388" s="96"/>
      <c r="CB388" s="96"/>
      <c r="CC388" s="96"/>
      <c r="CD388" s="96"/>
      <c r="CE388" s="96"/>
      <c r="CF388" s="96"/>
      <c r="CG388" s="96"/>
      <c r="CH388" s="96"/>
      <c r="CI388" s="96"/>
      <c r="CJ388" s="96"/>
      <c r="CK388" s="96"/>
      <c r="CL388" s="96"/>
      <c r="CM388" s="96"/>
      <c r="CN388" s="96"/>
      <c r="CO388" s="96"/>
      <c r="CP388" s="96"/>
      <c r="CQ388" s="96"/>
      <c r="CR388" s="96"/>
      <c r="CS388" s="96"/>
      <c r="CT388" s="96"/>
      <c r="CU388" s="96"/>
      <c r="CV388" s="96"/>
    </row>
    <row r="389" spans="1:100" s="94" customFormat="1" ht="14.4">
      <c r="A389" s="96"/>
      <c r="B389" s="96"/>
      <c r="C389" s="96"/>
      <c r="D389" s="96"/>
      <c r="E389" s="96"/>
      <c r="F389" s="96"/>
      <c r="G389" s="100"/>
      <c r="H389" s="97"/>
      <c r="I389" s="101"/>
      <c r="J389" s="97"/>
      <c r="K389" s="97"/>
      <c r="L389" s="97"/>
      <c r="M389" s="97"/>
      <c r="N389" s="99"/>
      <c r="O389" s="99"/>
      <c r="P389" s="98"/>
      <c r="Q389" s="98"/>
      <c r="R389" s="96"/>
      <c r="S389" s="96"/>
      <c r="T389" s="96"/>
      <c r="U389" s="96"/>
      <c r="V389" s="96"/>
      <c r="W389" s="96"/>
      <c r="X389" s="96"/>
      <c r="Y389" s="96"/>
      <c r="Z389" s="96"/>
      <c r="AA389" s="96"/>
      <c r="AB389" s="96"/>
      <c r="AC389" s="96"/>
      <c r="AD389" s="96"/>
      <c r="AE389" s="96"/>
      <c r="AF389" s="96"/>
      <c r="AG389" s="96"/>
      <c r="AH389" s="96"/>
      <c r="AI389" s="96"/>
      <c r="AJ389" s="96"/>
      <c r="AK389" s="96"/>
      <c r="AL389" s="96"/>
      <c r="AM389" s="96"/>
      <c r="AN389" s="96"/>
      <c r="AO389" s="96"/>
      <c r="AP389" s="96"/>
      <c r="AQ389" s="96"/>
      <c r="AR389" s="96"/>
      <c r="AT389" s="96"/>
      <c r="AU389" s="96"/>
      <c r="AV389" s="96"/>
      <c r="AW389" s="96"/>
      <c r="AX389" s="96"/>
      <c r="AY389" s="96"/>
      <c r="AZ389" s="96"/>
      <c r="BA389" s="96"/>
      <c r="BB389" s="96"/>
      <c r="BC389" s="96"/>
      <c r="BD389" s="96"/>
      <c r="BE389" s="96"/>
      <c r="BF389" s="96"/>
      <c r="BG389" s="96"/>
      <c r="BH389" s="96"/>
      <c r="BI389" s="96"/>
      <c r="BJ389" s="96"/>
      <c r="BK389" s="96"/>
      <c r="BL389" s="96"/>
      <c r="BM389" s="96"/>
      <c r="BN389" s="96"/>
      <c r="BO389" s="96"/>
      <c r="BP389" s="96"/>
      <c r="BQ389" s="96"/>
      <c r="BR389" s="96"/>
      <c r="BS389" s="96"/>
      <c r="BT389" s="96"/>
      <c r="BV389" s="96"/>
      <c r="BW389" s="96"/>
      <c r="BX389" s="96"/>
      <c r="BY389" s="96"/>
      <c r="BZ389" s="96"/>
      <c r="CA389" s="96"/>
      <c r="CB389" s="96"/>
      <c r="CC389" s="96"/>
      <c r="CD389" s="96"/>
      <c r="CE389" s="96"/>
      <c r="CF389" s="96"/>
      <c r="CG389" s="96"/>
      <c r="CH389" s="96"/>
      <c r="CI389" s="96"/>
      <c r="CJ389" s="96"/>
      <c r="CK389" s="96"/>
      <c r="CL389" s="96"/>
      <c r="CM389" s="96"/>
      <c r="CN389" s="96"/>
      <c r="CO389" s="96"/>
      <c r="CP389" s="96"/>
      <c r="CQ389" s="96"/>
      <c r="CR389" s="96"/>
      <c r="CS389" s="96"/>
      <c r="CT389" s="96"/>
      <c r="CU389" s="96"/>
      <c r="CV389" s="96"/>
    </row>
    <row r="390" spans="1:100" s="94" customFormat="1" ht="14.4">
      <c r="A390" s="96"/>
      <c r="B390" s="96"/>
      <c r="C390" s="96"/>
      <c r="D390" s="96"/>
      <c r="E390" s="96"/>
      <c r="F390" s="96"/>
      <c r="G390" s="100"/>
      <c r="H390" s="97"/>
      <c r="I390" s="101"/>
      <c r="J390" s="97"/>
      <c r="K390" s="97"/>
      <c r="L390" s="97"/>
      <c r="M390" s="97"/>
      <c r="N390" s="99"/>
      <c r="O390" s="99"/>
      <c r="P390" s="98"/>
      <c r="Q390" s="98"/>
      <c r="R390" s="96"/>
      <c r="S390" s="96"/>
      <c r="T390" s="96"/>
      <c r="U390" s="96"/>
      <c r="V390" s="96"/>
      <c r="W390" s="96"/>
      <c r="X390" s="96"/>
      <c r="Y390" s="96"/>
      <c r="Z390" s="96"/>
      <c r="AA390" s="96"/>
      <c r="AB390" s="96"/>
      <c r="AC390" s="96"/>
      <c r="AD390" s="96"/>
      <c r="AE390" s="96"/>
      <c r="AF390" s="96"/>
      <c r="AG390" s="96"/>
      <c r="AH390" s="96"/>
      <c r="AI390" s="96"/>
      <c r="AJ390" s="96"/>
      <c r="AK390" s="96"/>
      <c r="AL390" s="96"/>
      <c r="AM390" s="96"/>
      <c r="AN390" s="96"/>
      <c r="AO390" s="96"/>
      <c r="AP390" s="96"/>
      <c r="AQ390" s="96"/>
      <c r="AR390" s="96"/>
      <c r="AT390" s="96"/>
      <c r="AU390" s="96"/>
      <c r="AV390" s="96"/>
      <c r="AW390" s="96"/>
      <c r="AX390" s="96"/>
      <c r="AY390" s="96"/>
      <c r="AZ390" s="96"/>
      <c r="BA390" s="96"/>
      <c r="BB390" s="96"/>
      <c r="BC390" s="96"/>
      <c r="BD390" s="96"/>
      <c r="BE390" s="96"/>
      <c r="BF390" s="96"/>
      <c r="BG390" s="96"/>
      <c r="BH390" s="96"/>
      <c r="BI390" s="96"/>
      <c r="BJ390" s="96"/>
      <c r="BK390" s="96"/>
      <c r="BL390" s="96"/>
      <c r="BM390" s="96"/>
      <c r="BN390" s="96"/>
      <c r="BO390" s="96"/>
      <c r="BP390" s="96"/>
      <c r="BQ390" s="96"/>
      <c r="BR390" s="96"/>
      <c r="BS390" s="96"/>
      <c r="BT390" s="96"/>
      <c r="BV390" s="96"/>
      <c r="BW390" s="96"/>
      <c r="BX390" s="96"/>
      <c r="BY390" s="96"/>
      <c r="BZ390" s="96"/>
      <c r="CA390" s="96"/>
      <c r="CB390" s="96"/>
      <c r="CC390" s="96"/>
      <c r="CD390" s="96"/>
      <c r="CE390" s="96"/>
      <c r="CF390" s="96"/>
      <c r="CG390" s="96"/>
      <c r="CH390" s="96"/>
      <c r="CI390" s="96"/>
      <c r="CJ390" s="96"/>
      <c r="CK390" s="96"/>
      <c r="CL390" s="96"/>
      <c r="CM390" s="96"/>
      <c r="CN390" s="96"/>
      <c r="CO390" s="96"/>
      <c r="CP390" s="96"/>
      <c r="CQ390" s="96"/>
      <c r="CR390" s="96"/>
      <c r="CS390" s="96"/>
      <c r="CT390" s="96"/>
      <c r="CU390" s="96"/>
      <c r="CV390" s="96"/>
    </row>
    <row r="391" spans="1:100" s="94" customFormat="1" ht="14.4">
      <c r="A391" s="96"/>
      <c r="B391" s="96"/>
      <c r="C391" s="96"/>
      <c r="D391" s="96"/>
      <c r="E391" s="96"/>
      <c r="F391" s="96"/>
      <c r="G391" s="100"/>
      <c r="H391" s="97"/>
      <c r="I391" s="101"/>
      <c r="J391" s="97"/>
      <c r="K391" s="97"/>
      <c r="L391" s="97"/>
      <c r="M391" s="97"/>
      <c r="N391" s="99"/>
      <c r="O391" s="99"/>
      <c r="P391" s="98"/>
      <c r="Q391" s="98"/>
      <c r="R391" s="96"/>
      <c r="S391" s="96"/>
      <c r="T391" s="96"/>
      <c r="U391" s="96"/>
      <c r="V391" s="96"/>
      <c r="W391" s="96"/>
      <c r="X391" s="96"/>
      <c r="Y391" s="96"/>
      <c r="Z391" s="96"/>
      <c r="AA391" s="96"/>
      <c r="AB391" s="96"/>
      <c r="AC391" s="96"/>
      <c r="AD391" s="96"/>
      <c r="AE391" s="96"/>
      <c r="AF391" s="96"/>
      <c r="AG391" s="96"/>
      <c r="AH391" s="96"/>
      <c r="AI391" s="96"/>
      <c r="AJ391" s="96"/>
      <c r="AK391" s="96"/>
      <c r="AL391" s="96"/>
      <c r="AM391" s="96"/>
      <c r="AN391" s="96"/>
      <c r="AO391" s="96"/>
      <c r="AP391" s="96"/>
      <c r="AQ391" s="96"/>
      <c r="AR391" s="96"/>
      <c r="AT391" s="96"/>
      <c r="AU391" s="96"/>
      <c r="AV391" s="96"/>
      <c r="AW391" s="96"/>
      <c r="AX391" s="96"/>
      <c r="AY391" s="96"/>
      <c r="AZ391" s="96"/>
      <c r="BA391" s="96"/>
      <c r="BB391" s="96"/>
      <c r="BC391" s="96"/>
      <c r="BD391" s="96"/>
      <c r="BE391" s="96"/>
      <c r="BF391" s="96"/>
      <c r="BG391" s="96"/>
      <c r="BH391" s="96"/>
      <c r="BI391" s="96"/>
      <c r="BJ391" s="96"/>
      <c r="BK391" s="96"/>
      <c r="BL391" s="96"/>
      <c r="BM391" s="96"/>
      <c r="BN391" s="96"/>
      <c r="BO391" s="96"/>
      <c r="BP391" s="96"/>
      <c r="BQ391" s="96"/>
      <c r="BR391" s="96"/>
      <c r="BS391" s="96"/>
      <c r="BT391" s="96"/>
      <c r="BV391" s="96"/>
      <c r="BW391" s="96"/>
      <c r="BX391" s="96"/>
      <c r="BY391" s="96"/>
      <c r="BZ391" s="96"/>
      <c r="CA391" s="96"/>
      <c r="CB391" s="96"/>
      <c r="CC391" s="96"/>
      <c r="CD391" s="96"/>
      <c r="CE391" s="96"/>
      <c r="CF391" s="96"/>
      <c r="CG391" s="96"/>
      <c r="CH391" s="96"/>
      <c r="CI391" s="96"/>
      <c r="CJ391" s="96"/>
      <c r="CK391" s="96"/>
      <c r="CL391" s="96"/>
      <c r="CM391" s="96"/>
      <c r="CN391" s="96"/>
      <c r="CO391" s="96"/>
      <c r="CP391" s="96"/>
      <c r="CQ391" s="96"/>
      <c r="CR391" s="96"/>
      <c r="CS391" s="96"/>
      <c r="CT391" s="96"/>
      <c r="CU391" s="96"/>
      <c r="CV391" s="96"/>
    </row>
    <row r="392" spans="1:100" s="94" customFormat="1" ht="14.4">
      <c r="A392" s="96"/>
      <c r="B392" s="96"/>
      <c r="C392" s="96"/>
      <c r="D392" s="96"/>
      <c r="E392" s="96"/>
      <c r="F392" s="96"/>
      <c r="G392" s="100"/>
      <c r="H392" s="97"/>
      <c r="I392" s="101"/>
      <c r="J392" s="97"/>
      <c r="K392" s="97"/>
      <c r="L392" s="97"/>
      <c r="M392" s="97"/>
      <c r="N392" s="99"/>
      <c r="O392" s="99"/>
      <c r="P392" s="98"/>
      <c r="Q392" s="98"/>
      <c r="R392" s="96"/>
      <c r="S392" s="96"/>
      <c r="T392" s="96"/>
      <c r="U392" s="96"/>
      <c r="V392" s="96"/>
      <c r="W392" s="96"/>
      <c r="X392" s="96"/>
      <c r="Y392" s="96"/>
      <c r="Z392" s="96"/>
      <c r="AA392" s="96"/>
      <c r="AB392" s="96"/>
      <c r="AC392" s="96"/>
      <c r="AD392" s="96"/>
      <c r="AE392" s="96"/>
      <c r="AF392" s="96"/>
      <c r="AG392" s="96"/>
      <c r="AH392" s="96"/>
      <c r="AI392" s="96"/>
      <c r="AJ392" s="96"/>
      <c r="AK392" s="96"/>
      <c r="AL392" s="96"/>
      <c r="AM392" s="96"/>
      <c r="AN392" s="96"/>
      <c r="AO392" s="96"/>
      <c r="AP392" s="96"/>
      <c r="AQ392" s="96"/>
      <c r="AR392" s="96"/>
      <c r="AT392" s="96"/>
      <c r="AU392" s="96"/>
      <c r="AV392" s="96"/>
      <c r="AW392" s="96"/>
      <c r="AX392" s="96"/>
      <c r="AY392" s="96"/>
      <c r="AZ392" s="96"/>
      <c r="BA392" s="96"/>
      <c r="BB392" s="96"/>
      <c r="BC392" s="96"/>
      <c r="BD392" s="96"/>
      <c r="BE392" s="96"/>
      <c r="BF392" s="96"/>
      <c r="BG392" s="96"/>
      <c r="BH392" s="96"/>
      <c r="BI392" s="96"/>
      <c r="BJ392" s="96"/>
      <c r="BK392" s="96"/>
      <c r="BL392" s="96"/>
      <c r="BM392" s="96"/>
      <c r="BN392" s="96"/>
      <c r="BO392" s="96"/>
      <c r="BP392" s="96"/>
      <c r="BQ392" s="96"/>
      <c r="BR392" s="96"/>
      <c r="BS392" s="96"/>
      <c r="BT392" s="96"/>
      <c r="BV392" s="96"/>
      <c r="BW392" s="96"/>
      <c r="BX392" s="96"/>
      <c r="BY392" s="96"/>
      <c r="BZ392" s="96"/>
      <c r="CA392" s="96"/>
      <c r="CB392" s="96"/>
      <c r="CC392" s="96"/>
      <c r="CD392" s="96"/>
      <c r="CE392" s="96"/>
      <c r="CF392" s="96"/>
      <c r="CG392" s="96"/>
      <c r="CH392" s="96"/>
      <c r="CI392" s="96"/>
      <c r="CJ392" s="96"/>
      <c r="CK392" s="96"/>
      <c r="CL392" s="96"/>
      <c r="CM392" s="96"/>
      <c r="CN392" s="96"/>
      <c r="CO392" s="96"/>
      <c r="CP392" s="96"/>
      <c r="CQ392" s="96"/>
      <c r="CR392" s="96"/>
      <c r="CS392" s="96"/>
      <c r="CT392" s="96"/>
      <c r="CU392" s="96"/>
      <c r="CV392" s="96"/>
    </row>
    <row r="393" spans="1:100" s="94" customFormat="1" ht="14.4">
      <c r="A393" s="96"/>
      <c r="B393" s="96"/>
      <c r="C393" s="96"/>
      <c r="D393" s="96"/>
      <c r="E393" s="96"/>
      <c r="F393" s="96"/>
      <c r="G393" s="100"/>
      <c r="H393" s="97"/>
      <c r="I393" s="101"/>
      <c r="J393" s="97"/>
      <c r="K393" s="97"/>
      <c r="L393" s="97"/>
      <c r="M393" s="97"/>
      <c r="N393" s="99"/>
      <c r="O393" s="99"/>
      <c r="P393" s="98"/>
      <c r="Q393" s="98"/>
      <c r="R393" s="96"/>
      <c r="S393" s="96"/>
      <c r="T393" s="96"/>
      <c r="U393" s="96"/>
      <c r="V393" s="96"/>
      <c r="W393" s="96"/>
      <c r="X393" s="96"/>
      <c r="Y393" s="96"/>
      <c r="Z393" s="96"/>
      <c r="AA393" s="96"/>
      <c r="AB393" s="96"/>
      <c r="AC393" s="96"/>
      <c r="AD393" s="96"/>
      <c r="AE393" s="96"/>
      <c r="AF393" s="96"/>
      <c r="AG393" s="96"/>
      <c r="AH393" s="96"/>
      <c r="AI393" s="96"/>
      <c r="AJ393" s="96"/>
      <c r="AK393" s="96"/>
      <c r="AL393" s="96"/>
      <c r="AM393" s="96"/>
      <c r="AN393" s="96"/>
      <c r="AO393" s="96"/>
      <c r="AP393" s="96"/>
      <c r="AQ393" s="96"/>
      <c r="AR393" s="96"/>
      <c r="AT393" s="96"/>
      <c r="AU393" s="96"/>
      <c r="AV393" s="96"/>
      <c r="AW393" s="96"/>
      <c r="AX393" s="96"/>
      <c r="AY393" s="96"/>
      <c r="AZ393" s="96"/>
      <c r="BA393" s="96"/>
      <c r="BB393" s="96"/>
      <c r="BC393" s="96"/>
      <c r="BD393" s="96"/>
      <c r="BE393" s="96"/>
      <c r="BF393" s="96"/>
      <c r="BG393" s="96"/>
      <c r="BH393" s="96"/>
      <c r="BI393" s="96"/>
      <c r="BJ393" s="96"/>
      <c r="BK393" s="96"/>
      <c r="BL393" s="96"/>
      <c r="BM393" s="96"/>
      <c r="BN393" s="96"/>
      <c r="BO393" s="96"/>
      <c r="BP393" s="96"/>
      <c r="BQ393" s="96"/>
      <c r="BR393" s="96"/>
      <c r="BS393" s="96"/>
      <c r="BT393" s="96"/>
      <c r="BV393" s="96"/>
      <c r="BW393" s="96"/>
      <c r="BX393" s="96"/>
      <c r="BY393" s="96"/>
      <c r="BZ393" s="96"/>
      <c r="CA393" s="96"/>
      <c r="CB393" s="96"/>
      <c r="CC393" s="96"/>
      <c r="CD393" s="96"/>
      <c r="CE393" s="96"/>
      <c r="CF393" s="96"/>
      <c r="CG393" s="96"/>
      <c r="CH393" s="96"/>
      <c r="CI393" s="96"/>
      <c r="CJ393" s="96"/>
      <c r="CK393" s="96"/>
      <c r="CL393" s="96"/>
      <c r="CM393" s="96"/>
      <c r="CN393" s="96"/>
      <c r="CO393" s="96"/>
      <c r="CP393" s="96"/>
      <c r="CQ393" s="96"/>
      <c r="CR393" s="96"/>
      <c r="CS393" s="96"/>
      <c r="CT393" s="96"/>
      <c r="CU393" s="96"/>
      <c r="CV393" s="96"/>
    </row>
    <row r="394" spans="1:100" s="94" customFormat="1" ht="14.4">
      <c r="A394" s="96"/>
      <c r="B394" s="96"/>
      <c r="C394" s="96"/>
      <c r="D394" s="96"/>
      <c r="E394" s="96"/>
      <c r="F394" s="96"/>
      <c r="G394" s="100"/>
      <c r="H394" s="97"/>
      <c r="I394" s="101"/>
      <c r="J394" s="97"/>
      <c r="K394" s="97"/>
      <c r="L394" s="97"/>
      <c r="M394" s="97"/>
      <c r="N394" s="99"/>
      <c r="O394" s="99"/>
      <c r="P394" s="98"/>
      <c r="Q394" s="98"/>
      <c r="R394" s="96"/>
      <c r="S394" s="96"/>
      <c r="T394" s="96"/>
      <c r="U394" s="96"/>
      <c r="V394" s="96"/>
      <c r="W394" s="96"/>
      <c r="X394" s="96"/>
      <c r="Y394" s="96"/>
      <c r="Z394" s="96"/>
      <c r="AA394" s="96"/>
      <c r="AB394" s="96"/>
      <c r="AC394" s="96"/>
      <c r="AD394" s="96"/>
      <c r="AE394" s="96"/>
      <c r="AF394" s="96"/>
      <c r="AG394" s="96"/>
      <c r="AH394" s="96"/>
      <c r="AI394" s="96"/>
      <c r="AJ394" s="96"/>
      <c r="AK394" s="96"/>
      <c r="AL394" s="96"/>
      <c r="AM394" s="96"/>
      <c r="AN394" s="96"/>
      <c r="AO394" s="96"/>
      <c r="AP394" s="96"/>
      <c r="AQ394" s="96"/>
      <c r="AR394" s="96"/>
      <c r="AT394" s="96"/>
      <c r="AU394" s="96"/>
      <c r="AV394" s="96"/>
      <c r="AW394" s="96"/>
      <c r="AX394" s="96"/>
      <c r="AY394" s="96"/>
      <c r="AZ394" s="96"/>
      <c r="BA394" s="96"/>
      <c r="BB394" s="96"/>
      <c r="BC394" s="96"/>
      <c r="BD394" s="96"/>
      <c r="BE394" s="96"/>
      <c r="BF394" s="96"/>
      <c r="BG394" s="96"/>
      <c r="BH394" s="96"/>
      <c r="BI394" s="96"/>
      <c r="BJ394" s="96"/>
      <c r="BK394" s="96"/>
      <c r="BL394" s="96"/>
      <c r="BM394" s="96"/>
      <c r="BN394" s="96"/>
      <c r="BO394" s="96"/>
      <c r="BP394" s="96"/>
      <c r="BQ394" s="96"/>
      <c r="BR394" s="96"/>
      <c r="BS394" s="96"/>
      <c r="BT394" s="96"/>
      <c r="BV394" s="96"/>
      <c r="BW394" s="96"/>
      <c r="BX394" s="96"/>
      <c r="BY394" s="96"/>
      <c r="BZ394" s="96"/>
      <c r="CA394" s="96"/>
      <c r="CB394" s="96"/>
      <c r="CC394" s="96"/>
      <c r="CD394" s="96"/>
      <c r="CE394" s="96"/>
      <c r="CF394" s="96"/>
      <c r="CG394" s="96"/>
      <c r="CH394" s="96"/>
      <c r="CI394" s="96"/>
      <c r="CJ394" s="96"/>
      <c r="CK394" s="96"/>
      <c r="CL394" s="96"/>
      <c r="CM394" s="96"/>
      <c r="CN394" s="96"/>
      <c r="CO394" s="96"/>
      <c r="CP394" s="96"/>
      <c r="CQ394" s="96"/>
      <c r="CR394" s="96"/>
      <c r="CS394" s="96"/>
      <c r="CT394" s="96"/>
      <c r="CU394" s="96"/>
      <c r="CV394" s="96"/>
    </row>
    <row r="395" spans="1:100" s="94" customFormat="1" ht="14.4">
      <c r="A395" s="96"/>
      <c r="B395" s="96"/>
      <c r="C395" s="96"/>
      <c r="D395" s="96"/>
      <c r="E395" s="96"/>
      <c r="F395" s="96"/>
      <c r="G395" s="100"/>
      <c r="H395" s="97"/>
      <c r="I395" s="101"/>
      <c r="J395" s="97"/>
      <c r="K395" s="97"/>
      <c r="L395" s="97"/>
      <c r="M395" s="97"/>
      <c r="N395" s="99"/>
      <c r="O395" s="99"/>
      <c r="P395" s="98"/>
      <c r="Q395" s="98"/>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c r="AP395" s="96"/>
      <c r="AQ395" s="96"/>
      <c r="AR395" s="96"/>
      <c r="AT395" s="96"/>
      <c r="AU395" s="96"/>
      <c r="AV395" s="96"/>
      <c r="AW395" s="96"/>
      <c r="AX395" s="96"/>
      <c r="AY395" s="96"/>
      <c r="AZ395" s="96"/>
      <c r="BA395" s="96"/>
      <c r="BB395" s="96"/>
      <c r="BC395" s="96"/>
      <c r="BD395" s="96"/>
      <c r="BE395" s="96"/>
      <c r="BF395" s="96"/>
      <c r="BG395" s="96"/>
      <c r="BH395" s="96"/>
      <c r="BI395" s="96"/>
      <c r="BJ395" s="96"/>
      <c r="BK395" s="96"/>
      <c r="BL395" s="96"/>
      <c r="BM395" s="96"/>
      <c r="BN395" s="96"/>
      <c r="BO395" s="96"/>
      <c r="BP395" s="96"/>
      <c r="BQ395" s="96"/>
      <c r="BR395" s="96"/>
      <c r="BS395" s="96"/>
      <c r="BT395" s="96"/>
      <c r="BV395" s="96"/>
      <c r="BW395" s="96"/>
      <c r="BX395" s="96"/>
      <c r="BY395" s="96"/>
      <c r="BZ395" s="96"/>
      <c r="CA395" s="96"/>
      <c r="CB395" s="96"/>
      <c r="CC395" s="96"/>
      <c r="CD395" s="96"/>
      <c r="CE395" s="96"/>
      <c r="CF395" s="96"/>
      <c r="CG395" s="96"/>
      <c r="CH395" s="96"/>
      <c r="CI395" s="96"/>
      <c r="CJ395" s="96"/>
      <c r="CK395" s="96"/>
      <c r="CL395" s="96"/>
      <c r="CM395" s="96"/>
      <c r="CN395" s="96"/>
      <c r="CO395" s="96"/>
      <c r="CP395" s="96"/>
      <c r="CQ395" s="96"/>
      <c r="CR395" s="96"/>
      <c r="CS395" s="96"/>
      <c r="CT395" s="96"/>
      <c r="CU395" s="96"/>
      <c r="CV395" s="96"/>
    </row>
    <row r="396" spans="1:100" s="94" customFormat="1" ht="14.4">
      <c r="A396" s="96"/>
      <c r="B396" s="96"/>
      <c r="C396" s="96"/>
      <c r="D396" s="96"/>
      <c r="E396" s="96"/>
      <c r="F396" s="96"/>
      <c r="G396" s="100"/>
      <c r="H396" s="97"/>
      <c r="I396" s="101"/>
      <c r="J396" s="97"/>
      <c r="K396" s="97"/>
      <c r="L396" s="97"/>
      <c r="M396" s="97"/>
      <c r="N396" s="99"/>
      <c r="O396" s="99"/>
      <c r="P396" s="98"/>
      <c r="Q396" s="98"/>
      <c r="R396" s="96"/>
      <c r="S396" s="96"/>
      <c r="T396" s="96"/>
      <c r="U396" s="96"/>
      <c r="V396" s="96"/>
      <c r="W396" s="96"/>
      <c r="X396" s="96"/>
      <c r="Y396" s="96"/>
      <c r="Z396" s="96"/>
      <c r="AA396" s="96"/>
      <c r="AB396" s="96"/>
      <c r="AC396" s="96"/>
      <c r="AD396" s="96"/>
      <c r="AE396" s="96"/>
      <c r="AF396" s="96"/>
      <c r="AG396" s="96"/>
      <c r="AH396" s="96"/>
      <c r="AI396" s="96"/>
      <c r="AJ396" s="96"/>
      <c r="AK396" s="96"/>
      <c r="AL396" s="96"/>
      <c r="AM396" s="96"/>
      <c r="AN396" s="96"/>
      <c r="AO396" s="96"/>
      <c r="AP396" s="96"/>
      <c r="AQ396" s="96"/>
      <c r="AR396" s="96"/>
      <c r="AT396" s="96"/>
      <c r="AU396" s="96"/>
      <c r="AV396" s="96"/>
      <c r="AW396" s="96"/>
      <c r="AX396" s="96"/>
      <c r="AY396" s="96"/>
      <c r="AZ396" s="96"/>
      <c r="BA396" s="96"/>
      <c r="BB396" s="96"/>
      <c r="BC396" s="96"/>
      <c r="BD396" s="96"/>
      <c r="BE396" s="96"/>
      <c r="BF396" s="96"/>
      <c r="BG396" s="96"/>
      <c r="BH396" s="96"/>
      <c r="BI396" s="96"/>
      <c r="BJ396" s="96"/>
      <c r="BK396" s="96"/>
      <c r="BL396" s="96"/>
      <c r="BM396" s="96"/>
      <c r="BN396" s="96"/>
      <c r="BO396" s="96"/>
      <c r="BP396" s="96"/>
      <c r="BQ396" s="96"/>
      <c r="BR396" s="96"/>
      <c r="BS396" s="96"/>
      <c r="BT396" s="96"/>
      <c r="BV396" s="96"/>
      <c r="BW396" s="96"/>
      <c r="BX396" s="96"/>
      <c r="BY396" s="96"/>
      <c r="BZ396" s="96"/>
      <c r="CA396" s="96"/>
      <c r="CB396" s="96"/>
      <c r="CC396" s="96"/>
      <c r="CD396" s="96"/>
      <c r="CE396" s="96"/>
      <c r="CF396" s="96"/>
      <c r="CG396" s="96"/>
      <c r="CH396" s="96"/>
      <c r="CI396" s="96"/>
      <c r="CJ396" s="96"/>
      <c r="CK396" s="96"/>
      <c r="CL396" s="96"/>
      <c r="CM396" s="96"/>
      <c r="CN396" s="96"/>
      <c r="CO396" s="96"/>
      <c r="CP396" s="96"/>
      <c r="CQ396" s="96"/>
      <c r="CR396" s="96"/>
      <c r="CS396" s="96"/>
      <c r="CT396" s="96"/>
      <c r="CU396" s="96"/>
      <c r="CV396" s="96"/>
    </row>
    <row r="397" spans="1:100" s="94" customFormat="1" ht="14.4">
      <c r="A397" s="96"/>
      <c r="B397" s="96"/>
      <c r="C397" s="96"/>
      <c r="D397" s="96"/>
      <c r="E397" s="96"/>
      <c r="F397" s="96"/>
      <c r="G397" s="100"/>
      <c r="H397" s="97"/>
      <c r="I397" s="101"/>
      <c r="J397" s="97"/>
      <c r="K397" s="97"/>
      <c r="L397" s="97"/>
      <c r="M397" s="97"/>
      <c r="N397" s="99"/>
      <c r="O397" s="99"/>
      <c r="P397" s="98"/>
      <c r="Q397" s="98"/>
      <c r="R397" s="96"/>
      <c r="S397" s="96"/>
      <c r="T397" s="96"/>
      <c r="U397" s="96"/>
      <c r="V397" s="96"/>
      <c r="W397" s="96"/>
      <c r="X397" s="96"/>
      <c r="Y397" s="96"/>
      <c r="Z397" s="96"/>
      <c r="AA397" s="96"/>
      <c r="AB397" s="96"/>
      <c r="AC397" s="96"/>
      <c r="AD397" s="96"/>
      <c r="AE397" s="96"/>
      <c r="AF397" s="96"/>
      <c r="AG397" s="96"/>
      <c r="AH397" s="96"/>
      <c r="AI397" s="96"/>
      <c r="AJ397" s="96"/>
      <c r="AK397" s="96"/>
      <c r="AL397" s="96"/>
      <c r="AM397" s="96"/>
      <c r="AN397" s="96"/>
      <c r="AO397" s="96"/>
      <c r="AP397" s="96"/>
      <c r="AQ397" s="96"/>
      <c r="AR397" s="96"/>
      <c r="AT397" s="96"/>
      <c r="AU397" s="96"/>
      <c r="AV397" s="96"/>
      <c r="AW397" s="96"/>
      <c r="AX397" s="96"/>
      <c r="AY397" s="96"/>
      <c r="AZ397" s="96"/>
      <c r="BA397" s="96"/>
      <c r="BB397" s="96"/>
      <c r="BC397" s="96"/>
      <c r="BD397" s="96"/>
      <c r="BE397" s="96"/>
      <c r="BF397" s="96"/>
      <c r="BG397" s="96"/>
      <c r="BH397" s="96"/>
      <c r="BI397" s="96"/>
      <c r="BJ397" s="96"/>
      <c r="BK397" s="96"/>
      <c r="BL397" s="96"/>
      <c r="BM397" s="96"/>
      <c r="BN397" s="96"/>
      <c r="BO397" s="96"/>
      <c r="BP397" s="96"/>
      <c r="BQ397" s="96"/>
      <c r="BR397" s="96"/>
      <c r="BS397" s="96"/>
      <c r="BT397" s="96"/>
      <c r="BV397" s="96"/>
      <c r="BW397" s="96"/>
      <c r="BX397" s="96"/>
      <c r="BY397" s="96"/>
      <c r="BZ397" s="96"/>
      <c r="CA397" s="96"/>
      <c r="CB397" s="96"/>
      <c r="CC397" s="96"/>
      <c r="CD397" s="96"/>
      <c r="CE397" s="96"/>
      <c r="CF397" s="96"/>
      <c r="CG397" s="96"/>
      <c r="CH397" s="96"/>
      <c r="CI397" s="96"/>
      <c r="CJ397" s="96"/>
      <c r="CK397" s="96"/>
      <c r="CL397" s="96"/>
      <c r="CM397" s="96"/>
      <c r="CN397" s="96"/>
      <c r="CO397" s="96"/>
      <c r="CP397" s="96"/>
      <c r="CQ397" s="96"/>
      <c r="CR397" s="96"/>
      <c r="CS397" s="96"/>
      <c r="CT397" s="96"/>
      <c r="CU397" s="96"/>
      <c r="CV397" s="96"/>
    </row>
    <row r="398" spans="1:100" ht="14.4">
      <c r="A398" s="88"/>
      <c r="B398" s="88"/>
      <c r="C398" s="88"/>
      <c r="D398" s="88"/>
      <c r="E398" s="88"/>
      <c r="F398" s="88"/>
      <c r="G398" s="92"/>
      <c r="H398" s="89"/>
      <c r="I398" s="93"/>
      <c r="J398" s="89"/>
      <c r="K398" s="89"/>
      <c r="L398" s="89"/>
      <c r="M398" s="89"/>
      <c r="N398" s="91"/>
      <c r="O398" s="91"/>
      <c r="P398" s="90"/>
      <c r="Q398" s="90"/>
      <c r="R398" s="88"/>
      <c r="S398" s="88"/>
      <c r="T398" s="88"/>
      <c r="U398" s="88"/>
      <c r="V398" s="88"/>
      <c r="W398" s="88"/>
      <c r="X398" s="88"/>
      <c r="Y398" s="88"/>
      <c r="Z398" s="88"/>
      <c r="AA398" s="88"/>
      <c r="AB398" s="88"/>
      <c r="AC398" s="88"/>
      <c r="AD398" s="88"/>
      <c r="AE398" s="88"/>
      <c r="AF398" s="88"/>
      <c r="AG398" s="88"/>
      <c r="AH398" s="88"/>
      <c r="AI398" s="88"/>
      <c r="AJ398" s="88"/>
      <c r="AK398" s="88"/>
      <c r="AL398" s="88"/>
      <c r="AM398" s="88"/>
      <c r="AN398" s="88"/>
      <c r="AO398" s="88"/>
      <c r="AP398" s="88"/>
      <c r="AQ398" s="88"/>
      <c r="AR398" s="88"/>
      <c r="AT398" s="88"/>
      <c r="AU398" s="88"/>
      <c r="AV398" s="88"/>
      <c r="AW398" s="88"/>
      <c r="AX398" s="88"/>
      <c r="AY398" s="88"/>
      <c r="AZ398" s="88"/>
      <c r="BA398" s="88"/>
      <c r="BB398" s="88"/>
      <c r="BC398" s="88"/>
      <c r="BD398" s="88"/>
      <c r="BE398" s="88"/>
      <c r="BF398" s="88"/>
      <c r="BG398" s="88"/>
      <c r="BH398" s="88"/>
      <c r="BI398" s="88"/>
      <c r="BJ398" s="88"/>
      <c r="BK398" s="88"/>
      <c r="BL398" s="88"/>
      <c r="BM398" s="88"/>
      <c r="BN398" s="88"/>
      <c r="BO398" s="88"/>
      <c r="BP398" s="88"/>
      <c r="BQ398" s="88"/>
      <c r="BR398" s="88"/>
      <c r="BS398" s="88"/>
      <c r="BT398" s="88"/>
      <c r="BV398" s="88"/>
      <c r="BW398" s="88"/>
      <c r="BX398" s="88"/>
      <c r="BY398" s="88"/>
      <c r="BZ398" s="88"/>
      <c r="CA398" s="88"/>
      <c r="CB398" s="88"/>
      <c r="CC398" s="88"/>
      <c r="CD398" s="88"/>
      <c r="CE398" s="88"/>
      <c r="CF398" s="88"/>
      <c r="CG398" s="88"/>
      <c r="CH398" s="88"/>
      <c r="CI398" s="88"/>
      <c r="CJ398" s="88"/>
      <c r="CK398" s="88"/>
      <c r="CL398" s="88"/>
      <c r="CM398" s="88"/>
      <c r="CN398" s="88"/>
      <c r="CO398" s="88"/>
      <c r="CP398" s="88"/>
      <c r="CQ398" s="88"/>
      <c r="CR398" s="88"/>
      <c r="CS398" s="88"/>
      <c r="CT398" s="88"/>
      <c r="CU398" s="88"/>
      <c r="CV398" s="88"/>
    </row>
    <row r="399" spans="1:100" ht="14.4">
      <c r="A399" s="88"/>
      <c r="B399" s="88"/>
      <c r="C399" s="88"/>
      <c r="D399" s="88"/>
      <c r="E399" s="88"/>
      <c r="F399" s="88"/>
      <c r="G399" s="92"/>
      <c r="H399" s="89"/>
      <c r="I399" s="93"/>
      <c r="J399" s="89"/>
      <c r="K399" s="89"/>
      <c r="L399" s="89"/>
      <c r="M399" s="89"/>
      <c r="N399" s="91"/>
      <c r="O399" s="91"/>
      <c r="P399" s="90"/>
      <c r="Q399" s="90"/>
      <c r="R399" s="88"/>
      <c r="S399" s="88"/>
      <c r="T399" s="88"/>
      <c r="U399" s="88"/>
      <c r="V399" s="88"/>
      <c r="W399" s="88"/>
      <c r="X399" s="88"/>
      <c r="Y399" s="88"/>
      <c r="Z399" s="88"/>
      <c r="AA399" s="88"/>
      <c r="AB399" s="88"/>
      <c r="AC399" s="88"/>
      <c r="AD399" s="88"/>
      <c r="AE399" s="88"/>
      <c r="AF399" s="88"/>
      <c r="AG399" s="88"/>
      <c r="AH399" s="88"/>
      <c r="AI399" s="88"/>
      <c r="AJ399" s="88"/>
      <c r="AK399" s="88"/>
      <c r="AL399" s="88"/>
      <c r="AM399" s="88"/>
      <c r="AN399" s="88"/>
      <c r="AO399" s="88"/>
      <c r="AP399" s="88"/>
      <c r="AQ399" s="88"/>
      <c r="AR399" s="88"/>
      <c r="AT399" s="88"/>
      <c r="AU399" s="88"/>
      <c r="AV399" s="88"/>
      <c r="AW399" s="88"/>
      <c r="AX399" s="88"/>
      <c r="AY399" s="88"/>
      <c r="AZ399" s="88"/>
      <c r="BA399" s="88"/>
      <c r="BB399" s="88"/>
      <c r="BC399" s="88"/>
      <c r="BD399" s="88"/>
      <c r="BE399" s="88"/>
      <c r="BF399" s="88"/>
      <c r="BG399" s="88"/>
      <c r="BH399" s="88"/>
      <c r="BI399" s="88"/>
      <c r="BJ399" s="88"/>
      <c r="BK399" s="88"/>
      <c r="BL399" s="88"/>
      <c r="BM399" s="88"/>
      <c r="BN399" s="88"/>
      <c r="BO399" s="88"/>
      <c r="BP399" s="88"/>
      <c r="BQ399" s="88"/>
      <c r="BR399" s="88"/>
      <c r="BS399" s="88"/>
      <c r="BT399" s="88"/>
      <c r="BV399" s="88"/>
      <c r="BW399" s="88"/>
      <c r="BX399" s="88"/>
      <c r="BY399" s="88"/>
      <c r="BZ399" s="88"/>
      <c r="CA399" s="88"/>
      <c r="CB399" s="88"/>
      <c r="CC399" s="88"/>
      <c r="CD399" s="88"/>
      <c r="CE399" s="88"/>
      <c r="CF399" s="88"/>
      <c r="CG399" s="88"/>
      <c r="CH399" s="88"/>
      <c r="CI399" s="88"/>
      <c r="CJ399" s="88"/>
      <c r="CK399" s="88"/>
      <c r="CL399" s="88"/>
      <c r="CM399" s="88"/>
      <c r="CN399" s="88"/>
      <c r="CO399" s="88"/>
      <c r="CP399" s="88"/>
      <c r="CQ399" s="88"/>
      <c r="CR399" s="88"/>
      <c r="CS399" s="88"/>
      <c r="CT399" s="88"/>
      <c r="CU399" s="88"/>
      <c r="CV399" s="88"/>
    </row>
    <row r="400" spans="1:100" ht="14.4">
      <c r="A400" s="88"/>
      <c r="B400" s="88"/>
      <c r="C400" s="88"/>
      <c r="D400" s="88"/>
      <c r="E400" s="88"/>
      <c r="F400" s="88"/>
      <c r="G400" s="92"/>
      <c r="H400" s="89"/>
      <c r="I400" s="93"/>
      <c r="J400" s="89"/>
      <c r="K400" s="89"/>
      <c r="L400" s="89"/>
      <c r="M400" s="89"/>
      <c r="N400" s="91"/>
      <c r="O400" s="91"/>
      <c r="P400" s="90"/>
      <c r="Q400" s="90"/>
      <c r="R400" s="88"/>
      <c r="S400" s="88"/>
      <c r="T400" s="88"/>
      <c r="U400" s="88"/>
      <c r="V400" s="88"/>
      <c r="W400" s="88"/>
      <c r="X400" s="88"/>
      <c r="Y400" s="88"/>
      <c r="Z400" s="88"/>
      <c r="AA400" s="88"/>
      <c r="AB400" s="88"/>
      <c r="AC400" s="88"/>
      <c r="AD400" s="88"/>
      <c r="AE400" s="88"/>
      <c r="AF400" s="88"/>
      <c r="AG400" s="88"/>
      <c r="AH400" s="88"/>
      <c r="AI400" s="88"/>
      <c r="AJ400" s="88"/>
      <c r="AK400" s="88"/>
      <c r="AL400" s="88"/>
      <c r="AM400" s="88"/>
      <c r="AN400" s="88"/>
      <c r="AO400" s="88"/>
      <c r="AP400" s="88"/>
      <c r="AQ400" s="88"/>
      <c r="AR400" s="88"/>
      <c r="AT400" s="88"/>
      <c r="AU400" s="88"/>
      <c r="AV400" s="88"/>
      <c r="AW400" s="88"/>
      <c r="AX400" s="88"/>
      <c r="AY400" s="88"/>
      <c r="AZ400" s="88"/>
      <c r="BA400" s="88"/>
      <c r="BB400" s="88"/>
      <c r="BC400" s="88"/>
      <c r="BD400" s="88"/>
      <c r="BE400" s="88"/>
      <c r="BF400" s="88"/>
      <c r="BG400" s="88"/>
      <c r="BH400" s="88"/>
      <c r="BI400" s="88"/>
      <c r="BJ400" s="88"/>
      <c r="BK400" s="88"/>
      <c r="BL400" s="88"/>
      <c r="BM400" s="88"/>
      <c r="BN400" s="88"/>
      <c r="BO400" s="88"/>
      <c r="BP400" s="88"/>
      <c r="BQ400" s="88"/>
      <c r="BR400" s="88"/>
      <c r="BS400" s="88"/>
      <c r="BT400" s="88"/>
      <c r="BV400" s="88"/>
      <c r="BW400" s="88"/>
      <c r="BX400" s="88"/>
      <c r="BY400" s="88"/>
      <c r="BZ400" s="88"/>
      <c r="CA400" s="88"/>
      <c r="CB400" s="88"/>
      <c r="CC400" s="88"/>
      <c r="CD400" s="88"/>
      <c r="CE400" s="88"/>
      <c r="CF400" s="88"/>
      <c r="CG400" s="88"/>
      <c r="CH400" s="88"/>
      <c r="CI400" s="88"/>
      <c r="CJ400" s="88"/>
      <c r="CK400" s="88"/>
      <c r="CL400" s="88"/>
      <c r="CM400" s="88"/>
      <c r="CN400" s="88"/>
      <c r="CO400" s="88"/>
      <c r="CP400" s="88"/>
      <c r="CQ400" s="88"/>
      <c r="CR400" s="88"/>
      <c r="CS400" s="88"/>
      <c r="CT400" s="88"/>
      <c r="CU400" s="88"/>
      <c r="CV400" s="88"/>
    </row>
    <row r="401" spans="1:100" ht="14.4">
      <c r="A401" s="88"/>
      <c r="B401" s="88"/>
      <c r="C401" s="88"/>
      <c r="D401" s="88"/>
      <c r="E401" s="88"/>
      <c r="F401" s="88"/>
      <c r="G401" s="92"/>
      <c r="H401" s="89"/>
      <c r="I401" s="93"/>
      <c r="J401" s="89"/>
      <c r="K401" s="89"/>
      <c r="L401" s="89"/>
      <c r="M401" s="89"/>
      <c r="N401" s="91"/>
      <c r="O401" s="91"/>
      <c r="P401" s="90"/>
      <c r="Q401" s="90"/>
      <c r="R401" s="88"/>
      <c r="S401" s="88"/>
      <c r="T401" s="88"/>
      <c r="U401" s="88"/>
      <c r="V401" s="88"/>
      <c r="W401" s="88"/>
      <c r="X401" s="88"/>
      <c r="Y401" s="88"/>
      <c r="Z401" s="88"/>
      <c r="AA401" s="88"/>
      <c r="AB401" s="88"/>
      <c r="AC401" s="88"/>
      <c r="AD401" s="88"/>
      <c r="AE401" s="88"/>
      <c r="AF401" s="88"/>
      <c r="AG401" s="88"/>
      <c r="AH401" s="88"/>
      <c r="AI401" s="88"/>
      <c r="AJ401" s="88"/>
      <c r="AK401" s="88"/>
      <c r="AL401" s="88"/>
      <c r="AM401" s="88"/>
      <c r="AN401" s="88"/>
      <c r="AO401" s="88"/>
      <c r="AP401" s="88"/>
      <c r="AQ401" s="88"/>
      <c r="AR401" s="88"/>
      <c r="AT401" s="88"/>
      <c r="AU401" s="88"/>
      <c r="AV401" s="88"/>
      <c r="AW401" s="88"/>
      <c r="AX401" s="88"/>
      <c r="AY401" s="88"/>
      <c r="AZ401" s="88"/>
      <c r="BA401" s="88"/>
      <c r="BB401" s="88"/>
      <c r="BC401" s="88"/>
      <c r="BD401" s="88"/>
      <c r="BE401" s="88"/>
      <c r="BF401" s="88"/>
      <c r="BG401" s="88"/>
      <c r="BH401" s="88"/>
      <c r="BI401" s="88"/>
      <c r="BJ401" s="88"/>
      <c r="BK401" s="88"/>
      <c r="BL401" s="88"/>
      <c r="BM401" s="88"/>
      <c r="BN401" s="88"/>
      <c r="BO401" s="88"/>
      <c r="BP401" s="88"/>
      <c r="BQ401" s="88"/>
      <c r="BR401" s="88"/>
      <c r="BS401" s="88"/>
      <c r="BT401" s="88"/>
      <c r="BV401" s="88"/>
      <c r="BW401" s="88"/>
      <c r="BX401" s="88"/>
      <c r="BY401" s="88"/>
      <c r="BZ401" s="88"/>
      <c r="CA401" s="88"/>
      <c r="CB401" s="88"/>
      <c r="CC401" s="88"/>
      <c r="CD401" s="88"/>
      <c r="CE401" s="88"/>
      <c r="CF401" s="88"/>
      <c r="CG401" s="88"/>
      <c r="CH401" s="88"/>
      <c r="CI401" s="88"/>
      <c r="CJ401" s="88"/>
      <c r="CK401" s="88"/>
      <c r="CL401" s="88"/>
      <c r="CM401" s="88"/>
      <c r="CN401" s="88"/>
      <c r="CO401" s="88"/>
      <c r="CP401" s="88"/>
      <c r="CQ401" s="88"/>
      <c r="CR401" s="88"/>
      <c r="CS401" s="88"/>
      <c r="CT401" s="88"/>
      <c r="CU401" s="88"/>
      <c r="CV401" s="88"/>
    </row>
    <row r="402" spans="1:100" ht="14.4">
      <c r="A402" s="88"/>
      <c r="B402" s="88"/>
      <c r="C402" s="88"/>
      <c r="D402" s="88"/>
      <c r="E402" s="88"/>
      <c r="F402" s="88"/>
      <c r="G402" s="92"/>
      <c r="H402" s="89"/>
      <c r="I402" s="93"/>
      <c r="J402" s="89"/>
      <c r="K402" s="89"/>
      <c r="L402" s="89"/>
      <c r="M402" s="89"/>
      <c r="N402" s="91"/>
      <c r="O402" s="91"/>
      <c r="P402" s="90"/>
      <c r="Q402" s="90"/>
      <c r="R402" s="88"/>
      <c r="S402" s="88"/>
      <c r="T402" s="88"/>
      <c r="U402" s="88"/>
      <c r="V402" s="88"/>
      <c r="W402" s="88"/>
      <c r="X402" s="88"/>
      <c r="Y402" s="88"/>
      <c r="Z402" s="88"/>
      <c r="AA402" s="88"/>
      <c r="AB402" s="88"/>
      <c r="AC402" s="88"/>
      <c r="AD402" s="88"/>
      <c r="AE402" s="88"/>
      <c r="AF402" s="88"/>
      <c r="AG402" s="88"/>
      <c r="AH402" s="88"/>
      <c r="AI402" s="88"/>
      <c r="AJ402" s="88"/>
      <c r="AK402" s="88"/>
      <c r="AL402" s="88"/>
      <c r="AM402" s="88"/>
      <c r="AN402" s="88"/>
      <c r="AO402" s="88"/>
      <c r="AP402" s="88"/>
      <c r="AQ402" s="88"/>
      <c r="AR402" s="88"/>
      <c r="AT402" s="88"/>
      <c r="AU402" s="88"/>
      <c r="AV402" s="88"/>
      <c r="AW402" s="88"/>
      <c r="AX402" s="88"/>
      <c r="AY402" s="88"/>
      <c r="AZ402" s="88"/>
      <c r="BA402" s="88"/>
      <c r="BB402" s="88"/>
      <c r="BC402" s="88"/>
      <c r="BD402" s="88"/>
      <c r="BE402" s="88"/>
      <c r="BF402" s="88"/>
      <c r="BG402" s="88"/>
      <c r="BH402" s="88"/>
      <c r="BI402" s="88"/>
      <c r="BJ402" s="88"/>
      <c r="BK402" s="88"/>
      <c r="BL402" s="88"/>
      <c r="BM402" s="88"/>
      <c r="BN402" s="88"/>
      <c r="BO402" s="88"/>
      <c r="BP402" s="88"/>
      <c r="BQ402" s="88"/>
      <c r="BR402" s="88"/>
      <c r="BS402" s="88"/>
      <c r="BT402" s="88"/>
      <c r="BV402" s="88"/>
      <c r="BW402" s="88"/>
      <c r="BX402" s="88"/>
      <c r="BY402" s="88"/>
      <c r="BZ402" s="88"/>
      <c r="CA402" s="88"/>
      <c r="CB402" s="88"/>
      <c r="CC402" s="88"/>
      <c r="CD402" s="88"/>
      <c r="CE402" s="88"/>
      <c r="CF402" s="88"/>
      <c r="CG402" s="88"/>
      <c r="CH402" s="88"/>
      <c r="CI402" s="88"/>
      <c r="CJ402" s="88"/>
      <c r="CK402" s="88"/>
      <c r="CL402" s="88"/>
      <c r="CM402" s="88"/>
      <c r="CN402" s="88"/>
      <c r="CO402" s="88"/>
      <c r="CP402" s="88"/>
      <c r="CQ402" s="88"/>
      <c r="CR402" s="88"/>
      <c r="CS402" s="88"/>
      <c r="CT402" s="88"/>
      <c r="CU402" s="88"/>
      <c r="CV402" s="88"/>
    </row>
    <row r="403" spans="1:100" ht="14.4">
      <c r="A403" s="88"/>
      <c r="B403" s="88"/>
      <c r="C403" s="88"/>
      <c r="D403" s="88"/>
      <c r="E403" s="88"/>
      <c r="F403" s="88"/>
      <c r="G403" s="92"/>
      <c r="H403" s="89"/>
      <c r="I403" s="93"/>
      <c r="J403" s="89"/>
      <c r="K403" s="89"/>
      <c r="L403" s="89"/>
      <c r="M403" s="89"/>
      <c r="N403" s="91"/>
      <c r="O403" s="91"/>
      <c r="P403" s="90"/>
      <c r="Q403" s="90"/>
      <c r="R403" s="88"/>
      <c r="S403" s="88"/>
      <c r="T403" s="88"/>
      <c r="U403" s="88"/>
      <c r="V403" s="88"/>
      <c r="W403" s="88"/>
      <c r="X403" s="88"/>
      <c r="Y403" s="88"/>
      <c r="Z403" s="88"/>
      <c r="AA403" s="88"/>
      <c r="AB403" s="88"/>
      <c r="AC403" s="88"/>
      <c r="AD403" s="88"/>
      <c r="AE403" s="88"/>
      <c r="AF403" s="88"/>
      <c r="AG403" s="88"/>
      <c r="AH403" s="88"/>
      <c r="AI403" s="88"/>
      <c r="AJ403" s="88"/>
      <c r="AK403" s="88"/>
      <c r="AL403" s="88"/>
      <c r="AM403" s="88"/>
      <c r="AN403" s="88"/>
      <c r="AO403" s="88"/>
      <c r="AP403" s="88"/>
      <c r="AQ403" s="88"/>
      <c r="AR403" s="88"/>
      <c r="AT403" s="88"/>
      <c r="AU403" s="88"/>
      <c r="AV403" s="88"/>
      <c r="AW403" s="88"/>
      <c r="AX403" s="88"/>
      <c r="AY403" s="88"/>
      <c r="AZ403" s="88"/>
      <c r="BA403" s="88"/>
      <c r="BB403" s="88"/>
      <c r="BC403" s="88"/>
      <c r="BD403" s="88"/>
      <c r="BE403" s="88"/>
      <c r="BF403" s="88"/>
      <c r="BG403" s="88"/>
      <c r="BH403" s="88"/>
      <c r="BI403" s="88"/>
      <c r="BJ403" s="88"/>
      <c r="BK403" s="88"/>
      <c r="BL403" s="88"/>
      <c r="BM403" s="88"/>
      <c r="BN403" s="88"/>
      <c r="BO403" s="88"/>
      <c r="BP403" s="88"/>
      <c r="BQ403" s="88"/>
      <c r="BR403" s="88"/>
      <c r="BS403" s="88"/>
      <c r="BT403" s="88"/>
      <c r="BV403" s="88"/>
      <c r="BW403" s="88"/>
      <c r="BX403" s="88"/>
      <c r="BY403" s="88"/>
      <c r="BZ403" s="88"/>
      <c r="CA403" s="88"/>
      <c r="CB403" s="88"/>
      <c r="CC403" s="88"/>
      <c r="CD403" s="88"/>
      <c r="CE403" s="88"/>
      <c r="CF403" s="88"/>
      <c r="CG403" s="88"/>
      <c r="CH403" s="88"/>
      <c r="CI403" s="88"/>
      <c r="CJ403" s="88"/>
      <c r="CK403" s="88"/>
      <c r="CL403" s="88"/>
      <c r="CM403" s="88"/>
      <c r="CN403" s="88"/>
      <c r="CO403" s="88"/>
      <c r="CP403" s="88"/>
      <c r="CQ403" s="88"/>
      <c r="CR403" s="88"/>
      <c r="CS403" s="88"/>
      <c r="CT403" s="88"/>
      <c r="CU403" s="88"/>
      <c r="CV403" s="88"/>
    </row>
    <row r="404" spans="1:100" ht="14.4">
      <c r="A404" s="88"/>
      <c r="B404" s="88"/>
      <c r="C404" s="88"/>
      <c r="D404" s="88"/>
      <c r="E404" s="88"/>
      <c r="F404" s="88"/>
      <c r="G404" s="92"/>
      <c r="H404" s="89"/>
      <c r="I404" s="93"/>
      <c r="J404" s="89"/>
      <c r="K404" s="89"/>
      <c r="L404" s="89"/>
      <c r="M404" s="89"/>
      <c r="N404" s="91"/>
      <c r="O404" s="91"/>
      <c r="P404" s="90"/>
      <c r="Q404" s="90"/>
      <c r="R404" s="88"/>
      <c r="S404" s="88"/>
      <c r="T404" s="88"/>
      <c r="U404" s="88"/>
      <c r="V404" s="88"/>
      <c r="W404" s="88"/>
      <c r="X404" s="88"/>
      <c r="Y404" s="88"/>
      <c r="Z404" s="88"/>
      <c r="AA404" s="88"/>
      <c r="AB404" s="88"/>
      <c r="AC404" s="88"/>
      <c r="AD404" s="88"/>
      <c r="AE404" s="88"/>
      <c r="AF404" s="88"/>
      <c r="AG404" s="88"/>
      <c r="AH404" s="88"/>
      <c r="AI404" s="88"/>
      <c r="AJ404" s="88"/>
      <c r="AK404" s="88"/>
      <c r="AL404" s="88"/>
      <c r="AM404" s="88"/>
      <c r="AN404" s="88"/>
      <c r="AO404" s="88"/>
      <c r="AP404" s="88"/>
      <c r="AQ404" s="88"/>
      <c r="AR404" s="88"/>
      <c r="AT404" s="88"/>
      <c r="AU404" s="88"/>
      <c r="AV404" s="88"/>
      <c r="AW404" s="88"/>
      <c r="AX404" s="88"/>
      <c r="AY404" s="88"/>
      <c r="AZ404" s="88"/>
      <c r="BA404" s="88"/>
      <c r="BB404" s="88"/>
      <c r="BC404" s="88"/>
      <c r="BD404" s="88"/>
      <c r="BE404" s="88"/>
      <c r="BF404" s="88"/>
      <c r="BG404" s="88"/>
      <c r="BH404" s="88"/>
      <c r="BI404" s="88"/>
      <c r="BJ404" s="88"/>
      <c r="BK404" s="88"/>
      <c r="BL404" s="88"/>
      <c r="BM404" s="88"/>
      <c r="BN404" s="88"/>
      <c r="BO404" s="88"/>
      <c r="BP404" s="88"/>
      <c r="BQ404" s="88"/>
      <c r="BR404" s="88"/>
      <c r="BS404" s="88"/>
      <c r="BT404" s="88"/>
      <c r="BV404" s="88"/>
      <c r="BW404" s="88"/>
      <c r="BX404" s="88"/>
      <c r="BY404" s="88"/>
      <c r="BZ404" s="88"/>
      <c r="CA404" s="88"/>
      <c r="CB404" s="88"/>
      <c r="CC404" s="88"/>
      <c r="CD404" s="88"/>
      <c r="CE404" s="88"/>
      <c r="CF404" s="88"/>
      <c r="CG404" s="88"/>
      <c r="CH404" s="88"/>
      <c r="CI404" s="88"/>
      <c r="CJ404" s="88"/>
      <c r="CK404" s="88"/>
      <c r="CL404" s="88"/>
      <c r="CM404" s="88"/>
      <c r="CN404" s="88"/>
      <c r="CO404" s="88"/>
      <c r="CP404" s="88"/>
      <c r="CQ404" s="88"/>
      <c r="CR404" s="88"/>
      <c r="CS404" s="88"/>
      <c r="CT404" s="88"/>
      <c r="CU404" s="88"/>
      <c r="CV404" s="88"/>
    </row>
    <row r="405" spans="1:100" ht="14.4">
      <c r="A405" s="88"/>
      <c r="B405" s="88"/>
      <c r="C405" s="88"/>
      <c r="D405" s="88"/>
      <c r="E405" s="88"/>
      <c r="F405" s="88"/>
      <c r="G405" s="92"/>
      <c r="H405" s="89"/>
      <c r="I405" s="93"/>
      <c r="J405" s="89"/>
      <c r="K405" s="89"/>
      <c r="L405" s="89"/>
      <c r="M405" s="89"/>
      <c r="N405" s="91"/>
      <c r="O405" s="91"/>
      <c r="P405" s="90"/>
      <c r="Q405" s="90"/>
      <c r="R405" s="88"/>
      <c r="S405" s="88"/>
      <c r="T405" s="88"/>
      <c r="U405" s="88"/>
      <c r="V405" s="88"/>
      <c r="W405" s="88"/>
      <c r="X405" s="88"/>
      <c r="Y405" s="88"/>
      <c r="Z405" s="88"/>
      <c r="AA405" s="88"/>
      <c r="AB405" s="88"/>
      <c r="AC405" s="88"/>
      <c r="AD405" s="88"/>
      <c r="AE405" s="88"/>
      <c r="AF405" s="88"/>
      <c r="AG405" s="88"/>
      <c r="AH405" s="88"/>
      <c r="AI405" s="88"/>
      <c r="AJ405" s="88"/>
      <c r="AK405" s="88"/>
      <c r="AL405" s="88"/>
      <c r="AM405" s="88"/>
      <c r="AN405" s="88"/>
      <c r="AO405" s="88"/>
      <c r="AP405" s="88"/>
      <c r="AQ405" s="88"/>
      <c r="AR405" s="88"/>
      <c r="AT405" s="88"/>
      <c r="AU405" s="88"/>
      <c r="AV405" s="88"/>
      <c r="AW405" s="88"/>
      <c r="AX405" s="88"/>
      <c r="AY405" s="88"/>
      <c r="AZ405" s="88"/>
      <c r="BA405" s="88"/>
      <c r="BB405" s="88"/>
      <c r="BC405" s="88"/>
      <c r="BD405" s="88"/>
      <c r="BE405" s="88"/>
      <c r="BF405" s="88"/>
      <c r="BG405" s="88"/>
      <c r="BH405" s="88"/>
      <c r="BI405" s="88"/>
      <c r="BJ405" s="88"/>
      <c r="BK405" s="88"/>
      <c r="BL405" s="88"/>
      <c r="BM405" s="88"/>
      <c r="BN405" s="88"/>
      <c r="BO405" s="88"/>
      <c r="BP405" s="88"/>
      <c r="BQ405" s="88"/>
      <c r="BR405" s="88"/>
      <c r="BS405" s="88"/>
      <c r="BT405" s="88"/>
      <c r="BV405" s="88"/>
      <c r="BW405" s="88"/>
      <c r="BX405" s="88"/>
      <c r="BY405" s="88"/>
      <c r="BZ405" s="88"/>
      <c r="CA405" s="88"/>
      <c r="CB405" s="88"/>
      <c r="CC405" s="88"/>
      <c r="CD405" s="88"/>
      <c r="CE405" s="88"/>
      <c r="CF405" s="88"/>
      <c r="CG405" s="88"/>
      <c r="CH405" s="88"/>
      <c r="CI405" s="88"/>
      <c r="CJ405" s="88"/>
      <c r="CK405" s="88"/>
      <c r="CL405" s="88"/>
      <c r="CM405" s="88"/>
      <c r="CN405" s="88"/>
      <c r="CO405" s="88"/>
      <c r="CP405" s="88"/>
      <c r="CQ405" s="88"/>
      <c r="CR405" s="88"/>
      <c r="CS405" s="88"/>
      <c r="CT405" s="88"/>
      <c r="CU405" s="88"/>
      <c r="CV405" s="88"/>
    </row>
    <row r="406" spans="1:100" ht="14.4">
      <c r="A406" s="88"/>
      <c r="B406" s="88"/>
      <c r="C406" s="88"/>
      <c r="D406" s="88"/>
      <c r="E406" s="88"/>
      <c r="F406" s="88"/>
      <c r="G406" s="92"/>
      <c r="H406" s="89"/>
      <c r="I406" s="93"/>
      <c r="J406" s="89"/>
      <c r="K406" s="89"/>
      <c r="L406" s="89"/>
      <c r="M406" s="89"/>
      <c r="N406" s="91"/>
      <c r="O406" s="91"/>
      <c r="P406" s="90"/>
      <c r="Q406" s="90"/>
      <c r="R406" s="88"/>
      <c r="S406" s="88"/>
      <c r="T406" s="88"/>
      <c r="U406" s="88"/>
      <c r="V406" s="88"/>
      <c r="W406" s="88"/>
      <c r="X406" s="88"/>
      <c r="Y406" s="88"/>
      <c r="Z406" s="88"/>
      <c r="AA406" s="88"/>
      <c r="AB406" s="88"/>
      <c r="AC406" s="88"/>
      <c r="AD406" s="88"/>
      <c r="AE406" s="88"/>
      <c r="AF406" s="88"/>
      <c r="AG406" s="88"/>
      <c r="AH406" s="88"/>
      <c r="AI406" s="88"/>
      <c r="AJ406" s="88"/>
      <c r="AK406" s="88"/>
      <c r="AL406" s="88"/>
      <c r="AM406" s="88"/>
      <c r="AN406" s="88"/>
      <c r="AO406" s="88"/>
      <c r="AP406" s="88"/>
      <c r="AQ406" s="88"/>
      <c r="AR406" s="88"/>
      <c r="AT406" s="88"/>
      <c r="AU406" s="88"/>
      <c r="AV406" s="88"/>
      <c r="AW406" s="88"/>
      <c r="AX406" s="88"/>
      <c r="AY406" s="88"/>
      <c r="AZ406" s="88"/>
      <c r="BA406" s="88"/>
      <c r="BB406" s="88"/>
      <c r="BC406" s="88"/>
      <c r="BD406" s="88"/>
      <c r="BE406" s="88"/>
      <c r="BF406" s="88"/>
      <c r="BG406" s="88"/>
      <c r="BH406" s="88"/>
      <c r="BI406" s="88"/>
      <c r="BJ406" s="88"/>
      <c r="BK406" s="88"/>
      <c r="BL406" s="88"/>
      <c r="BM406" s="88"/>
      <c r="BN406" s="88"/>
      <c r="BO406" s="88"/>
      <c r="BP406" s="88"/>
      <c r="BQ406" s="88"/>
      <c r="BR406" s="88"/>
      <c r="BS406" s="88"/>
      <c r="BT406" s="88"/>
      <c r="BV406" s="88"/>
      <c r="BW406" s="88"/>
      <c r="BX406" s="88"/>
      <c r="BY406" s="88"/>
      <c r="BZ406" s="88"/>
      <c r="CA406" s="88"/>
      <c r="CB406" s="88"/>
      <c r="CC406" s="88"/>
      <c r="CD406" s="88"/>
      <c r="CE406" s="88"/>
      <c r="CF406" s="88"/>
      <c r="CG406" s="88"/>
      <c r="CH406" s="88"/>
      <c r="CI406" s="88"/>
      <c r="CJ406" s="88"/>
      <c r="CK406" s="88"/>
      <c r="CL406" s="88"/>
      <c r="CM406" s="88"/>
      <c r="CN406" s="88"/>
      <c r="CO406" s="88"/>
      <c r="CP406" s="88"/>
      <c r="CQ406" s="88"/>
      <c r="CR406" s="88"/>
      <c r="CS406" s="88"/>
      <c r="CT406" s="88"/>
      <c r="CU406" s="88"/>
      <c r="CV406" s="88"/>
    </row>
    <row r="407" spans="1:100" ht="14.4">
      <c r="A407" s="88"/>
      <c r="B407" s="88"/>
      <c r="C407" s="88"/>
      <c r="D407" s="88"/>
      <c r="E407" s="88"/>
      <c r="F407" s="88"/>
      <c r="G407" s="92"/>
      <c r="H407" s="89"/>
      <c r="I407" s="93"/>
      <c r="J407" s="89"/>
      <c r="K407" s="89"/>
      <c r="L407" s="89"/>
      <c r="M407" s="89"/>
      <c r="N407" s="91"/>
      <c r="O407" s="91"/>
      <c r="P407" s="90"/>
      <c r="Q407" s="90"/>
      <c r="R407" s="88"/>
      <c r="S407" s="88"/>
      <c r="T407" s="88"/>
      <c r="U407" s="88"/>
      <c r="V407" s="88"/>
      <c r="W407" s="88"/>
      <c r="X407" s="88"/>
      <c r="Y407" s="88"/>
      <c r="Z407" s="88"/>
      <c r="AA407" s="88"/>
      <c r="AB407" s="88"/>
      <c r="AC407" s="88"/>
      <c r="AD407" s="88"/>
      <c r="AE407" s="88"/>
      <c r="AF407" s="88"/>
      <c r="AG407" s="88"/>
      <c r="AH407" s="88"/>
      <c r="AI407" s="88"/>
      <c r="AJ407" s="88"/>
      <c r="AK407" s="88"/>
      <c r="AL407" s="88"/>
      <c r="AM407" s="88"/>
      <c r="AN407" s="88"/>
      <c r="AO407" s="88"/>
      <c r="AP407" s="88"/>
      <c r="AQ407" s="88"/>
      <c r="AR407" s="88"/>
      <c r="AT407" s="88"/>
      <c r="AU407" s="88"/>
      <c r="AV407" s="88"/>
      <c r="AW407" s="88"/>
      <c r="AX407" s="88"/>
      <c r="AY407" s="88"/>
      <c r="AZ407" s="88"/>
      <c r="BA407" s="88"/>
      <c r="BB407" s="88"/>
      <c r="BC407" s="88"/>
      <c r="BD407" s="88"/>
      <c r="BE407" s="88"/>
      <c r="BF407" s="88"/>
      <c r="BG407" s="88"/>
      <c r="BH407" s="88"/>
      <c r="BI407" s="88"/>
      <c r="BJ407" s="88"/>
      <c r="BK407" s="88"/>
      <c r="BL407" s="88"/>
      <c r="BM407" s="88"/>
      <c r="BN407" s="88"/>
      <c r="BO407" s="88"/>
      <c r="BP407" s="88"/>
      <c r="BQ407" s="88"/>
      <c r="BR407" s="88"/>
      <c r="BS407" s="88"/>
      <c r="BT407" s="88"/>
      <c r="BV407" s="88"/>
      <c r="BW407" s="88"/>
      <c r="BX407" s="88"/>
      <c r="BY407" s="88"/>
      <c r="BZ407" s="88"/>
      <c r="CA407" s="88"/>
      <c r="CB407" s="88"/>
      <c r="CC407" s="88"/>
      <c r="CD407" s="88"/>
      <c r="CE407" s="88"/>
      <c r="CF407" s="88"/>
      <c r="CG407" s="88"/>
      <c r="CH407" s="88"/>
      <c r="CI407" s="88"/>
      <c r="CJ407" s="88"/>
      <c r="CK407" s="88"/>
      <c r="CL407" s="88"/>
      <c r="CM407" s="88"/>
      <c r="CN407" s="88"/>
      <c r="CO407" s="88"/>
      <c r="CP407" s="88"/>
      <c r="CQ407" s="88"/>
      <c r="CR407" s="88"/>
      <c r="CS407" s="88"/>
      <c r="CT407" s="88"/>
      <c r="CU407" s="88"/>
      <c r="CV407" s="88"/>
    </row>
    <row r="408" spans="1:100" ht="14.4">
      <c r="A408" s="88"/>
      <c r="B408" s="88"/>
      <c r="C408" s="88"/>
      <c r="D408" s="88"/>
      <c r="E408" s="88"/>
      <c r="F408" s="88"/>
      <c r="G408" s="92"/>
      <c r="H408" s="89"/>
      <c r="I408" s="93"/>
      <c r="J408" s="89"/>
      <c r="K408" s="89"/>
      <c r="M408" s="89"/>
      <c r="N408" s="91"/>
      <c r="O408" s="91"/>
      <c r="P408" s="90"/>
      <c r="Q408" s="90"/>
      <c r="R408" s="88"/>
      <c r="S408" s="88"/>
      <c r="T408" s="88"/>
      <c r="U408" s="88"/>
      <c r="V408" s="88"/>
      <c r="W408" s="88"/>
      <c r="X408" s="88"/>
      <c r="Y408" s="88"/>
      <c r="Z408" s="88"/>
      <c r="AA408" s="88"/>
      <c r="AB408" s="88"/>
      <c r="AC408" s="88"/>
      <c r="AD408" s="88"/>
      <c r="AE408" s="88"/>
      <c r="AF408" s="88"/>
      <c r="AG408" s="88"/>
      <c r="AH408" s="88"/>
      <c r="AI408" s="88"/>
      <c r="AJ408" s="88"/>
      <c r="AK408" s="88"/>
      <c r="AL408" s="88"/>
      <c r="AM408" s="88"/>
      <c r="AN408" s="88"/>
      <c r="AO408" s="88"/>
      <c r="AP408" s="88"/>
      <c r="AQ408" s="88"/>
      <c r="AR408" s="88"/>
      <c r="AT408" s="88"/>
      <c r="AU408" s="88"/>
      <c r="AV408" s="88"/>
      <c r="AW408" s="88"/>
      <c r="AX408" s="88"/>
      <c r="AY408" s="88"/>
      <c r="AZ408" s="88"/>
      <c r="BA408" s="88"/>
      <c r="BB408" s="88"/>
      <c r="BC408" s="88"/>
      <c r="BD408" s="88"/>
      <c r="BE408" s="88"/>
      <c r="BF408" s="88"/>
      <c r="BG408" s="88"/>
      <c r="BH408" s="88"/>
      <c r="BI408" s="88"/>
      <c r="BJ408" s="88"/>
      <c r="BK408" s="88"/>
      <c r="BL408" s="88"/>
      <c r="BM408" s="88"/>
      <c r="BN408" s="88"/>
      <c r="BO408" s="88"/>
      <c r="BP408" s="88"/>
      <c r="BQ408" s="88"/>
      <c r="BR408" s="88"/>
      <c r="BS408" s="88"/>
      <c r="BT408" s="88"/>
      <c r="BV408" s="88"/>
      <c r="BW408" s="88"/>
      <c r="BX408" s="88"/>
      <c r="BY408" s="88"/>
      <c r="BZ408" s="88"/>
      <c r="CA408" s="88"/>
      <c r="CB408" s="88"/>
      <c r="CC408" s="88"/>
      <c r="CD408" s="88"/>
      <c r="CE408" s="88"/>
      <c r="CF408" s="88"/>
      <c r="CG408" s="88"/>
      <c r="CH408" s="88"/>
      <c r="CI408" s="88"/>
      <c r="CJ408" s="88"/>
      <c r="CK408" s="88"/>
      <c r="CL408" s="88"/>
      <c r="CM408" s="88"/>
      <c r="CN408" s="88"/>
      <c r="CO408" s="88"/>
      <c r="CP408" s="88"/>
      <c r="CQ408" s="88"/>
      <c r="CR408" s="88"/>
      <c r="CS408" s="88"/>
      <c r="CT408" s="88"/>
      <c r="CU408" s="88"/>
      <c r="CV408" s="88"/>
    </row>
  </sheetData>
  <autoFilter ref="A4:CV202" xr:uid="{3A1E58A1-29AE-4F90-8EE6-B6242E454A22}"/>
  <printOptions horizontalCentered="1" gridLines="1"/>
  <pageMargins left="0.248" right="0.7" top="0.75" bottom="0.75" header="0.3" footer="0.3"/>
  <pageSetup scale="35" fitToWidth="4" fitToHeight="3" orientation="landscape" r:id="rId1"/>
  <headerFooter>
    <oddHeader>&amp;LAvista
Ms. Schultz Workpapers&amp;R&amp;F
Workpaper Ref. &amp;A</oddHeader>
    <oddFooter>&amp;R
Page &amp;P of &amp;N</oddFooter>
  </headerFooter>
  <rowBreaks count="2" manualBreakCount="2">
    <brk id="94" max="99" man="1"/>
    <brk id="189" max="99" man="1"/>
  </rowBreaks>
  <colBreaks count="1" manualBreakCount="1">
    <brk id="17" min="3" max="24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069A2-8FE2-4D2A-8EC8-85D3BAA89ADF}">
  <dimension ref="B1:G135"/>
  <sheetViews>
    <sheetView zoomScaleNormal="100" workbookViewId="0"/>
  </sheetViews>
  <sheetFormatPr defaultRowHeight="13.2"/>
  <cols>
    <col min="2" max="2" width="32.77734375" customWidth="1"/>
    <col min="3" max="3" width="65.44140625" bestFit="1" customWidth="1"/>
    <col min="4" max="4" width="56" style="147" bestFit="1" customWidth="1"/>
    <col min="5" max="5" width="12.44140625" style="147" bestFit="1" customWidth="1"/>
    <col min="6" max="6" width="13.109375" bestFit="1" customWidth="1"/>
    <col min="7" max="7" width="13.33203125" bestFit="1" customWidth="1"/>
  </cols>
  <sheetData>
    <row r="1" spans="2:7">
      <c r="B1" s="213" t="s">
        <v>849</v>
      </c>
    </row>
    <row r="3" spans="2:7">
      <c r="D3"/>
      <c r="E3" s="270" t="s">
        <v>848</v>
      </c>
      <c r="F3" s="148"/>
      <c r="G3" s="148"/>
    </row>
    <row r="4" spans="2:7" ht="66">
      <c r="B4" s="146" t="s">
        <v>128</v>
      </c>
      <c r="C4" s="146" t="s">
        <v>132</v>
      </c>
      <c r="D4" s="146" t="s">
        <v>140</v>
      </c>
      <c r="E4" s="204" t="s">
        <v>888</v>
      </c>
      <c r="F4" s="271" t="s">
        <v>850</v>
      </c>
      <c r="G4" s="271" t="s">
        <v>851</v>
      </c>
    </row>
    <row r="5" spans="2:7">
      <c r="B5" t="s">
        <v>798</v>
      </c>
      <c r="C5" t="s">
        <v>222</v>
      </c>
      <c r="D5" t="s">
        <v>224</v>
      </c>
      <c r="E5" s="148">
        <v>15453573</v>
      </c>
      <c r="F5" s="148">
        <v>7465488.768810113</v>
      </c>
      <c r="G5" s="148">
        <v>2342587.0816043904</v>
      </c>
    </row>
    <row r="6" spans="2:7">
      <c r="C6" t="s">
        <v>799</v>
      </c>
      <c r="D6" t="s">
        <v>801</v>
      </c>
      <c r="E6" s="148">
        <v>1798082</v>
      </c>
      <c r="F6" s="148">
        <v>868638.01506613544</v>
      </c>
      <c r="G6" s="148">
        <v>272568.91754841321</v>
      </c>
    </row>
    <row r="7" spans="2:7">
      <c r="C7" t="s">
        <v>231</v>
      </c>
      <c r="D7" t="s">
        <v>233</v>
      </c>
      <c r="E7" s="148">
        <v>5077143</v>
      </c>
      <c r="F7" s="148">
        <v>2452724.3016319191</v>
      </c>
      <c r="G7" s="148">
        <v>769637.52028467192</v>
      </c>
    </row>
    <row r="8" spans="2:7">
      <c r="B8" t="s">
        <v>844</v>
      </c>
      <c r="D8"/>
      <c r="E8" s="148">
        <v>22328798</v>
      </c>
      <c r="F8" s="148">
        <v>10786851.085508168</v>
      </c>
      <c r="G8" s="148">
        <v>3384793.5194374756</v>
      </c>
    </row>
    <row r="9" spans="2:7">
      <c r="B9" t="s">
        <v>731</v>
      </c>
      <c r="C9" t="s">
        <v>777</v>
      </c>
      <c r="D9" t="s">
        <v>779</v>
      </c>
      <c r="E9" s="148">
        <v>1400000</v>
      </c>
      <c r="F9" s="148">
        <v>918960</v>
      </c>
      <c r="G9" s="148">
        <v>0</v>
      </c>
    </row>
    <row r="10" spans="2:7">
      <c r="C10" t="s">
        <v>291</v>
      </c>
      <c r="D10" t="s">
        <v>462</v>
      </c>
      <c r="E10" s="148">
        <v>4083319</v>
      </c>
      <c r="F10" s="148">
        <v>2680290.5915999999</v>
      </c>
      <c r="G10" s="148">
        <v>0</v>
      </c>
    </row>
    <row r="11" spans="2:7">
      <c r="C11" t="s">
        <v>260</v>
      </c>
      <c r="D11" t="s">
        <v>262</v>
      </c>
      <c r="E11" s="148">
        <v>2882296</v>
      </c>
      <c r="F11" s="148">
        <v>1392412.5130405969</v>
      </c>
      <c r="G11" s="148">
        <v>436923.51114916959</v>
      </c>
    </row>
    <row r="12" spans="2:7">
      <c r="C12" t="s">
        <v>292</v>
      </c>
      <c r="D12" t="s">
        <v>470</v>
      </c>
      <c r="E12" s="148">
        <v>3114004</v>
      </c>
      <c r="F12" s="148">
        <v>2044032.2256</v>
      </c>
      <c r="G12" s="148">
        <v>0</v>
      </c>
    </row>
    <row r="13" spans="2:7">
      <c r="C13" t="s">
        <v>807</v>
      </c>
      <c r="D13" t="s">
        <v>481</v>
      </c>
      <c r="E13" s="148">
        <v>2210330</v>
      </c>
      <c r="F13" s="148">
        <v>1067791.4932918139</v>
      </c>
      <c r="G13" s="148">
        <v>335061.05701785802</v>
      </c>
    </row>
    <row r="14" spans="2:7">
      <c r="C14" t="s">
        <v>270</v>
      </c>
      <c r="D14" t="s">
        <v>299</v>
      </c>
      <c r="E14" s="148">
        <v>8106375</v>
      </c>
      <c r="F14" s="148">
        <v>5321024.55</v>
      </c>
      <c r="G14" s="148">
        <v>0</v>
      </c>
    </row>
    <row r="15" spans="2:7">
      <c r="D15" t="s">
        <v>324</v>
      </c>
      <c r="E15" s="148">
        <v>2763760</v>
      </c>
      <c r="F15" s="148">
        <v>2763760</v>
      </c>
      <c r="G15" s="148">
        <v>0</v>
      </c>
    </row>
    <row r="16" spans="2:7">
      <c r="C16" t="s">
        <v>288</v>
      </c>
      <c r="D16" t="s">
        <v>451</v>
      </c>
      <c r="E16" s="148">
        <v>4917961</v>
      </c>
      <c r="F16" s="148">
        <v>0</v>
      </c>
      <c r="G16" s="148">
        <v>4917961</v>
      </c>
    </row>
    <row r="17" spans="2:7">
      <c r="C17" t="s">
        <v>171</v>
      </c>
      <c r="D17" t="s">
        <v>173</v>
      </c>
      <c r="E17" s="148">
        <v>2041933</v>
      </c>
      <c r="F17" s="148">
        <v>0</v>
      </c>
      <c r="G17" s="148">
        <v>1402399.5843999998</v>
      </c>
    </row>
    <row r="18" spans="2:7">
      <c r="C18" t="s">
        <v>207</v>
      </c>
      <c r="D18" t="s">
        <v>209</v>
      </c>
      <c r="E18" s="148">
        <v>2462357</v>
      </c>
      <c r="F18" s="148">
        <v>1189543.5785821807</v>
      </c>
      <c r="G18" s="148">
        <v>373265.50296802819</v>
      </c>
    </row>
    <row r="19" spans="2:7">
      <c r="C19" t="s">
        <v>285</v>
      </c>
      <c r="D19" t="s">
        <v>422</v>
      </c>
      <c r="E19" s="148">
        <v>10454314</v>
      </c>
      <c r="F19" s="148">
        <v>6862211.7095999997</v>
      </c>
      <c r="G19" s="148">
        <v>0</v>
      </c>
    </row>
    <row r="20" spans="2:7">
      <c r="B20" t="s">
        <v>845</v>
      </c>
      <c r="D20"/>
      <c r="E20" s="148">
        <v>44436649</v>
      </c>
      <c r="F20" s="148">
        <v>24240026.661714591</v>
      </c>
      <c r="G20" s="148">
        <v>7465610.6555350553</v>
      </c>
    </row>
    <row r="21" spans="2:7">
      <c r="B21" t="s">
        <v>53</v>
      </c>
      <c r="C21" t="s">
        <v>293</v>
      </c>
      <c r="D21" t="s">
        <v>484</v>
      </c>
      <c r="E21" s="148">
        <v>1912037</v>
      </c>
      <c r="F21" s="148">
        <v>1255061.0867999999</v>
      </c>
      <c r="G21" s="148">
        <v>0</v>
      </c>
    </row>
    <row r="22" spans="2:7">
      <c r="C22" t="s">
        <v>272</v>
      </c>
      <c r="D22" t="s">
        <v>310</v>
      </c>
      <c r="E22" s="148">
        <v>1971652</v>
      </c>
      <c r="F22" s="148">
        <v>1870570.52734</v>
      </c>
      <c r="G22" s="148">
        <v>0</v>
      </c>
    </row>
    <row r="23" spans="2:7">
      <c r="C23" t="s">
        <v>159</v>
      </c>
      <c r="D23" t="s">
        <v>161</v>
      </c>
      <c r="E23" s="148">
        <v>410109</v>
      </c>
      <c r="F23" s="148">
        <v>0</v>
      </c>
      <c r="G23" s="148">
        <v>410109</v>
      </c>
    </row>
    <row r="24" spans="2:7">
      <c r="C24" t="s">
        <v>162</v>
      </c>
      <c r="D24" t="s">
        <v>164</v>
      </c>
      <c r="E24" s="148">
        <v>11071738</v>
      </c>
      <c r="F24" s="148">
        <v>0</v>
      </c>
      <c r="G24" s="148">
        <v>10930159.424111169</v>
      </c>
    </row>
    <row r="25" spans="2:7">
      <c r="C25" t="s">
        <v>165</v>
      </c>
      <c r="D25" t="s">
        <v>167</v>
      </c>
      <c r="E25" s="148">
        <v>514324</v>
      </c>
      <c r="F25" s="148">
        <v>0</v>
      </c>
      <c r="G25" s="148">
        <v>514324</v>
      </c>
    </row>
    <row r="26" spans="2:7">
      <c r="C26" t="s">
        <v>168</v>
      </c>
      <c r="D26" t="s">
        <v>170</v>
      </c>
      <c r="E26" s="148">
        <v>1241993</v>
      </c>
      <c r="F26" s="148">
        <v>0</v>
      </c>
      <c r="G26" s="148">
        <v>1241993</v>
      </c>
    </row>
    <row r="27" spans="2:7">
      <c r="C27" t="s">
        <v>156</v>
      </c>
      <c r="D27" t="s">
        <v>158</v>
      </c>
      <c r="E27" s="148">
        <v>726597</v>
      </c>
      <c r="F27" s="148">
        <v>0</v>
      </c>
      <c r="G27" s="148">
        <v>511015.77330060798</v>
      </c>
    </row>
    <row r="28" spans="2:7">
      <c r="C28" t="s">
        <v>277</v>
      </c>
      <c r="D28" t="s">
        <v>346</v>
      </c>
      <c r="E28" s="148">
        <v>1982462</v>
      </c>
      <c r="F28" s="148">
        <v>1982462</v>
      </c>
      <c r="G28" s="148">
        <v>0</v>
      </c>
    </row>
    <row r="29" spans="2:7">
      <c r="C29" t="s">
        <v>287</v>
      </c>
      <c r="D29" t="s">
        <v>416</v>
      </c>
      <c r="E29" s="148">
        <v>1275526</v>
      </c>
      <c r="F29" s="148">
        <v>837255.26639999996</v>
      </c>
      <c r="G29" s="148">
        <v>0</v>
      </c>
    </row>
    <row r="30" spans="2:7">
      <c r="C30" t="s">
        <v>286</v>
      </c>
      <c r="D30" t="s">
        <v>411</v>
      </c>
      <c r="E30" s="148">
        <v>28666330</v>
      </c>
      <c r="F30" s="148">
        <v>18816579.012000002</v>
      </c>
      <c r="G30" s="148">
        <v>0</v>
      </c>
    </row>
    <row r="31" spans="2:7">
      <c r="C31" t="s">
        <v>294</v>
      </c>
      <c r="D31" t="s">
        <v>493</v>
      </c>
      <c r="E31" s="148">
        <v>1193332</v>
      </c>
      <c r="F31" s="148">
        <v>783303.12479999987</v>
      </c>
      <c r="G31" s="148">
        <v>0</v>
      </c>
    </row>
    <row r="32" spans="2:7">
      <c r="C32" t="s">
        <v>280</v>
      </c>
      <c r="D32" t="s">
        <v>384</v>
      </c>
      <c r="E32" s="148">
        <v>7873525</v>
      </c>
      <c r="F32" s="148">
        <v>5168181.8100000005</v>
      </c>
      <c r="G32" s="148">
        <v>0</v>
      </c>
    </row>
    <row r="33" spans="2:7">
      <c r="D33" t="s">
        <v>419</v>
      </c>
      <c r="E33" s="148">
        <v>1505335</v>
      </c>
      <c r="F33" s="148">
        <v>988101.89399999997</v>
      </c>
      <c r="G33" s="148">
        <v>0</v>
      </c>
    </row>
    <row r="34" spans="2:7">
      <c r="C34" t="s">
        <v>284</v>
      </c>
      <c r="D34" t="s">
        <v>406</v>
      </c>
      <c r="E34" s="148">
        <v>4342284</v>
      </c>
      <c r="F34" s="148">
        <v>2850275.2176000001</v>
      </c>
      <c r="G34" s="148">
        <v>0</v>
      </c>
    </row>
    <row r="35" spans="2:7">
      <c r="C35" t="s">
        <v>283</v>
      </c>
      <c r="D35" t="s">
        <v>402</v>
      </c>
      <c r="E35" s="148">
        <v>3500005</v>
      </c>
      <c r="F35" s="148">
        <v>2297403.2820000001</v>
      </c>
      <c r="G35" s="148">
        <v>0</v>
      </c>
    </row>
    <row r="36" spans="2:7">
      <c r="B36" t="s">
        <v>259</v>
      </c>
      <c r="D36"/>
      <c r="E36" s="148">
        <v>68187249</v>
      </c>
      <c r="F36" s="148">
        <v>36849193.220940001</v>
      </c>
      <c r="G36" s="148">
        <v>13607601.197411777</v>
      </c>
    </row>
    <row r="37" spans="2:7">
      <c r="B37" t="s">
        <v>583</v>
      </c>
      <c r="C37" t="s">
        <v>290</v>
      </c>
      <c r="D37" t="s">
        <v>457</v>
      </c>
      <c r="E37" s="148">
        <v>2303669</v>
      </c>
      <c r="F37" s="148">
        <v>1512128.3316000002</v>
      </c>
      <c r="G37" s="148">
        <v>0</v>
      </c>
    </row>
    <row r="38" spans="2:7">
      <c r="C38" t="s">
        <v>213</v>
      </c>
      <c r="D38" t="s">
        <v>216</v>
      </c>
      <c r="E38" s="148">
        <v>949949</v>
      </c>
      <c r="F38" s="148">
        <v>458912.2263467742</v>
      </c>
      <c r="G38" s="148">
        <v>144001.53644616739</v>
      </c>
    </row>
    <row r="39" spans="2:7">
      <c r="C39" t="s">
        <v>281</v>
      </c>
      <c r="D39" t="s">
        <v>387</v>
      </c>
      <c r="E39" s="148">
        <v>3706327</v>
      </c>
      <c r="F39" s="148">
        <v>3706327</v>
      </c>
      <c r="G39" s="148">
        <v>0</v>
      </c>
    </row>
    <row r="40" spans="2:7">
      <c r="C40" t="s">
        <v>271</v>
      </c>
      <c r="D40" t="s">
        <v>303</v>
      </c>
      <c r="E40" s="148">
        <v>6053181</v>
      </c>
      <c r="F40" s="148">
        <v>5757895.4951400002</v>
      </c>
      <c r="G40" s="148">
        <v>0</v>
      </c>
    </row>
    <row r="41" spans="2:7">
      <c r="C41" t="s">
        <v>275</v>
      </c>
      <c r="D41" t="s">
        <v>336</v>
      </c>
      <c r="E41" s="148">
        <v>1716542</v>
      </c>
      <c r="F41" s="148">
        <v>1716542</v>
      </c>
      <c r="G41" s="148">
        <v>0</v>
      </c>
    </row>
    <row r="42" spans="2:7">
      <c r="C42" t="s">
        <v>276</v>
      </c>
      <c r="D42" t="s">
        <v>342</v>
      </c>
      <c r="E42" s="148">
        <v>2667155</v>
      </c>
      <c r="F42" s="148">
        <v>2667155</v>
      </c>
      <c r="G42" s="148">
        <v>0</v>
      </c>
    </row>
    <row r="43" spans="2:7">
      <c r="C43" t="s">
        <v>270</v>
      </c>
      <c r="D43" t="s">
        <v>299</v>
      </c>
      <c r="E43" s="148">
        <v>1013530</v>
      </c>
      <c r="F43" s="148">
        <v>665281.09200000006</v>
      </c>
      <c r="G43" s="148">
        <v>0</v>
      </c>
    </row>
    <row r="44" spans="2:7">
      <c r="D44" t="s">
        <v>324</v>
      </c>
      <c r="E44" s="148">
        <v>1376075</v>
      </c>
      <c r="F44" s="148">
        <v>1340074.1458999999</v>
      </c>
      <c r="G44" s="148">
        <v>0</v>
      </c>
    </row>
    <row r="45" spans="2:7">
      <c r="C45" t="s">
        <v>88</v>
      </c>
      <c r="D45" t="s">
        <v>202</v>
      </c>
      <c r="E45" s="148">
        <v>6904550</v>
      </c>
      <c r="F45" s="148">
        <v>3335528.9730528896</v>
      </c>
      <c r="G45" s="148">
        <v>1046651.7765368301</v>
      </c>
    </row>
    <row r="46" spans="2:7">
      <c r="C46" t="s">
        <v>84</v>
      </c>
      <c r="D46" t="s">
        <v>204</v>
      </c>
      <c r="E46" s="148">
        <v>964720</v>
      </c>
      <c r="F46" s="148">
        <v>466047.96994497592</v>
      </c>
      <c r="G46" s="148">
        <v>146240.653172272</v>
      </c>
    </row>
    <row r="47" spans="2:7">
      <c r="C47" t="s">
        <v>81</v>
      </c>
      <c r="D47" t="s">
        <v>206</v>
      </c>
      <c r="E47" s="148">
        <v>1053966</v>
      </c>
      <c r="F47" s="148">
        <v>509161.94822438271</v>
      </c>
      <c r="G47" s="148">
        <v>159769.33852451161</v>
      </c>
    </row>
    <row r="48" spans="2:7">
      <c r="C48" t="s">
        <v>235</v>
      </c>
      <c r="D48" t="s">
        <v>237</v>
      </c>
      <c r="E48" s="148">
        <v>5678966.1899999995</v>
      </c>
      <c r="F48" s="148">
        <v>3045367.5085405111</v>
      </c>
      <c r="G48" s="148">
        <v>1430045.8093738484</v>
      </c>
    </row>
    <row r="49" spans="2:7">
      <c r="C49" t="s">
        <v>147</v>
      </c>
      <c r="D49" t="s">
        <v>149</v>
      </c>
      <c r="E49" s="148">
        <v>3379942</v>
      </c>
      <c r="F49" s="148">
        <v>0</v>
      </c>
      <c r="G49" s="148">
        <v>3085854.9635023037</v>
      </c>
    </row>
    <row r="50" spans="2:7">
      <c r="C50" t="s">
        <v>150</v>
      </c>
      <c r="D50" t="s">
        <v>152</v>
      </c>
      <c r="E50" s="148">
        <v>397768</v>
      </c>
      <c r="F50" s="148">
        <v>0</v>
      </c>
      <c r="G50" s="148">
        <v>318737.51769727998</v>
      </c>
    </row>
    <row r="51" spans="2:7">
      <c r="C51" t="s">
        <v>153</v>
      </c>
      <c r="D51" t="s">
        <v>155</v>
      </c>
      <c r="E51" s="148">
        <v>1161519</v>
      </c>
      <c r="F51" s="148">
        <v>0</v>
      </c>
      <c r="G51" s="148">
        <v>674095.81836803211</v>
      </c>
    </row>
    <row r="52" spans="2:7">
      <c r="C52" t="s">
        <v>289</v>
      </c>
      <c r="D52" t="s">
        <v>454</v>
      </c>
      <c r="E52" s="148">
        <v>1646371</v>
      </c>
      <c r="F52" s="148">
        <v>1080677.9243999999</v>
      </c>
      <c r="G52" s="148">
        <v>0</v>
      </c>
    </row>
    <row r="53" spans="2:7">
      <c r="C53" t="s">
        <v>279</v>
      </c>
      <c r="D53" t="s">
        <v>381</v>
      </c>
      <c r="E53" s="148">
        <v>1975749</v>
      </c>
      <c r="F53" s="148">
        <v>1367000.9756099998</v>
      </c>
      <c r="G53" s="148">
        <v>0</v>
      </c>
    </row>
    <row r="54" spans="2:7">
      <c r="C54" t="s">
        <v>282</v>
      </c>
      <c r="D54" t="s">
        <v>392</v>
      </c>
      <c r="E54" s="148">
        <v>3353142</v>
      </c>
      <c r="F54" s="148">
        <v>3353142</v>
      </c>
      <c r="G54" s="148">
        <v>0</v>
      </c>
    </row>
    <row r="55" spans="2:7">
      <c r="C55" t="s">
        <v>144</v>
      </c>
      <c r="D55" t="s">
        <v>146</v>
      </c>
      <c r="E55" s="148">
        <v>2347596</v>
      </c>
      <c r="F55" s="148">
        <v>1134103.5223183366</v>
      </c>
      <c r="G55" s="148">
        <v>355869.03186894965</v>
      </c>
    </row>
    <row r="56" spans="2:7">
      <c r="C56" t="s">
        <v>278</v>
      </c>
      <c r="D56" t="s">
        <v>376</v>
      </c>
      <c r="E56" s="148">
        <v>11154262</v>
      </c>
      <c r="F56" s="148">
        <v>7321657.5767999999</v>
      </c>
      <c r="G56" s="148">
        <v>0</v>
      </c>
    </row>
    <row r="57" spans="2:7">
      <c r="C57" t="s">
        <v>269</v>
      </c>
      <c r="D57" t="s">
        <v>296</v>
      </c>
      <c r="E57" s="148">
        <v>1124661</v>
      </c>
      <c r="F57" s="148">
        <v>738227.4804</v>
      </c>
      <c r="G57" s="148">
        <v>0</v>
      </c>
    </row>
    <row r="58" spans="2:7">
      <c r="D58" t="s">
        <v>349</v>
      </c>
      <c r="E58" s="148">
        <v>9843608</v>
      </c>
      <c r="F58" s="148">
        <v>7822333.9658000004</v>
      </c>
      <c r="G58" s="148">
        <v>0</v>
      </c>
    </row>
    <row r="59" spans="2:7">
      <c r="D59" t="s">
        <v>358</v>
      </c>
      <c r="E59" s="148">
        <v>2773168</v>
      </c>
      <c r="F59" s="148">
        <v>1820307.4752000002</v>
      </c>
      <c r="G59" s="148">
        <v>0</v>
      </c>
    </row>
    <row r="60" spans="2:7">
      <c r="C60" t="s">
        <v>210</v>
      </c>
      <c r="D60" t="s">
        <v>212</v>
      </c>
      <c r="E60" s="148">
        <v>1016943</v>
      </c>
      <c r="F60" s="148">
        <v>491276.45399675932</v>
      </c>
      <c r="G60" s="148">
        <v>154157.06998815181</v>
      </c>
    </row>
    <row r="61" spans="2:7">
      <c r="C61" t="s">
        <v>273</v>
      </c>
      <c r="D61" t="s">
        <v>320</v>
      </c>
      <c r="E61" s="148">
        <v>1510176</v>
      </c>
      <c r="F61" s="148">
        <v>991279.52639999997</v>
      </c>
      <c r="G61" s="148">
        <v>0</v>
      </c>
    </row>
    <row r="62" spans="2:7">
      <c r="C62" t="s">
        <v>274</v>
      </c>
      <c r="D62" t="s">
        <v>333</v>
      </c>
      <c r="E62" s="148">
        <v>10334299</v>
      </c>
      <c r="F62" s="148">
        <v>7140380.5510599995</v>
      </c>
      <c r="G62" s="148">
        <v>0</v>
      </c>
    </row>
    <row r="63" spans="2:7">
      <c r="B63" t="s">
        <v>846</v>
      </c>
      <c r="D63"/>
      <c r="E63" s="148">
        <v>86407834.189999998</v>
      </c>
      <c r="F63" s="283">
        <v>58440809.142734632</v>
      </c>
      <c r="G63" s="283">
        <v>7515423.5154783465</v>
      </c>
    </row>
    <row r="64" spans="2:7">
      <c r="B64" t="s">
        <v>782</v>
      </c>
      <c r="C64" t="s">
        <v>218</v>
      </c>
      <c r="D64" t="s">
        <v>220</v>
      </c>
      <c r="E64" s="148">
        <v>2797091</v>
      </c>
      <c r="F64" s="148">
        <v>1351250.7072532577</v>
      </c>
      <c r="G64" s="148">
        <v>424007.39574413665</v>
      </c>
    </row>
    <row r="65" spans="2:7">
      <c r="C65" t="s">
        <v>69</v>
      </c>
      <c r="D65" t="s">
        <v>178</v>
      </c>
      <c r="E65" s="148">
        <v>2105189</v>
      </c>
      <c r="F65" s="148">
        <v>1016998.7766403661</v>
      </c>
      <c r="G65" s="148">
        <v>319122.86923779146</v>
      </c>
    </row>
    <row r="66" spans="2:7">
      <c r="C66" t="s">
        <v>95</v>
      </c>
      <c r="D66" t="s">
        <v>180</v>
      </c>
      <c r="E66" s="148">
        <v>5033636</v>
      </c>
      <c r="F66" s="148">
        <v>2431706.4425345687</v>
      </c>
      <c r="G66" s="148">
        <v>763042.35060065356</v>
      </c>
    </row>
    <row r="67" spans="2:7">
      <c r="C67" t="s">
        <v>182</v>
      </c>
      <c r="D67" t="s">
        <v>184</v>
      </c>
      <c r="E67" s="148">
        <v>3222532</v>
      </c>
      <c r="F67" s="148">
        <v>1556777.6107914455</v>
      </c>
      <c r="G67" s="148">
        <v>488499.44496698322</v>
      </c>
    </row>
    <row r="68" spans="2:7">
      <c r="C68" t="s">
        <v>185</v>
      </c>
      <c r="D68" t="s">
        <v>187</v>
      </c>
      <c r="E68" s="148">
        <v>1714386</v>
      </c>
      <c r="F68" s="148">
        <v>828205.19425541884</v>
      </c>
      <c r="G68" s="148">
        <v>259881.54949560363</v>
      </c>
    </row>
    <row r="69" spans="2:7">
      <c r="C69" t="s">
        <v>86</v>
      </c>
      <c r="D69" t="s">
        <v>189</v>
      </c>
      <c r="E69" s="148">
        <v>3096065</v>
      </c>
      <c r="F69" s="148">
        <v>1495682.4861801269</v>
      </c>
      <c r="G69" s="148">
        <v>469328.47651526902</v>
      </c>
    </row>
    <row r="70" spans="2:7">
      <c r="C70" t="s">
        <v>225</v>
      </c>
      <c r="D70" t="s">
        <v>227</v>
      </c>
      <c r="E70" s="148">
        <v>1435540</v>
      </c>
      <c r="F70" s="148">
        <v>693497.07974833192</v>
      </c>
      <c r="G70" s="148">
        <v>217611.64613040403</v>
      </c>
    </row>
    <row r="71" spans="2:7">
      <c r="C71" t="s">
        <v>75</v>
      </c>
      <c r="D71" t="s">
        <v>199</v>
      </c>
      <c r="E71" s="148">
        <v>2810593</v>
      </c>
      <c r="F71" s="148">
        <v>1366751.7460800293</v>
      </c>
      <c r="G71" s="148">
        <v>419535.83219484187</v>
      </c>
    </row>
    <row r="72" spans="2:7">
      <c r="C72" t="s">
        <v>190</v>
      </c>
      <c r="D72" t="s">
        <v>192</v>
      </c>
      <c r="E72" s="148">
        <v>2233463</v>
      </c>
      <c r="F72" s="148">
        <v>1078966.8474761753</v>
      </c>
      <c r="G72" s="148">
        <v>338567.75847510382</v>
      </c>
    </row>
    <row r="73" spans="2:7">
      <c r="C73" t="s">
        <v>79</v>
      </c>
      <c r="D73" t="s">
        <v>194</v>
      </c>
      <c r="E73" s="148">
        <v>1357761</v>
      </c>
      <c r="F73" s="148">
        <v>655922.71096324385</v>
      </c>
      <c r="G73" s="148">
        <v>205821.2284308786</v>
      </c>
    </row>
    <row r="74" spans="2:7">
      <c r="B74" t="s">
        <v>847</v>
      </c>
      <c r="D74"/>
      <c r="E74" s="148">
        <v>25806256</v>
      </c>
      <c r="F74" s="148">
        <v>12475759.601922965</v>
      </c>
      <c r="G74" s="148">
        <v>3905418.5517916661</v>
      </c>
    </row>
    <row r="75" spans="2:7">
      <c r="B75" t="s">
        <v>245</v>
      </c>
      <c r="D75"/>
      <c r="E75" s="148">
        <v>247166786.19</v>
      </c>
      <c r="F75" s="148">
        <v>142792639.71282038</v>
      </c>
      <c r="G75" s="148">
        <v>35878847.43965432</v>
      </c>
    </row>
    <row r="76" spans="2:7">
      <c r="D76"/>
      <c r="E76"/>
    </row>
    <row r="77" spans="2:7">
      <c r="D77"/>
      <c r="E77"/>
    </row>
    <row r="78" spans="2:7">
      <c r="D78"/>
      <c r="E78"/>
    </row>
    <row r="79" spans="2:7">
      <c r="D79"/>
      <c r="E79"/>
    </row>
    <row r="80" spans="2:7">
      <c r="D80"/>
      <c r="E80"/>
    </row>
    <row r="81" spans="4:5">
      <c r="D81"/>
      <c r="E81"/>
    </row>
    <row r="82" spans="4:5">
      <c r="D82"/>
      <c r="E82"/>
    </row>
    <row r="83" spans="4:5">
      <c r="D83"/>
      <c r="E83"/>
    </row>
    <row r="84" spans="4:5">
      <c r="D84"/>
      <c r="E84"/>
    </row>
    <row r="85" spans="4:5">
      <c r="D85"/>
      <c r="E85"/>
    </row>
    <row r="86" spans="4:5">
      <c r="D86"/>
      <c r="E86"/>
    </row>
    <row r="87" spans="4:5">
      <c r="D87"/>
      <c r="E87"/>
    </row>
    <row r="88" spans="4:5">
      <c r="D88"/>
      <c r="E88"/>
    </row>
    <row r="89" spans="4:5">
      <c r="D89"/>
      <c r="E89"/>
    </row>
    <row r="90" spans="4:5">
      <c r="D90"/>
      <c r="E90"/>
    </row>
    <row r="91" spans="4:5">
      <c r="D91"/>
      <c r="E91"/>
    </row>
    <row r="92" spans="4:5">
      <c r="D92"/>
      <c r="E92"/>
    </row>
    <row r="93" spans="4:5">
      <c r="D93"/>
      <c r="E93"/>
    </row>
    <row r="94" spans="4:5">
      <c r="D94"/>
      <c r="E94"/>
    </row>
    <row r="95" spans="4:5">
      <c r="D95"/>
      <c r="E95"/>
    </row>
    <row r="96" spans="4:5">
      <c r="D96"/>
      <c r="E96"/>
    </row>
    <row r="97" spans="4:5">
      <c r="D97"/>
      <c r="E97"/>
    </row>
    <row r="98" spans="4:5">
      <c r="D98"/>
      <c r="E98"/>
    </row>
    <row r="99" spans="4:5">
      <c r="D99"/>
      <c r="E99"/>
    </row>
    <row r="100" spans="4:5">
      <c r="D100"/>
      <c r="E100"/>
    </row>
    <row r="101" spans="4:5">
      <c r="D101"/>
      <c r="E101"/>
    </row>
    <row r="102" spans="4:5">
      <c r="D102"/>
      <c r="E102"/>
    </row>
    <row r="103" spans="4:5">
      <c r="D103"/>
      <c r="E103"/>
    </row>
    <row r="104" spans="4:5">
      <c r="D104"/>
      <c r="E104"/>
    </row>
    <row r="105" spans="4:5">
      <c r="D105"/>
      <c r="E105"/>
    </row>
    <row r="106" spans="4:5">
      <c r="D106"/>
      <c r="E106"/>
    </row>
    <row r="107" spans="4:5">
      <c r="D107"/>
      <c r="E107"/>
    </row>
    <row r="108" spans="4:5">
      <c r="D108"/>
      <c r="E108"/>
    </row>
    <row r="109" spans="4:5">
      <c r="D109"/>
      <c r="E109"/>
    </row>
    <row r="110" spans="4:5">
      <c r="D110"/>
      <c r="E110"/>
    </row>
    <row r="111" spans="4:5">
      <c r="D111"/>
      <c r="E111"/>
    </row>
    <row r="112" spans="4:5">
      <c r="D112"/>
      <c r="E112"/>
    </row>
    <row r="113" spans="4:5">
      <c r="D113"/>
      <c r="E113"/>
    </row>
    <row r="114" spans="4:5">
      <c r="D114"/>
      <c r="E114"/>
    </row>
    <row r="115" spans="4:5">
      <c r="D115"/>
      <c r="E115"/>
    </row>
    <row r="116" spans="4:5">
      <c r="D116"/>
      <c r="E116"/>
    </row>
    <row r="117" spans="4:5">
      <c r="D117"/>
      <c r="E117"/>
    </row>
    <row r="118" spans="4:5">
      <c r="D118"/>
      <c r="E118"/>
    </row>
    <row r="119" spans="4:5">
      <c r="D119"/>
      <c r="E119"/>
    </row>
    <row r="120" spans="4:5">
      <c r="D120"/>
      <c r="E120"/>
    </row>
    <row r="121" spans="4:5">
      <c r="D121"/>
      <c r="E121"/>
    </row>
    <row r="122" spans="4:5">
      <c r="D122"/>
      <c r="E122"/>
    </row>
    <row r="123" spans="4:5">
      <c r="D123"/>
      <c r="E123"/>
    </row>
    <row r="124" spans="4:5">
      <c r="D124"/>
      <c r="E124"/>
    </row>
    <row r="125" spans="4:5">
      <c r="D125"/>
      <c r="E125"/>
    </row>
    <row r="126" spans="4:5">
      <c r="D126"/>
      <c r="E126"/>
    </row>
    <row r="127" spans="4:5">
      <c r="D127"/>
      <c r="E127"/>
    </row>
    <row r="128" spans="4:5">
      <c r="D128"/>
      <c r="E128"/>
    </row>
    <row r="129" spans="4:5">
      <c r="D129"/>
      <c r="E129"/>
    </row>
    <row r="130" spans="4:5">
      <c r="D130"/>
      <c r="E130"/>
    </row>
    <row r="131" spans="4:5">
      <c r="D131"/>
      <c r="E131"/>
    </row>
    <row r="132" spans="4:5">
      <c r="D132"/>
      <c r="E132"/>
    </row>
    <row r="133" spans="4:5">
      <c r="D133"/>
      <c r="E133"/>
    </row>
    <row r="134" spans="4:5">
      <c r="D134"/>
      <c r="E134"/>
    </row>
    <row r="135" spans="4:5">
      <c r="D135"/>
      <c r="E135"/>
    </row>
  </sheetData>
  <pageMargins left="0.7" right="0.7" top="0.75" bottom="0.75" header="0.3" footer="0.3"/>
  <pageSetup scale="45" orientation="portrait" horizontalDpi="1200" verticalDpi="1200" r:id="rId2"/>
  <headerFooter>
    <oddHeader>&amp;L&amp;12Avista
Ms. Schultz Workpapers&amp;R&amp;12&amp;F
Workpaper Ref. &amp;A</oddHeader>
    <oddFooter>&amp;RPage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145C8-CE1C-4218-BDAF-1E37B9D61144}">
  <dimension ref="A1:AT37"/>
  <sheetViews>
    <sheetView zoomScaleNormal="100" workbookViewId="0"/>
  </sheetViews>
  <sheetFormatPr defaultColWidth="8.88671875" defaultRowHeight="14.4"/>
  <cols>
    <col min="1" max="1" width="37.6640625" style="158" bestFit="1" customWidth="1"/>
    <col min="2" max="2" width="14.33203125" style="158" bestFit="1" customWidth="1"/>
    <col min="3" max="3" width="1.33203125" style="158" customWidth="1"/>
    <col min="4" max="4" width="13" style="158" customWidth="1"/>
    <col min="5" max="5" width="12.44140625" style="158" customWidth="1"/>
    <col min="6" max="6" width="1.109375" style="158" customWidth="1"/>
    <col min="7" max="7" width="8" style="158" customWidth="1"/>
    <col min="8" max="11" width="8.88671875" style="158" customWidth="1"/>
    <col min="12" max="12" width="1.44140625" style="158" customWidth="1"/>
    <col min="13" max="13" width="11.44140625" style="158" bestFit="1" customWidth="1"/>
    <col min="14" max="14" width="11" style="158" customWidth="1"/>
    <col min="15" max="15" width="10.44140625" style="158" bestFit="1" customWidth="1"/>
    <col min="16" max="16" width="10" style="158" customWidth="1"/>
    <col min="17" max="17" width="11" style="158" customWidth="1"/>
    <col min="18" max="18" width="11.109375" style="158" bestFit="1" customWidth="1"/>
    <col min="19" max="19" width="9.109375" style="158" customWidth="1"/>
    <col min="20" max="22" width="9.5546875" style="158" bestFit="1" customWidth="1"/>
    <col min="23" max="23" width="1.5546875" style="158" customWidth="1"/>
    <col min="24" max="24" width="11.33203125" style="158" bestFit="1" customWidth="1"/>
    <col min="25" max="25" width="12.44140625" style="158" bestFit="1" customWidth="1"/>
    <col min="26" max="26" width="11.33203125" style="158" bestFit="1" customWidth="1"/>
    <col min="27" max="27" width="11.44140625" style="158" bestFit="1" customWidth="1"/>
    <col min="28" max="28" width="10.77734375" style="158" bestFit="1" customWidth="1"/>
    <col min="29" max="29" width="1.5546875" style="158" customWidth="1"/>
    <col min="30" max="30" width="11.33203125" style="158" bestFit="1" customWidth="1"/>
    <col min="31" max="31" width="10.44140625" style="158" bestFit="1" customWidth="1"/>
    <col min="32" max="32" width="11.44140625" style="158" customWidth="1"/>
    <col min="33" max="34" width="10.44140625" style="158" bestFit="1" customWidth="1"/>
    <col min="35" max="35" width="1.5546875" style="158" customWidth="1"/>
    <col min="36" max="37" width="9.5546875" style="158" bestFit="1" customWidth="1"/>
    <col min="38" max="38" width="11.109375" style="158" bestFit="1" customWidth="1"/>
    <col min="39" max="39" width="9.5546875" style="158" bestFit="1" customWidth="1"/>
    <col min="40" max="40" width="10.6640625" style="158" customWidth="1"/>
    <col min="41" max="41" width="1.5546875" style="158" customWidth="1"/>
    <col min="42" max="42" width="9.5546875" style="158" bestFit="1" customWidth="1"/>
    <col min="43" max="43" width="8.5546875" style="158" bestFit="1" customWidth="1"/>
    <col min="44" max="44" width="11.109375" style="158" bestFit="1" customWidth="1"/>
    <col min="45" max="45" width="9" style="158" bestFit="1" customWidth="1"/>
    <col min="46" max="46" width="9.5546875" style="158" bestFit="1" customWidth="1"/>
    <col min="47" max="16384" width="8.88671875" style="158"/>
  </cols>
  <sheetData>
    <row r="1" spans="1:46" ht="15" thickBot="1">
      <c r="X1" s="304" t="s">
        <v>825</v>
      </c>
      <c r="Y1" s="305"/>
      <c r="Z1" s="305"/>
      <c r="AA1" s="305"/>
      <c r="AB1" s="305"/>
      <c r="AC1" s="305"/>
      <c r="AD1" s="305"/>
      <c r="AE1" s="305"/>
      <c r="AF1" s="305"/>
      <c r="AG1" s="305"/>
      <c r="AH1" s="305"/>
      <c r="AI1" s="305"/>
      <c r="AJ1" s="305"/>
      <c r="AK1" s="305"/>
      <c r="AL1" s="305"/>
      <c r="AM1" s="305"/>
      <c r="AN1" s="305"/>
      <c r="AO1" s="305"/>
      <c r="AP1" s="305"/>
      <c r="AQ1" s="305"/>
      <c r="AR1" s="305"/>
      <c r="AS1" s="305"/>
      <c r="AT1" s="306"/>
    </row>
    <row r="2" spans="1:46" s="155" customFormat="1" ht="64.8" customHeight="1" thickBot="1">
      <c r="B2" s="156" t="s">
        <v>518</v>
      </c>
      <c r="D2" s="156" t="s">
        <v>519</v>
      </c>
      <c r="E2" s="156" t="s">
        <v>520</v>
      </c>
      <c r="G2" s="307" t="s">
        <v>266</v>
      </c>
      <c r="H2" s="308"/>
      <c r="I2" s="308"/>
      <c r="J2" s="308"/>
      <c r="K2" s="309"/>
      <c r="M2" s="307" t="s">
        <v>521</v>
      </c>
      <c r="N2" s="308"/>
      <c r="O2" s="308"/>
      <c r="P2" s="308"/>
      <c r="Q2" s="309"/>
      <c r="R2" s="310" t="s">
        <v>522</v>
      </c>
      <c r="S2" s="311"/>
      <c r="T2" s="311"/>
      <c r="U2" s="311"/>
      <c r="V2" s="312"/>
      <c r="X2" s="211" t="s">
        <v>798</v>
      </c>
      <c r="Y2" s="211" t="s">
        <v>731</v>
      </c>
      <c r="Z2" s="211" t="s">
        <v>53</v>
      </c>
      <c r="AA2" s="211" t="s">
        <v>583</v>
      </c>
      <c r="AB2" s="211" t="s">
        <v>782</v>
      </c>
      <c r="AD2" s="211" t="s">
        <v>798</v>
      </c>
      <c r="AE2" s="211" t="s">
        <v>731</v>
      </c>
      <c r="AF2" s="211" t="s">
        <v>53</v>
      </c>
      <c r="AG2" s="211" t="s">
        <v>583</v>
      </c>
      <c r="AH2" s="211" t="s">
        <v>782</v>
      </c>
      <c r="AJ2" s="211" t="s">
        <v>798</v>
      </c>
      <c r="AK2" s="211" t="s">
        <v>731</v>
      </c>
      <c r="AL2" s="211" t="s">
        <v>53</v>
      </c>
      <c r="AM2" s="211" t="s">
        <v>583</v>
      </c>
      <c r="AN2" s="211" t="s">
        <v>782</v>
      </c>
      <c r="AP2" s="211" t="s">
        <v>798</v>
      </c>
      <c r="AQ2" s="211" t="s">
        <v>731</v>
      </c>
      <c r="AR2" s="211" t="s">
        <v>53</v>
      </c>
      <c r="AS2" s="211" t="s">
        <v>583</v>
      </c>
      <c r="AT2" s="211" t="s">
        <v>782</v>
      </c>
    </row>
    <row r="3" spans="1:46">
      <c r="A3" s="155" t="s">
        <v>523</v>
      </c>
      <c r="B3" s="157">
        <v>2020</v>
      </c>
      <c r="E3" s="157">
        <v>2020</v>
      </c>
      <c r="G3" s="157" t="s">
        <v>524</v>
      </c>
      <c r="H3" s="157" t="s">
        <v>525</v>
      </c>
      <c r="I3" s="157" t="s">
        <v>526</v>
      </c>
      <c r="J3" s="157" t="s">
        <v>527</v>
      </c>
      <c r="K3" s="157" t="s">
        <v>528</v>
      </c>
      <c r="M3" s="159" t="s">
        <v>524</v>
      </c>
      <c r="N3" s="159" t="s">
        <v>525</v>
      </c>
      <c r="O3" s="159" t="s">
        <v>526</v>
      </c>
      <c r="P3" s="159" t="s">
        <v>527</v>
      </c>
      <c r="Q3" s="159" t="s">
        <v>528</v>
      </c>
      <c r="R3" s="159" t="s">
        <v>524</v>
      </c>
      <c r="S3" s="159" t="s">
        <v>525</v>
      </c>
      <c r="T3" s="159" t="s">
        <v>526</v>
      </c>
      <c r="U3" s="159" t="s">
        <v>527</v>
      </c>
      <c r="V3" s="159" t="s">
        <v>528</v>
      </c>
      <c r="X3" s="303" t="s">
        <v>826</v>
      </c>
      <c r="Y3" s="303"/>
      <c r="Z3" s="303"/>
      <c r="AA3" s="303"/>
      <c r="AB3" s="303"/>
      <c r="AD3" s="303" t="s">
        <v>827</v>
      </c>
      <c r="AE3" s="303"/>
      <c r="AF3" s="303"/>
      <c r="AG3" s="303"/>
      <c r="AH3" s="303"/>
      <c r="AJ3" s="303" t="s">
        <v>828</v>
      </c>
      <c r="AK3" s="303"/>
      <c r="AL3" s="303"/>
      <c r="AM3" s="303"/>
      <c r="AN3" s="303"/>
      <c r="AP3" s="303" t="s">
        <v>829</v>
      </c>
      <c r="AQ3" s="303"/>
      <c r="AR3" s="303"/>
      <c r="AS3" s="303"/>
      <c r="AT3" s="303"/>
    </row>
    <row r="4" spans="1:46">
      <c r="A4" s="197" t="s">
        <v>830</v>
      </c>
      <c r="B4" s="161">
        <v>3174042.2921309825</v>
      </c>
      <c r="D4" s="162">
        <v>2.6194411005176183E-2</v>
      </c>
      <c r="E4" s="161">
        <f>-B4*D4</f>
        <v>-83142.168347890445</v>
      </c>
      <c r="G4" s="274">
        <v>0.65639999999999998</v>
      </c>
      <c r="H4" s="274">
        <v>0.34360000000000002</v>
      </c>
      <c r="I4" s="274">
        <v>0</v>
      </c>
      <c r="J4" s="274">
        <v>0</v>
      </c>
      <c r="K4" s="274">
        <v>0</v>
      </c>
      <c r="M4" s="161">
        <f>B4*G4</f>
        <v>2083441.3605547769</v>
      </c>
      <c r="N4" s="161">
        <f>B4*H4</f>
        <v>1090600.9315762057</v>
      </c>
      <c r="O4" s="161">
        <f>B4*I4</f>
        <v>0</v>
      </c>
      <c r="P4" s="161">
        <f>B4*J4</f>
        <v>0</v>
      </c>
      <c r="Q4" s="161">
        <f>B4*K4</f>
        <v>0</v>
      </c>
      <c r="R4" s="161">
        <f>E4*G4</f>
        <v>-54574.519303555287</v>
      </c>
      <c r="S4" s="161">
        <f>E4*H4</f>
        <v>-28567.649044335158</v>
      </c>
      <c r="T4" s="161">
        <f>E4*I4</f>
        <v>0</v>
      </c>
      <c r="U4" s="161">
        <f>E4*J4</f>
        <v>0</v>
      </c>
      <c r="V4" s="161">
        <f>E4*K4</f>
        <v>0</v>
      </c>
      <c r="X4" s="208">
        <v>0</v>
      </c>
      <c r="Y4" s="209">
        <f>M4</f>
        <v>2083441.3605547769</v>
      </c>
      <c r="Z4" s="208">
        <v>0</v>
      </c>
      <c r="AA4" s="208">
        <v>0</v>
      </c>
      <c r="AB4" s="208">
        <v>0</v>
      </c>
      <c r="AD4" s="207">
        <v>0</v>
      </c>
      <c r="AE4" s="207">
        <v>0</v>
      </c>
      <c r="AF4" s="207">
        <v>0</v>
      </c>
      <c r="AG4" s="207">
        <v>0</v>
      </c>
      <c r="AH4" s="207">
        <v>0</v>
      </c>
      <c r="AJ4" s="207">
        <v>0</v>
      </c>
      <c r="AK4" s="208">
        <f>R4</f>
        <v>-54574.519303555287</v>
      </c>
      <c r="AL4" s="207">
        <v>0</v>
      </c>
      <c r="AM4" s="207">
        <v>0</v>
      </c>
      <c r="AN4" s="207">
        <v>0</v>
      </c>
      <c r="AP4" s="207">
        <v>0</v>
      </c>
      <c r="AQ4" s="207">
        <v>0</v>
      </c>
      <c r="AR4" s="207">
        <v>0</v>
      </c>
      <c r="AS4" s="207">
        <v>0</v>
      </c>
      <c r="AT4" s="207">
        <v>0</v>
      </c>
    </row>
    <row r="5" spans="1:46">
      <c r="A5" s="160" t="s">
        <v>506</v>
      </c>
      <c r="B5" s="161">
        <v>1771168.0340577392</v>
      </c>
      <c r="D5" s="162">
        <v>2.1439751301373367E-2</v>
      </c>
      <c r="E5" s="161">
        <f>-B5*D5</f>
        <v>-37973.402163140323</v>
      </c>
      <c r="G5" s="274">
        <v>0.65639999999999998</v>
      </c>
      <c r="H5" s="274">
        <v>0.34360000000000002</v>
      </c>
      <c r="I5" s="274">
        <v>0</v>
      </c>
      <c r="J5" s="274">
        <v>0</v>
      </c>
      <c r="K5" s="274">
        <v>0</v>
      </c>
      <c r="M5" s="161">
        <f>B5*G5</f>
        <v>1162594.6975555001</v>
      </c>
      <c r="N5" s="161">
        <f>B5*H5</f>
        <v>608573.33650223922</v>
      </c>
      <c r="O5" s="161">
        <f>B5*I5</f>
        <v>0</v>
      </c>
      <c r="P5" s="161">
        <f>B5*J5</f>
        <v>0</v>
      </c>
      <c r="Q5" s="161">
        <f>B5*K5</f>
        <v>0</v>
      </c>
      <c r="R5" s="161">
        <f>E5*G5</f>
        <v>-24925.741179885306</v>
      </c>
      <c r="S5" s="161">
        <f>E5*H5</f>
        <v>-13047.660983255015</v>
      </c>
      <c r="T5" s="161">
        <f>E5*I5</f>
        <v>0</v>
      </c>
      <c r="U5" s="161">
        <f>E5*J5</f>
        <v>0</v>
      </c>
      <c r="V5" s="161">
        <f>E5*K5</f>
        <v>0</v>
      </c>
      <c r="X5" s="208">
        <f>$M5*'CAP 20.5 - Ret Allocation'!C13</f>
        <v>0</v>
      </c>
      <c r="Y5" s="208">
        <f>$M5*'CAP 20.5 - Ret Allocation'!D13</f>
        <v>622847.17600605206</v>
      </c>
      <c r="Z5" s="208">
        <f>$M5*'CAP 20.5 - Ret Allocation'!E13</f>
        <v>352737.14918040286</v>
      </c>
      <c r="AA5" s="208">
        <f>$M5*'CAP 20.5 - Ret Allocation'!F13</f>
        <v>187010.37236904507</v>
      </c>
      <c r="AB5" s="208">
        <f>$M5*'CAP 20.5 - Ret Allocation'!G13</f>
        <v>0</v>
      </c>
      <c r="AD5" s="207">
        <v>0</v>
      </c>
      <c r="AE5" s="207">
        <v>0</v>
      </c>
      <c r="AF5" s="207">
        <v>0</v>
      </c>
      <c r="AG5" s="207">
        <v>0</v>
      </c>
      <c r="AH5" s="207">
        <v>0</v>
      </c>
      <c r="AJ5" s="208">
        <f>$R5*'CAP 20.5 - Ret Allocation'!C13</f>
        <v>0</v>
      </c>
      <c r="AK5" s="208">
        <f>$R5*'CAP 20.5 - Ret Allocation'!D13</f>
        <v>-13353.68855233248</v>
      </c>
      <c r="AL5" s="208">
        <f>$R5*'CAP 20.5 - Ret Allocation'!E13</f>
        <v>-7562.5967531832739</v>
      </c>
      <c r="AM5" s="208">
        <f>$R5*'CAP 20.5 - Ret Allocation'!F13</f>
        <v>-4009.4558743695516</v>
      </c>
      <c r="AN5" s="208">
        <f>$R5*'CAP 20.5 - Ret Allocation'!G13</f>
        <v>0</v>
      </c>
      <c r="AP5" s="207">
        <v>0</v>
      </c>
      <c r="AQ5" s="207">
        <v>0</v>
      </c>
      <c r="AR5" s="207">
        <v>0</v>
      </c>
      <c r="AS5" s="207">
        <v>0</v>
      </c>
      <c r="AT5" s="207">
        <v>0</v>
      </c>
    </row>
    <row r="6" spans="1:46">
      <c r="A6" s="160" t="s">
        <v>507</v>
      </c>
      <c r="B6" s="161">
        <v>387771.87763383932</v>
      </c>
      <c r="D6" s="162">
        <v>3.5595120840439837E-2</v>
      </c>
      <c r="E6" s="161">
        <f>-B6*D6</f>
        <v>-13802.786842900759</v>
      </c>
      <c r="G6" s="274">
        <v>0.65639999999999998</v>
      </c>
      <c r="H6" s="274">
        <v>0.34360000000000002</v>
      </c>
      <c r="I6" s="274">
        <v>0</v>
      </c>
      <c r="J6" s="274">
        <v>0</v>
      </c>
      <c r="K6" s="274">
        <v>0</v>
      </c>
      <c r="M6" s="161">
        <f>B6*G6</f>
        <v>254533.46047885212</v>
      </c>
      <c r="N6" s="161">
        <f>B6*H6</f>
        <v>133238.4171549872</v>
      </c>
      <c r="O6" s="161">
        <f>B6*I6</f>
        <v>0</v>
      </c>
      <c r="P6" s="161">
        <f>B6*J6</f>
        <v>0</v>
      </c>
      <c r="Q6" s="161">
        <f>B6*K6</f>
        <v>0</v>
      </c>
      <c r="R6" s="161">
        <f>E6*G6</f>
        <v>-9060.1492836800589</v>
      </c>
      <c r="S6" s="161">
        <f>E6*H6</f>
        <v>-4742.6375592207014</v>
      </c>
      <c r="T6" s="161">
        <f>E6*I6</f>
        <v>0</v>
      </c>
      <c r="U6" s="161">
        <f>E6*J6</f>
        <v>0</v>
      </c>
      <c r="V6" s="161">
        <f>E6*K6</f>
        <v>0</v>
      </c>
      <c r="X6" s="208">
        <f>$M6*'CAP 20.5 - Ret Allocation'!C14</f>
        <v>0</v>
      </c>
      <c r="Y6" s="208">
        <f>$M6*'CAP 20.5 - Ret Allocation'!D14</f>
        <v>0</v>
      </c>
      <c r="Z6" s="208">
        <f>$M6*'CAP 20.5 - Ret Allocation'!E14</f>
        <v>0</v>
      </c>
      <c r="AA6" s="208">
        <f>$M6*'CAP 20.5 - Ret Allocation'!F14</f>
        <v>254533.46047885212</v>
      </c>
      <c r="AB6" s="208">
        <f>$M6*'CAP 20.5 - Ret Allocation'!G14</f>
        <v>0</v>
      </c>
      <c r="AD6" s="207">
        <v>0</v>
      </c>
      <c r="AE6" s="207">
        <v>0</v>
      </c>
      <c r="AF6" s="207">
        <v>0</v>
      </c>
      <c r="AG6" s="207">
        <v>0</v>
      </c>
      <c r="AH6" s="207">
        <v>0</v>
      </c>
      <c r="AJ6" s="208">
        <f>$R6*'CAP 20.5 - Ret Allocation'!C14</f>
        <v>0</v>
      </c>
      <c r="AK6" s="208">
        <f>$R6*'CAP 20.5 - Ret Allocation'!D14</f>
        <v>0</v>
      </c>
      <c r="AL6" s="208">
        <f>$R6*'CAP 20.5 - Ret Allocation'!E14</f>
        <v>0</v>
      </c>
      <c r="AM6" s="208">
        <f>$R6*'CAP 20.5 - Ret Allocation'!F14</f>
        <v>-9060.1492836800589</v>
      </c>
      <c r="AN6" s="208">
        <f>$R6*'CAP 20.5 - Ret Allocation'!G14</f>
        <v>0</v>
      </c>
      <c r="AP6" s="207">
        <v>0</v>
      </c>
      <c r="AQ6" s="207">
        <v>0</v>
      </c>
      <c r="AR6" s="207">
        <v>0</v>
      </c>
      <c r="AS6" s="207">
        <v>0</v>
      </c>
      <c r="AT6" s="207">
        <v>0</v>
      </c>
    </row>
    <row r="7" spans="1:46">
      <c r="A7" s="160"/>
      <c r="B7" s="161"/>
      <c r="E7" s="161"/>
      <c r="G7" s="274"/>
      <c r="H7" s="274"/>
      <c r="I7" s="274"/>
      <c r="J7" s="274"/>
      <c r="K7" s="274"/>
      <c r="M7" s="161"/>
      <c r="N7" s="161"/>
      <c r="O7" s="161"/>
      <c r="P7" s="161"/>
      <c r="Q7" s="161"/>
      <c r="R7" s="161"/>
      <c r="S7" s="161"/>
      <c r="T7" s="161"/>
      <c r="U7" s="161"/>
      <c r="V7" s="161"/>
    </row>
    <row r="8" spans="1:46">
      <c r="A8" s="160" t="s">
        <v>505</v>
      </c>
      <c r="B8" s="161">
        <v>6200624.1072134981</v>
      </c>
      <c r="D8" s="162">
        <v>2.0844447206028349E-2</v>
      </c>
      <c r="E8" s="161">
        <f>-B8*D8</f>
        <v>-129248.58184723843</v>
      </c>
      <c r="G8" s="274">
        <v>0.65639999999999998</v>
      </c>
      <c r="H8" s="274">
        <v>0.34360000000000002</v>
      </c>
      <c r="I8" s="274">
        <v>0</v>
      </c>
      <c r="J8" s="274">
        <v>0</v>
      </c>
      <c r="K8" s="274">
        <v>0</v>
      </c>
      <c r="M8" s="161">
        <f>B8*G8</f>
        <v>4070089.6639749398</v>
      </c>
      <c r="N8" s="161">
        <f>B8*H8</f>
        <v>2130534.4432385582</v>
      </c>
      <c r="O8" s="161">
        <f>B8*I8</f>
        <v>0</v>
      </c>
      <c r="P8" s="161">
        <f>B8*J8</f>
        <v>0</v>
      </c>
      <c r="Q8" s="161">
        <f>B8*K8</f>
        <v>0</v>
      </c>
      <c r="R8" s="161">
        <f>E8*G8</f>
        <v>-84838.769124527302</v>
      </c>
      <c r="S8" s="161">
        <f>E8*H8</f>
        <v>-44409.812722711125</v>
      </c>
      <c r="T8" s="161">
        <f>E8*I8</f>
        <v>0</v>
      </c>
      <c r="U8" s="161">
        <f>E8*J8</f>
        <v>0</v>
      </c>
      <c r="V8" s="161">
        <f>E8*K8</f>
        <v>0</v>
      </c>
      <c r="X8" s="208">
        <f>$M8*'CAP 20.5 - Ret Allocation'!C8</f>
        <v>0</v>
      </c>
      <c r="Y8" s="208">
        <f>$M8*'CAP 20.5 - Ret Allocation'!D8</f>
        <v>1020881.5642641232</v>
      </c>
      <c r="Z8" s="208">
        <f>$M8*'CAP 20.5 - Ret Allocation'!E8</f>
        <v>2221385.2034627046</v>
      </c>
      <c r="AA8" s="208">
        <f>$M8*'CAP 20.5 - Ret Allocation'!F8</f>
        <v>827822.89624811208</v>
      </c>
      <c r="AB8" s="208">
        <f>$M8*'CAP 20.5 - Ret Allocation'!G8</f>
        <v>0</v>
      </c>
      <c r="AD8" s="207">
        <v>0</v>
      </c>
      <c r="AE8" s="207">
        <v>0</v>
      </c>
      <c r="AF8" s="207">
        <v>0</v>
      </c>
      <c r="AG8" s="207">
        <v>0</v>
      </c>
      <c r="AH8" s="207">
        <v>0</v>
      </c>
      <c r="AJ8" s="208">
        <f>$R8*'CAP 20.5 - Ret Allocation'!C8</f>
        <v>0</v>
      </c>
      <c r="AK8" s="208">
        <f>$R8*'CAP 20.5 - Ret Allocation'!D8</f>
        <v>-21279.711869911156</v>
      </c>
      <c r="AL8" s="208">
        <f>$R8*'CAP 20.5 - Ret Allocation'!E8</f>
        <v>-46303.546597830893</v>
      </c>
      <c r="AM8" s="208">
        <f>$R8*'CAP 20.5 - Ret Allocation'!F8</f>
        <v>-17255.510656785256</v>
      </c>
      <c r="AN8" s="208">
        <f>$R8*'CAP 20.5 - Ret Allocation'!G8</f>
        <v>0</v>
      </c>
      <c r="AP8" s="207">
        <v>0</v>
      </c>
      <c r="AQ8" s="207">
        <v>0</v>
      </c>
      <c r="AR8" s="207">
        <v>0</v>
      </c>
      <c r="AS8" s="207">
        <v>0</v>
      </c>
      <c r="AT8" s="207">
        <v>0</v>
      </c>
    </row>
    <row r="9" spans="1:46">
      <c r="A9" s="257" t="s">
        <v>883</v>
      </c>
      <c r="B9" s="164">
        <v>2660512.2749999999</v>
      </c>
      <c r="D9" s="162">
        <f>D8</f>
        <v>2.0844447206028349E-2</v>
      </c>
      <c r="E9" s="164">
        <f>-B9*D9</f>
        <v>-55456.907657227872</v>
      </c>
      <c r="G9" s="274">
        <v>0.65639999999999998</v>
      </c>
      <c r="H9" s="274">
        <v>0.34360000000000002</v>
      </c>
      <c r="I9" s="274">
        <v>0</v>
      </c>
      <c r="J9" s="274">
        <v>0</v>
      </c>
      <c r="K9" s="274">
        <v>0</v>
      </c>
      <c r="M9" s="161">
        <f>B9*G9</f>
        <v>1746360.2573099998</v>
      </c>
      <c r="N9" s="161">
        <f>B9*H9</f>
        <v>914152.01769000001</v>
      </c>
      <c r="O9" s="161">
        <f>B9*I9</f>
        <v>0</v>
      </c>
      <c r="P9" s="164">
        <f>B9*J9</f>
        <v>0</v>
      </c>
      <c r="Q9" s="164">
        <f>B9*K9</f>
        <v>0</v>
      </c>
      <c r="R9" s="161">
        <f>E9*G9</f>
        <v>-36401.914186204376</v>
      </c>
      <c r="S9" s="161">
        <f>E9*H9</f>
        <v>-19054.993471023499</v>
      </c>
      <c r="T9" s="161">
        <f>E9*I9</f>
        <v>0</v>
      </c>
      <c r="U9" s="164">
        <f>E9*J9</f>
        <v>0</v>
      </c>
      <c r="V9" s="164">
        <f>E9*K9</f>
        <v>0</v>
      </c>
      <c r="X9" s="258">
        <v>0</v>
      </c>
      <c r="Y9" s="258">
        <f>M9</f>
        <v>1746360.2573099998</v>
      </c>
      <c r="Z9" s="258">
        <v>0</v>
      </c>
      <c r="AA9" s="258">
        <v>0</v>
      </c>
      <c r="AB9" s="258">
        <v>0</v>
      </c>
      <c r="AD9" s="259">
        <v>0</v>
      </c>
      <c r="AE9" s="259">
        <v>0</v>
      </c>
      <c r="AF9" s="259">
        <v>0</v>
      </c>
      <c r="AG9" s="259">
        <v>0</v>
      </c>
      <c r="AH9" s="259">
        <v>0</v>
      </c>
      <c r="AJ9" s="258">
        <v>0</v>
      </c>
      <c r="AK9" s="258">
        <f>E9</f>
        <v>-55456.907657227872</v>
      </c>
      <c r="AL9" s="258">
        <v>0</v>
      </c>
      <c r="AM9" s="258">
        <v>0</v>
      </c>
      <c r="AN9" s="258">
        <v>0</v>
      </c>
      <c r="AP9" s="259">
        <v>0</v>
      </c>
      <c r="AQ9" s="259">
        <v>0</v>
      </c>
      <c r="AR9" s="259">
        <v>0</v>
      </c>
      <c r="AS9" s="259">
        <v>0</v>
      </c>
      <c r="AT9" s="259">
        <v>0</v>
      </c>
    </row>
    <row r="10" spans="1:46">
      <c r="A10" s="257" t="s">
        <v>884</v>
      </c>
      <c r="B10" s="161">
        <f>SUM(B8:B9)</f>
        <v>8861136.3822134975</v>
      </c>
      <c r="D10" s="162"/>
      <c r="E10" s="161">
        <f>SUM(E8:E9)</f>
        <v>-184705.4895044663</v>
      </c>
      <c r="G10" s="274"/>
      <c r="H10" s="274"/>
      <c r="I10" s="274"/>
      <c r="J10" s="274"/>
      <c r="K10" s="274"/>
      <c r="M10" s="260">
        <f>SUM(M8:M9)</f>
        <v>5816449.9212849401</v>
      </c>
      <c r="N10" s="260">
        <f>SUM(N8:N9)</f>
        <v>3044686.4609285584</v>
      </c>
      <c r="O10" s="260">
        <f>SUM(O8:O9)</f>
        <v>0</v>
      </c>
      <c r="P10" s="161"/>
      <c r="Q10" s="161"/>
      <c r="R10" s="260">
        <f>SUM(R8:R9)</f>
        <v>-121240.68331073168</v>
      </c>
      <c r="S10" s="260">
        <f>SUM(S8:S9)</f>
        <v>-63464.806193734621</v>
      </c>
      <c r="T10" s="260">
        <f>SUM(T8:T9)</f>
        <v>0</v>
      </c>
      <c r="U10" s="260">
        <f t="shared" ref="U10:V10" si="0">SUM(U8:U9)</f>
        <v>0</v>
      </c>
      <c r="V10" s="260">
        <f t="shared" si="0"/>
        <v>0</v>
      </c>
      <c r="X10" s="260">
        <f>SUM(X8:X9)</f>
        <v>0</v>
      </c>
      <c r="Y10" s="260">
        <f>SUM(Y8:Y9)</f>
        <v>2767241.8215741231</v>
      </c>
      <c r="Z10" s="260">
        <f>SUM(Z8:Z9)</f>
        <v>2221385.2034627046</v>
      </c>
      <c r="AA10" s="260">
        <f>SUM(AA8:AA9)</f>
        <v>827822.89624811208</v>
      </c>
      <c r="AB10" s="260">
        <f>SUM(AB8:AB9)</f>
        <v>0</v>
      </c>
      <c r="AD10" s="260">
        <f>SUM(AD8:AD9)</f>
        <v>0</v>
      </c>
      <c r="AE10" s="260">
        <f t="shared" ref="AE10:AH10" si="1">SUM(AE8:AE9)</f>
        <v>0</v>
      </c>
      <c r="AF10" s="260">
        <f t="shared" si="1"/>
        <v>0</v>
      </c>
      <c r="AG10" s="260">
        <f t="shared" si="1"/>
        <v>0</v>
      </c>
      <c r="AH10" s="260">
        <f t="shared" si="1"/>
        <v>0</v>
      </c>
      <c r="AJ10" s="260">
        <f>SUM(AJ8:AJ9)</f>
        <v>0</v>
      </c>
      <c r="AK10" s="260">
        <f t="shared" ref="AK10:AN10" si="2">SUM(AK8:AK9)</f>
        <v>-76736.619527139032</v>
      </c>
      <c r="AL10" s="260">
        <f t="shared" si="2"/>
        <v>-46303.546597830893</v>
      </c>
      <c r="AM10" s="260">
        <f t="shared" si="2"/>
        <v>-17255.510656785256</v>
      </c>
      <c r="AN10" s="260">
        <f t="shared" si="2"/>
        <v>0</v>
      </c>
      <c r="AP10" s="260">
        <f>SUM(AP8:AP9)</f>
        <v>0</v>
      </c>
      <c r="AQ10" s="260">
        <f t="shared" ref="AQ10:AT10" si="3">SUM(AQ8:AQ9)</f>
        <v>0</v>
      </c>
      <c r="AR10" s="260">
        <f t="shared" si="3"/>
        <v>0</v>
      </c>
      <c r="AS10" s="260">
        <f t="shared" si="3"/>
        <v>0</v>
      </c>
      <c r="AT10" s="260">
        <f t="shared" si="3"/>
        <v>0</v>
      </c>
    </row>
    <row r="11" spans="1:46">
      <c r="A11" s="160"/>
      <c r="B11" s="161"/>
      <c r="E11" s="161"/>
      <c r="G11" s="274"/>
      <c r="H11" s="274"/>
      <c r="I11" s="274"/>
      <c r="J11" s="274"/>
      <c r="K11" s="274"/>
      <c r="M11" s="161"/>
      <c r="N11" s="161"/>
      <c r="O11" s="161"/>
      <c r="P11" s="161"/>
      <c r="Q11" s="161"/>
      <c r="R11" s="161"/>
      <c r="S11" s="161"/>
      <c r="T11" s="161"/>
      <c r="U11" s="161"/>
      <c r="V11" s="161"/>
    </row>
    <row r="12" spans="1:46">
      <c r="A12" s="160" t="s">
        <v>504</v>
      </c>
      <c r="B12" s="161">
        <v>7884779.6722671753</v>
      </c>
      <c r="D12" s="162">
        <v>2.5013009765068421E-2</v>
      </c>
      <c r="E12" s="161">
        <f>-B12*D12</f>
        <v>-197222.07093783183</v>
      </c>
      <c r="G12" s="274">
        <v>0.71114212766754126</v>
      </c>
      <c r="H12" s="274">
        <v>0.2888578723324588</v>
      </c>
      <c r="I12" s="274">
        <v>0</v>
      </c>
      <c r="J12" s="274">
        <v>0</v>
      </c>
      <c r="K12" s="274">
        <v>0</v>
      </c>
      <c r="M12" s="161">
        <f>B12*G12</f>
        <v>5607198.9923258573</v>
      </c>
      <c r="N12" s="161">
        <f>B12*H12</f>
        <v>2277580.679941318</v>
      </c>
      <c r="O12" s="161">
        <f>B12*I12</f>
        <v>0</v>
      </c>
      <c r="P12" s="161">
        <f>B12*J12</f>
        <v>0</v>
      </c>
      <c r="Q12" s="161">
        <f>B12*K12</f>
        <v>0</v>
      </c>
      <c r="R12" s="161">
        <f>E12*G12</f>
        <v>-140252.92314972848</v>
      </c>
      <c r="S12" s="161">
        <f>E12*H12</f>
        <v>-56969.147788103357</v>
      </c>
      <c r="T12" s="161">
        <f>E12*I12</f>
        <v>0</v>
      </c>
      <c r="U12" s="275">
        <f>E12*J12</f>
        <v>0</v>
      </c>
      <c r="V12" s="275">
        <f>E12*K12</f>
        <v>0</v>
      </c>
      <c r="X12" s="208">
        <f>$M12*'CAP 20.5 - Ret Allocation'!C7</f>
        <v>0</v>
      </c>
      <c r="Y12" s="208">
        <f>$M12*'CAP 20.5 - Ret Allocation'!D7</f>
        <v>386258.82463073527</v>
      </c>
      <c r="Z12" s="208">
        <f>$M12*'CAP 20.5 - Ret Allocation'!E7</f>
        <v>538493.8689590774</v>
      </c>
      <c r="AA12" s="208">
        <f>$M12*'CAP 20.5 - Ret Allocation'!F7</f>
        <v>4682446.2987360442</v>
      </c>
      <c r="AB12" s="208">
        <f>$M12*'CAP 20.5 - Ret Allocation'!G7</f>
        <v>0</v>
      </c>
      <c r="AD12" s="207">
        <v>0</v>
      </c>
      <c r="AE12" s="207">
        <v>0</v>
      </c>
      <c r="AF12" s="207">
        <v>0</v>
      </c>
      <c r="AG12" s="207">
        <v>0</v>
      </c>
      <c r="AH12" s="207">
        <v>0</v>
      </c>
      <c r="AJ12" s="208">
        <f>$R12*'CAP 20.5 - Ret Allocation'!C7</f>
        <v>0</v>
      </c>
      <c r="AK12" s="208">
        <f>$R12*'CAP 20.5 - Ret Allocation'!D7</f>
        <v>-9661.4957523324319</v>
      </c>
      <c r="AL12" s="208">
        <f>$R12*'CAP 20.5 - Ret Allocation'!E7</f>
        <v>-13469.352402702878</v>
      </c>
      <c r="AM12" s="208">
        <f>$R12*'CAP 20.5 - Ret Allocation'!F7</f>
        <v>-117122.07499469316</v>
      </c>
      <c r="AN12" s="208">
        <f>$R12*'CAP 20.5 - Ret Allocation'!G7</f>
        <v>0</v>
      </c>
      <c r="AP12" s="207">
        <v>0</v>
      </c>
      <c r="AQ12" s="207">
        <v>0</v>
      </c>
      <c r="AR12" s="207">
        <v>0</v>
      </c>
      <c r="AS12" s="207">
        <v>0</v>
      </c>
      <c r="AT12" s="207">
        <v>0</v>
      </c>
    </row>
    <row r="13" spans="1:46">
      <c r="A13" s="257" t="s">
        <v>885</v>
      </c>
      <c r="B13" s="164">
        <v>1381880</v>
      </c>
      <c r="D13" s="162">
        <v>2.5013009765068421E-2</v>
      </c>
      <c r="E13" s="164">
        <f>-B13*D13</f>
        <v>-34564.977934152746</v>
      </c>
      <c r="G13" s="274">
        <v>0.71114212766754126</v>
      </c>
      <c r="H13" s="274">
        <v>0.2888578723324588</v>
      </c>
      <c r="I13" s="274">
        <v>0</v>
      </c>
      <c r="J13" s="274">
        <v>0</v>
      </c>
      <c r="K13" s="274">
        <v>0</v>
      </c>
      <c r="M13" s="161">
        <f>B13*G13</f>
        <v>982713.08338122186</v>
      </c>
      <c r="N13" s="161">
        <f>B13*H13</f>
        <v>399166.91661877814</v>
      </c>
      <c r="O13" s="161">
        <f>B13*I13</f>
        <v>0</v>
      </c>
      <c r="P13" s="164">
        <f>B13*J13</f>
        <v>0</v>
      </c>
      <c r="Q13" s="164">
        <f>B13*K13</f>
        <v>0</v>
      </c>
      <c r="R13" s="161">
        <f>E13*G13</f>
        <v>-24580.611950874998</v>
      </c>
      <c r="S13" s="161">
        <f>E13*H13</f>
        <v>-9984.3659832777503</v>
      </c>
      <c r="T13" s="161">
        <f>E13*I13</f>
        <v>0</v>
      </c>
      <c r="U13" s="164">
        <f>E13*J13</f>
        <v>0</v>
      </c>
      <c r="V13" s="164">
        <f>E13*K13</f>
        <v>0</v>
      </c>
      <c r="X13" s="258">
        <v>0</v>
      </c>
      <c r="Y13" s="258">
        <f>M13</f>
        <v>982713.08338122186</v>
      </c>
      <c r="Z13" s="258">
        <v>0</v>
      </c>
      <c r="AA13" s="258">
        <v>0</v>
      </c>
      <c r="AB13" s="258">
        <v>0</v>
      </c>
      <c r="AD13" s="259">
        <v>0</v>
      </c>
      <c r="AE13" s="259">
        <v>0</v>
      </c>
      <c r="AF13" s="259">
        <v>0</v>
      </c>
      <c r="AG13" s="259">
        <v>0</v>
      </c>
      <c r="AH13" s="259">
        <v>0</v>
      </c>
      <c r="AJ13" s="258">
        <v>0</v>
      </c>
      <c r="AK13" s="258">
        <f>R13</f>
        <v>-24580.611950874998</v>
      </c>
      <c r="AL13" s="258">
        <v>0</v>
      </c>
      <c r="AM13" s="258">
        <v>0</v>
      </c>
      <c r="AN13" s="258">
        <v>0</v>
      </c>
      <c r="AP13" s="259">
        <v>0</v>
      </c>
      <c r="AQ13" s="259">
        <v>0</v>
      </c>
      <c r="AR13" s="259">
        <v>0</v>
      </c>
      <c r="AS13" s="259">
        <v>0</v>
      </c>
      <c r="AT13" s="259">
        <v>0</v>
      </c>
    </row>
    <row r="14" spans="1:46">
      <c r="A14" s="257" t="s">
        <v>886</v>
      </c>
      <c r="B14" s="161">
        <f>SUM(B12:B13)</f>
        <v>9266659.6722671762</v>
      </c>
      <c r="D14" s="162"/>
      <c r="E14" s="161">
        <f>SUM(E12:E13)</f>
        <v>-231787.04887198459</v>
      </c>
      <c r="G14" s="274"/>
      <c r="H14" s="274"/>
      <c r="I14" s="274"/>
      <c r="J14" s="274"/>
      <c r="K14" s="274"/>
      <c r="M14" s="260">
        <f>SUM(M12:M13)</f>
        <v>6589912.0757070789</v>
      </c>
      <c r="N14" s="260">
        <f>SUM(N12:N13)</f>
        <v>2676747.5965600964</v>
      </c>
      <c r="O14" s="260">
        <f>SUM(O12:O13)</f>
        <v>0</v>
      </c>
      <c r="P14" s="161"/>
      <c r="Q14" s="161"/>
      <c r="R14" s="260">
        <f>SUM(R12:R13)</f>
        <v>-164833.53510060348</v>
      </c>
      <c r="S14" s="260">
        <f>SUM(S12:S13)</f>
        <v>-66953.513771381113</v>
      </c>
      <c r="T14" s="260">
        <f>SUM(T12:T13)</f>
        <v>0</v>
      </c>
      <c r="U14" s="260">
        <f t="shared" ref="U14:V14" si="4">SUM(U12:U13)</f>
        <v>0</v>
      </c>
      <c r="V14" s="260">
        <f t="shared" si="4"/>
        <v>0</v>
      </c>
      <c r="X14" s="260">
        <f>SUM(X12:X13)</f>
        <v>0</v>
      </c>
      <c r="Y14" s="260">
        <f t="shared" ref="Y14:AB14" si="5">SUM(Y12:Y13)</f>
        <v>1368971.9080119571</v>
      </c>
      <c r="Z14" s="260">
        <f t="shared" si="5"/>
        <v>538493.8689590774</v>
      </c>
      <c r="AA14" s="260">
        <f t="shared" si="5"/>
        <v>4682446.2987360442</v>
      </c>
      <c r="AB14" s="260">
        <f t="shared" si="5"/>
        <v>0</v>
      </c>
      <c r="AD14" s="260">
        <f>SUM(AD12:AD13)</f>
        <v>0</v>
      </c>
      <c r="AE14" s="260">
        <f t="shared" ref="AE14:AH14" si="6">SUM(AE12:AE13)</f>
        <v>0</v>
      </c>
      <c r="AF14" s="260">
        <f t="shared" si="6"/>
        <v>0</v>
      </c>
      <c r="AG14" s="260">
        <f t="shared" si="6"/>
        <v>0</v>
      </c>
      <c r="AH14" s="260">
        <f t="shared" si="6"/>
        <v>0</v>
      </c>
      <c r="AJ14" s="260">
        <f>SUM(AJ12:AJ13)</f>
        <v>0</v>
      </c>
      <c r="AK14" s="260">
        <f t="shared" ref="AK14:AN14" si="7">SUM(AK12:AK13)</f>
        <v>-34242.107703207432</v>
      </c>
      <c r="AL14" s="260">
        <f t="shared" si="7"/>
        <v>-13469.352402702878</v>
      </c>
      <c r="AM14" s="260">
        <f t="shared" si="7"/>
        <v>-117122.07499469316</v>
      </c>
      <c r="AN14" s="260">
        <f t="shared" si="7"/>
        <v>0</v>
      </c>
      <c r="AP14" s="260">
        <f>SUM(AP12:AP13)</f>
        <v>0</v>
      </c>
      <c r="AQ14" s="260">
        <f t="shared" ref="AQ14:AT14" si="8">SUM(AQ12:AQ13)</f>
        <v>0</v>
      </c>
      <c r="AR14" s="260">
        <f t="shared" si="8"/>
        <v>0</v>
      </c>
      <c r="AS14" s="260">
        <f t="shared" si="8"/>
        <v>0</v>
      </c>
      <c r="AT14" s="260">
        <f t="shared" si="8"/>
        <v>0</v>
      </c>
    </row>
    <row r="15" spans="1:46">
      <c r="B15" s="161"/>
      <c r="E15" s="161"/>
      <c r="G15" s="274"/>
      <c r="H15" s="274"/>
      <c r="I15" s="274"/>
      <c r="J15" s="274"/>
      <c r="K15" s="274"/>
      <c r="M15" s="161"/>
      <c r="N15" s="161"/>
      <c r="O15" s="161"/>
      <c r="P15" s="161"/>
      <c r="Q15" s="161"/>
      <c r="R15" s="161"/>
      <c r="S15" s="161"/>
      <c r="T15" s="161"/>
      <c r="U15" s="161"/>
      <c r="V15" s="161"/>
    </row>
    <row r="16" spans="1:46">
      <c r="A16" s="160" t="s">
        <v>47</v>
      </c>
      <c r="B16" s="161">
        <v>5403751.5099297734</v>
      </c>
      <c r="D16" s="162">
        <v>2.5013009765068421E-2</v>
      </c>
      <c r="E16" s="161">
        <f>-B16*D16</f>
        <v>-135164.08928587666</v>
      </c>
      <c r="G16" s="274">
        <v>0</v>
      </c>
      <c r="H16" s="274">
        <v>0</v>
      </c>
      <c r="I16" s="274">
        <v>0.57572148599092077</v>
      </c>
      <c r="J16" s="274">
        <v>5.2656888671128589E-2</v>
      </c>
      <c r="K16" s="274">
        <v>0.37162162533795062</v>
      </c>
      <c r="M16" s="161">
        <f>B16*G16</f>
        <v>0</v>
      </c>
      <c r="N16" s="161">
        <f>B16*H16</f>
        <v>0</v>
      </c>
      <c r="O16" s="161">
        <f>B16*I16</f>
        <v>3111055.849222451</v>
      </c>
      <c r="P16" s="161">
        <f>B16*J16</f>
        <v>284544.74166481511</v>
      </c>
      <c r="Q16" s="161">
        <f>B16*K16</f>
        <v>2008150.9190425072</v>
      </c>
      <c r="R16" s="161">
        <f>E16*G16</f>
        <v>0</v>
      </c>
      <c r="S16" s="161">
        <f>E16*H16</f>
        <v>0</v>
      </c>
      <c r="T16" s="161">
        <f>E16*I16</f>
        <v>-77816.870336274398</v>
      </c>
      <c r="U16" s="161">
        <f>E16*J16</f>
        <v>-7117.3204018608922</v>
      </c>
      <c r="V16" s="161">
        <f>E16*K16</f>
        <v>-50229.898547741359</v>
      </c>
      <c r="X16" s="207">
        <v>0</v>
      </c>
      <c r="Y16" s="207">
        <v>0</v>
      </c>
      <c r="Z16" s="207">
        <v>0</v>
      </c>
      <c r="AA16" s="207">
        <v>0</v>
      </c>
      <c r="AB16" s="207">
        <v>0</v>
      </c>
      <c r="AD16" s="208">
        <f>$O16*'CAP 20.5 - Ret Allocation'!H10</f>
        <v>0</v>
      </c>
      <c r="AE16" s="208">
        <f>$O16*'CAP 20.5 - Ret Allocation'!I10</f>
        <v>676866.12026098545</v>
      </c>
      <c r="AF16" s="208">
        <f>$O16*'CAP 20.5 - Ret Allocation'!J10</f>
        <v>1872833.9302712746</v>
      </c>
      <c r="AG16" s="208">
        <f>$O16*'CAP 20.5 - Ret Allocation'!K10</f>
        <v>561355.79869019066</v>
      </c>
      <c r="AH16" s="208">
        <f>$O16*'CAP 20.5 - Ret Allocation'!L10</f>
        <v>0</v>
      </c>
      <c r="AJ16" s="207">
        <v>0</v>
      </c>
      <c r="AK16" s="207">
        <v>0</v>
      </c>
      <c r="AL16" s="207">
        <v>0</v>
      </c>
      <c r="AM16" s="207">
        <v>0</v>
      </c>
      <c r="AN16" s="207">
        <v>0</v>
      </c>
      <c r="AP16" s="208">
        <f>$T16*'CAP 20.5 - Ret Allocation'!H10</f>
        <v>0</v>
      </c>
      <c r="AQ16" s="208">
        <f>$T16*'CAP 20.5 - Ret Allocation'!I10</f>
        <v>-16930.458875732005</v>
      </c>
      <c r="AR16" s="208">
        <f>$T16*'CAP 20.5 - Ret Allocation'!J10</f>
        <v>-46845.213386226867</v>
      </c>
      <c r="AS16" s="208">
        <f>$T16*'CAP 20.5 - Ret Allocation'!K10</f>
        <v>-14041.19807431552</v>
      </c>
      <c r="AT16" s="208">
        <f>$T16*'CAP 20.5 - Ret Allocation'!L10</f>
        <v>0</v>
      </c>
    </row>
    <row r="17" spans="1:46">
      <c r="A17" s="160"/>
      <c r="B17" s="161"/>
      <c r="E17" s="161"/>
      <c r="G17" s="274"/>
      <c r="H17" s="274"/>
      <c r="I17" s="274"/>
      <c r="J17" s="274"/>
      <c r="K17" s="274"/>
      <c r="M17" s="161"/>
      <c r="N17" s="161"/>
      <c r="O17" s="161"/>
      <c r="P17" s="161"/>
      <c r="Q17" s="161"/>
      <c r="R17" s="161"/>
      <c r="S17" s="161"/>
      <c r="T17" s="161"/>
      <c r="U17" s="161"/>
      <c r="V17" s="161"/>
    </row>
    <row r="18" spans="1:46">
      <c r="A18" s="160" t="s">
        <v>48</v>
      </c>
      <c r="B18" s="161">
        <v>91626.82416656478</v>
      </c>
      <c r="D18" s="162">
        <v>1.0346482300806698E-2</v>
      </c>
      <c r="E18" s="161">
        <f>-B18*D18</f>
        <v>-948.01531451848996</v>
      </c>
      <c r="G18" s="274">
        <v>0</v>
      </c>
      <c r="H18" s="274">
        <v>0</v>
      </c>
      <c r="I18" s="274">
        <v>0.65588000000000002</v>
      </c>
      <c r="J18" s="274">
        <v>0.24762000000000001</v>
      </c>
      <c r="K18" s="274">
        <v>9.6500000000000002E-2</v>
      </c>
      <c r="M18" s="161">
        <f>B18*G18</f>
        <v>0</v>
      </c>
      <c r="N18" s="161">
        <f>B18*H18</f>
        <v>0</v>
      </c>
      <c r="O18" s="161">
        <f>B18*I18</f>
        <v>60096.201434366507</v>
      </c>
      <c r="P18" s="161">
        <f>B18*J18</f>
        <v>22688.634200124772</v>
      </c>
      <c r="Q18" s="161">
        <f>B18*K18</f>
        <v>8841.9885320735011</v>
      </c>
      <c r="R18" s="161">
        <f>E18*G18</f>
        <v>0</v>
      </c>
      <c r="S18" s="161">
        <f>E18*H18</f>
        <v>0</v>
      </c>
      <c r="T18" s="161">
        <f>E18*I18</f>
        <v>-621.78428448638726</v>
      </c>
      <c r="U18" s="161">
        <f>E18*J18</f>
        <v>-234.7475521810685</v>
      </c>
      <c r="V18" s="161">
        <f>E18*K18</f>
        <v>-91.48347785103428</v>
      </c>
      <c r="X18" s="207">
        <v>0</v>
      </c>
      <c r="Y18" s="207">
        <v>0</v>
      </c>
      <c r="Z18" s="207">
        <v>0</v>
      </c>
      <c r="AA18" s="207">
        <v>0</v>
      </c>
      <c r="AB18" s="207">
        <v>0</v>
      </c>
      <c r="AD18" s="208">
        <f>$O18*'CAP 20.5 - Ret Allocation'!H11</f>
        <v>0</v>
      </c>
      <c r="AE18" s="208">
        <f>$O18*'CAP 20.5 - Ret Allocation'!I11</f>
        <v>60096.201434366507</v>
      </c>
      <c r="AF18" s="208">
        <f>$O18*'CAP 20.5 - Ret Allocation'!J11</f>
        <v>0</v>
      </c>
      <c r="AG18" s="208">
        <f>$O18*'CAP 20.5 - Ret Allocation'!K11</f>
        <v>0</v>
      </c>
      <c r="AH18" s="208">
        <f>$O18*'CAP 20.5 - Ret Allocation'!L11</f>
        <v>0</v>
      </c>
      <c r="AJ18" s="207">
        <v>0</v>
      </c>
      <c r="AK18" s="207">
        <v>0</v>
      </c>
      <c r="AL18" s="207">
        <v>0</v>
      </c>
      <c r="AM18" s="207">
        <v>0</v>
      </c>
      <c r="AN18" s="207">
        <v>0</v>
      </c>
      <c r="AP18" s="208">
        <f>$T18*'CAP 20.5 - Ret Allocation'!H11</f>
        <v>0</v>
      </c>
      <c r="AQ18" s="208">
        <f>$T18*'CAP 20.5 - Ret Allocation'!I11</f>
        <v>-621.78428448638726</v>
      </c>
      <c r="AR18" s="208">
        <f>$T18*'CAP 20.5 - Ret Allocation'!J11</f>
        <v>0</v>
      </c>
      <c r="AS18" s="208">
        <f>$T18*'CAP 20.5 - Ret Allocation'!K11</f>
        <v>0</v>
      </c>
      <c r="AT18" s="208">
        <f>$T18*'CAP 20.5 - Ret Allocation'!L11</f>
        <v>0</v>
      </c>
    </row>
    <row r="19" spans="1:46">
      <c r="A19" s="160"/>
      <c r="B19" s="161"/>
      <c r="E19" s="161"/>
      <c r="G19" s="274"/>
      <c r="H19" s="274"/>
      <c r="I19" s="274"/>
      <c r="J19" s="274"/>
      <c r="K19" s="274"/>
      <c r="M19" s="161"/>
      <c r="N19" s="161"/>
      <c r="O19" s="161"/>
      <c r="P19" s="161"/>
      <c r="Q19" s="161"/>
      <c r="R19" s="161"/>
      <c r="S19" s="161"/>
      <c r="T19" s="161"/>
      <c r="U19" s="161"/>
      <c r="V19" s="161"/>
    </row>
    <row r="20" spans="1:46">
      <c r="A20" s="160" t="s">
        <v>42</v>
      </c>
      <c r="B20" s="161">
        <v>17597774</v>
      </c>
      <c r="D20" s="158" t="s">
        <v>530</v>
      </c>
      <c r="E20" s="161">
        <v>-793848</v>
      </c>
      <c r="G20" s="313" t="s">
        <v>531</v>
      </c>
      <c r="H20" s="313"/>
      <c r="I20" s="313"/>
      <c r="J20" s="313"/>
      <c r="K20" s="313"/>
      <c r="M20" s="161">
        <v>8398748.5050879996</v>
      </c>
      <c r="N20" s="161">
        <v>3846708.5626197997</v>
      </c>
      <c r="O20" s="161">
        <v>2369788.7458939999</v>
      </c>
      <c r="P20" s="161">
        <v>904000.33917019994</v>
      </c>
      <c r="Q20" s="161">
        <v>1417646.1872280003</v>
      </c>
      <c r="R20" s="161">
        <v>-379750.99143316597</v>
      </c>
      <c r="S20" s="161">
        <v>-177381.44926702412</v>
      </c>
      <c r="T20" s="161">
        <v>-119072.90579996971</v>
      </c>
      <c r="U20" s="161">
        <v>-46428.023006666102</v>
      </c>
      <c r="V20" s="161">
        <v>-71214.810642132361</v>
      </c>
      <c r="X20" s="208">
        <f>$M20*'CAP 20.5 - Ret Allocation'!C15</f>
        <v>7060386.6540053971</v>
      </c>
      <c r="Y20" s="208">
        <f>$M20*'CAP 20.5 - Ret Allocation'!D15</f>
        <v>0</v>
      </c>
      <c r="Z20" s="208">
        <f>$M20*'CAP 20.5 - Ret Allocation'!E15</f>
        <v>0</v>
      </c>
      <c r="AA20" s="208">
        <f>$M20*'CAP 20.5 - Ret Allocation'!F15</f>
        <v>0</v>
      </c>
      <c r="AB20" s="208">
        <f>$M20*'CAP 20.5 - Ret Allocation'!G15</f>
        <v>1338361.8510826027</v>
      </c>
      <c r="AD20" s="208">
        <f>$O20*'CAP 20.5 - Ret Allocation'!H15</f>
        <v>1992156.9057801994</v>
      </c>
      <c r="AE20" s="208">
        <f>$O20*'CAP 20.5 - Ret Allocation'!I15</f>
        <v>0</v>
      </c>
      <c r="AF20" s="208">
        <f>$O20*'CAP 20.5 - Ret Allocation'!J15</f>
        <v>0</v>
      </c>
      <c r="AG20" s="208">
        <f>$O20*'CAP 20.5 - Ret Allocation'!K15</f>
        <v>0</v>
      </c>
      <c r="AH20" s="208">
        <f>$O20*'CAP 20.5 - Ret Allocation'!L15</f>
        <v>377631.8401138006</v>
      </c>
      <c r="AJ20" s="208">
        <f>$R20*'CAP 20.5 - Ret Allocation'!C15</f>
        <v>-319236.70891392528</v>
      </c>
      <c r="AK20" s="208">
        <f>$R20*'CAP 20.5 - Ret Allocation'!D15</f>
        <v>0</v>
      </c>
      <c r="AL20" s="208">
        <f>$R20*'CAP 20.5 - Ret Allocation'!E15</f>
        <v>0</v>
      </c>
      <c r="AM20" s="208">
        <f>$R20*'CAP 20.5 - Ret Allocation'!F15</f>
        <v>0</v>
      </c>
      <c r="AN20" s="208">
        <f>$R20*'CAP 20.5 - Ret Allocation'!G15</f>
        <v>-60514.282519240689</v>
      </c>
      <c r="AP20" s="208">
        <f>$T20*'CAP 20.5 - Ret Allocation'!H15</f>
        <v>-100098.33660984701</v>
      </c>
      <c r="AQ20" s="208">
        <f>$T20*'CAP 20.5 - Ret Allocation'!I15</f>
        <v>0</v>
      </c>
      <c r="AR20" s="208">
        <f>$T20*'CAP 20.5 - Ret Allocation'!J15</f>
        <v>0</v>
      </c>
      <c r="AS20" s="208">
        <f>$T20*'CAP 20.5 - Ret Allocation'!K15</f>
        <v>0</v>
      </c>
      <c r="AT20" s="208">
        <f>$T20*'CAP 20.5 - Ret Allocation'!L15</f>
        <v>-18974.5691901227</v>
      </c>
    </row>
    <row r="21" spans="1:46">
      <c r="A21" s="160"/>
      <c r="B21" s="161"/>
      <c r="E21" s="161"/>
      <c r="G21" s="274"/>
      <c r="H21" s="274"/>
      <c r="I21" s="274"/>
      <c r="J21" s="274"/>
      <c r="K21" s="274"/>
      <c r="M21" s="161"/>
      <c r="N21" s="161"/>
      <c r="O21" s="161"/>
      <c r="P21" s="161"/>
      <c r="Q21" s="161"/>
      <c r="R21" s="161"/>
      <c r="S21" s="161"/>
      <c r="T21" s="161"/>
      <c r="U21" s="161"/>
      <c r="V21" s="161"/>
    </row>
    <row r="22" spans="1:46">
      <c r="A22" s="160" t="s">
        <v>12</v>
      </c>
      <c r="B22" s="161">
        <v>25220642</v>
      </c>
      <c r="D22" s="158" t="s">
        <v>530</v>
      </c>
      <c r="E22" s="161">
        <v>-1404995</v>
      </c>
      <c r="G22" s="313" t="s">
        <v>531</v>
      </c>
      <c r="H22" s="313"/>
      <c r="I22" s="313"/>
      <c r="J22" s="313"/>
      <c r="K22" s="313"/>
      <c r="M22" s="161">
        <v>13759288.183382001</v>
      </c>
      <c r="N22" s="161">
        <v>6240852.7900718004</v>
      </c>
      <c r="O22" s="161">
        <v>2886755.2061035</v>
      </c>
      <c r="P22" s="161">
        <v>1089095.4678264</v>
      </c>
      <c r="Q22" s="161">
        <v>1700061.7226163</v>
      </c>
      <c r="R22" s="161">
        <v>-736715.63988352742</v>
      </c>
      <c r="S22" s="161">
        <v>-336101.94516351959</v>
      </c>
      <c r="T22" s="161">
        <v>-167731.19387156077</v>
      </c>
      <c r="U22" s="161">
        <v>-63706.37956139804</v>
      </c>
      <c r="V22" s="161">
        <v>-100739.45368578572</v>
      </c>
      <c r="X22" s="208">
        <f>$M22*'CAP 20.5 - Ret Allocation'!C12</f>
        <v>0</v>
      </c>
      <c r="Y22" s="208">
        <f>$M22*'CAP 20.5 - Ret Allocation'!D12</f>
        <v>1607935.436960388</v>
      </c>
      <c r="Z22" s="208">
        <f>$M22*'CAP 20.5 - Ret Allocation'!E12</f>
        <v>0</v>
      </c>
      <c r="AA22" s="208">
        <f>$M22*'CAP 20.5 - Ret Allocation'!F12</f>
        <v>4721178.2235757569</v>
      </c>
      <c r="AB22" s="208">
        <f>$M22*'CAP 20.5 - Ret Allocation'!G12</f>
        <v>7430174.522845855</v>
      </c>
      <c r="AD22" s="208">
        <f>$O22*'CAP 20.5 - Ret Allocation'!H12</f>
        <v>0</v>
      </c>
      <c r="AE22" s="208">
        <f>$O22*'CAP 20.5 - Ret Allocation'!I12</f>
        <v>363646.60499921668</v>
      </c>
      <c r="AF22" s="208">
        <f>$O22*'CAP 20.5 - Ret Allocation'!J12</f>
        <v>0</v>
      </c>
      <c r="AG22" s="208">
        <f>$O22*'CAP 20.5 - Ret Allocation'!K12</f>
        <v>847511.95087685308</v>
      </c>
      <c r="AH22" s="208">
        <f>$O22*'CAP 20.5 - Ret Allocation'!L12</f>
        <v>1675596.6502274303</v>
      </c>
      <c r="AJ22" s="208">
        <f>$R22*'CAP 20.5 - Ret Allocation'!C12</f>
        <v>0</v>
      </c>
      <c r="AK22" s="208">
        <f>$R22*'CAP 20.5 - Ret Allocation'!D12</f>
        <v>-86093.929318406183</v>
      </c>
      <c r="AL22" s="208">
        <f>$R22*'CAP 20.5 - Ret Allocation'!E12</f>
        <v>0</v>
      </c>
      <c r="AM22" s="208">
        <f>$R22*'CAP 20.5 - Ret Allocation'!F12</f>
        <v>-252786.75681686783</v>
      </c>
      <c r="AN22" s="208">
        <f>$R22*'CAP 20.5 - Ret Allocation'!G12</f>
        <v>-397834.95374825335</v>
      </c>
      <c r="AP22" s="208">
        <f>$T22*'CAP 20.5 - Ret Allocation'!H12</f>
        <v>0</v>
      </c>
      <c r="AQ22" s="208">
        <f>$T22*'CAP 20.5 - Ret Allocation'!I12</f>
        <v>-21129.217702594357</v>
      </c>
      <c r="AR22" s="208">
        <f>$T22*'CAP 20.5 - Ret Allocation'!J12</f>
        <v>0</v>
      </c>
      <c r="AS22" s="208">
        <f>$T22*'CAP 20.5 - Ret Allocation'!K12</f>
        <v>-49243.590533908755</v>
      </c>
      <c r="AT22" s="208">
        <f>$T22*'CAP 20.5 - Ret Allocation'!L12</f>
        <v>-97358.385635057668</v>
      </c>
    </row>
    <row r="23" spans="1:46">
      <c r="A23" s="160" t="s">
        <v>45</v>
      </c>
      <c r="B23" s="161">
        <v>581877.89869311347</v>
      </c>
      <c r="D23" s="163">
        <v>0.02</v>
      </c>
      <c r="E23" s="161">
        <f>-B23*D23</f>
        <v>-11637.557973862269</v>
      </c>
      <c r="G23" s="274">
        <v>0.48831999999999998</v>
      </c>
      <c r="H23" s="274">
        <v>0.21745999999999999</v>
      </c>
      <c r="I23" s="274">
        <v>0.14890999999999999</v>
      </c>
      <c r="J23" s="274">
        <v>5.6219999999999999E-2</v>
      </c>
      <c r="K23" s="274">
        <v>8.9090000000000003E-2</v>
      </c>
      <c r="M23" s="161">
        <f>B23*G23</f>
        <v>284142.61548982118</v>
      </c>
      <c r="N23" s="161">
        <f>B23*H23</f>
        <v>126535.16784980445</v>
      </c>
      <c r="O23" s="161">
        <f>B23*I23</f>
        <v>86647.437894391522</v>
      </c>
      <c r="P23" s="161">
        <f>B23*J23</f>
        <v>32713.175464526837</v>
      </c>
      <c r="Q23" s="161">
        <f>B23*K23</f>
        <v>51839.50199456948</v>
      </c>
      <c r="R23" s="161">
        <f>E23*G23</f>
        <v>-5682.8523097964226</v>
      </c>
      <c r="S23" s="161">
        <f>E23*H23</f>
        <v>-2530.703356996089</v>
      </c>
      <c r="T23" s="161">
        <f>E23*I23</f>
        <v>-1732.9487578878304</v>
      </c>
      <c r="U23" s="161">
        <f>E23*J23</f>
        <v>-654.26350929053672</v>
      </c>
      <c r="V23" s="161">
        <f>E23*K23</f>
        <v>-1036.7900398913896</v>
      </c>
      <c r="X23" s="208">
        <f>$M23*'CAP 20.5 - Ret Allocation'!C9</f>
        <v>0</v>
      </c>
      <c r="Y23" s="208">
        <f>$M23*'CAP 20.5 - Ret Allocation'!D9</f>
        <v>156596.56529348018</v>
      </c>
      <c r="Z23" s="208">
        <f>$M23*'CAP 20.5 - Ret Allocation'!E9</f>
        <v>0</v>
      </c>
      <c r="AA23" s="208">
        <f>$M23*'CAP 20.5 - Ret Allocation'!F9</f>
        <v>127546.05019634098</v>
      </c>
      <c r="AB23" s="208">
        <f>$M23*'CAP 20.5 - Ret Allocation'!G9</f>
        <v>0</v>
      </c>
      <c r="AD23" s="208">
        <f>$O23*'CAP 20.5 - Ret Allocation'!H9</f>
        <v>0</v>
      </c>
      <c r="AE23" s="208">
        <f>$O23*'CAP 20.5 - Ret Allocation'!I9</f>
        <v>47753.101527383951</v>
      </c>
      <c r="AF23" s="208">
        <f>$O23*'CAP 20.5 - Ret Allocation'!J9</f>
        <v>0</v>
      </c>
      <c r="AG23" s="208">
        <f>$O23*'CAP 20.5 - Ret Allocation'!K9</f>
        <v>38894.336367007578</v>
      </c>
      <c r="AH23" s="208">
        <f>$O23*'CAP 20.5 - Ret Allocation'!L9</f>
        <v>0</v>
      </c>
      <c r="AJ23" s="208">
        <f>$R23*'CAP 20.5 - Ret Allocation'!C9</f>
        <v>0</v>
      </c>
      <c r="AK23" s="208">
        <f>$R23*'CAP 20.5 - Ret Allocation'!D9</f>
        <v>-3131.931305869603</v>
      </c>
      <c r="AL23" s="208">
        <f>$R23*'CAP 20.5 - Ret Allocation'!E9</f>
        <v>0</v>
      </c>
      <c r="AM23" s="208">
        <f>$R23*'CAP 20.5 - Ret Allocation'!F9</f>
        <v>-2550.9210039268191</v>
      </c>
      <c r="AN23" s="208">
        <f>$R23*'CAP 20.5 - Ret Allocation'!G9</f>
        <v>0</v>
      </c>
      <c r="AP23" s="208">
        <f>$T23*'CAP 20.5 - Ret Allocation'!H9</f>
        <v>0</v>
      </c>
      <c r="AQ23" s="208">
        <f>$T23*'CAP 20.5 - Ret Allocation'!I9</f>
        <v>-955.062030547679</v>
      </c>
      <c r="AR23" s="208">
        <f>$T23*'CAP 20.5 - Ret Allocation'!J9</f>
        <v>0</v>
      </c>
      <c r="AS23" s="208">
        <f>$T23*'CAP 20.5 - Ret Allocation'!K9</f>
        <v>-777.88672734015154</v>
      </c>
      <c r="AT23" s="208">
        <f>$T23*'CAP 20.5 - Ret Allocation'!L9</f>
        <v>0</v>
      </c>
    </row>
    <row r="24" spans="1:46">
      <c r="A24" s="160" t="s">
        <v>44</v>
      </c>
      <c r="B24" s="164">
        <v>759748.40843186865</v>
      </c>
      <c r="D24" s="163">
        <v>0.02</v>
      </c>
      <c r="E24" s="164">
        <f>-B24*D24</f>
        <v>-15194.968168637373</v>
      </c>
      <c r="G24" s="274">
        <v>0.48831999999999998</v>
      </c>
      <c r="H24" s="274">
        <v>0.21745999999999999</v>
      </c>
      <c r="I24" s="274">
        <v>0.14890999999999999</v>
      </c>
      <c r="J24" s="274">
        <v>5.6219999999999999E-2</v>
      </c>
      <c r="K24" s="274">
        <v>8.9090000000000003E-2</v>
      </c>
      <c r="M24" s="164">
        <f>B24*G24</f>
        <v>371000.34280545008</v>
      </c>
      <c r="N24" s="164">
        <f>B24*H24</f>
        <v>165214.88889759415</v>
      </c>
      <c r="O24" s="164">
        <f>B24*I24</f>
        <v>113134.13549958955</v>
      </c>
      <c r="P24" s="164">
        <f>B24*J24</f>
        <v>42713.055522039656</v>
      </c>
      <c r="Q24" s="164">
        <f>B24*K24</f>
        <v>67685.985707195185</v>
      </c>
      <c r="R24" s="164">
        <f>E24*G24</f>
        <v>-7420.006856109002</v>
      </c>
      <c r="S24" s="164">
        <f>E24*H24</f>
        <v>-3304.2977779518828</v>
      </c>
      <c r="T24" s="164">
        <f>E24*I24</f>
        <v>-2262.6827099917909</v>
      </c>
      <c r="U24" s="164">
        <f>E24*J24</f>
        <v>-854.26111044079312</v>
      </c>
      <c r="V24" s="164">
        <f>E24*K24</f>
        <v>-1353.7197141439037</v>
      </c>
      <c r="X24" s="210">
        <f>$M24*'CAP 20.5 - Ret Allocation'!C16</f>
        <v>0</v>
      </c>
      <c r="Y24" s="210">
        <f>$M24*'CAP 20.5 - Ret Allocation'!D16</f>
        <v>0</v>
      </c>
      <c r="Z24" s="210">
        <f>$M24*'CAP 20.5 - Ret Allocation'!E16</f>
        <v>0</v>
      </c>
      <c r="AA24" s="210">
        <f>$M24*'CAP 20.5 - Ret Allocation'!F16</f>
        <v>371000.34280545008</v>
      </c>
      <c r="AB24" s="210">
        <f>$M24*'CAP 20.5 - Ret Allocation'!G16</f>
        <v>0</v>
      </c>
      <c r="AD24" s="210">
        <f>$O24*'CAP 20.5 - Ret Allocation'!H16</f>
        <v>0</v>
      </c>
      <c r="AE24" s="210">
        <f>$O24*'CAP 20.5 - Ret Allocation'!I16</f>
        <v>0</v>
      </c>
      <c r="AF24" s="210">
        <f>$O24*'CAP 20.5 - Ret Allocation'!J16</f>
        <v>0</v>
      </c>
      <c r="AG24" s="210">
        <f>$O24*'CAP 20.5 - Ret Allocation'!K16</f>
        <v>113134.13549958955</v>
      </c>
      <c r="AH24" s="210">
        <f>$O24*'CAP 20.5 - Ret Allocation'!L16</f>
        <v>0</v>
      </c>
      <c r="AJ24" s="210">
        <f>$R24*'CAP 20.5 - Ret Allocation'!C16</f>
        <v>0</v>
      </c>
      <c r="AK24" s="210">
        <f>$R24*'CAP 20.5 - Ret Allocation'!D16</f>
        <v>0</v>
      </c>
      <c r="AL24" s="210">
        <f>$R24*'CAP 20.5 - Ret Allocation'!E16</f>
        <v>0</v>
      </c>
      <c r="AM24" s="210">
        <f>$R24*'CAP 20.5 - Ret Allocation'!F16</f>
        <v>-7420.006856109002</v>
      </c>
      <c r="AN24" s="210">
        <f>$R24*'CAP 20.5 - Ret Allocation'!G16</f>
        <v>0</v>
      </c>
      <c r="AP24" s="210">
        <f>$T24*'CAP 20.5 - Ret Allocation'!H16</f>
        <v>0</v>
      </c>
      <c r="AQ24" s="210">
        <f>$T24*'CAP 20.5 - Ret Allocation'!I16</f>
        <v>0</v>
      </c>
      <c r="AR24" s="210">
        <f>$T24*'CAP 20.5 - Ret Allocation'!J16</f>
        <v>0</v>
      </c>
      <c r="AS24" s="210">
        <f>$T24*'CAP 20.5 - Ret Allocation'!K16</f>
        <v>-2262.6827099917909</v>
      </c>
      <c r="AT24" s="210">
        <f>$T24*'CAP 20.5 - Ret Allocation'!L16</f>
        <v>0</v>
      </c>
    </row>
    <row r="25" spans="1:46">
      <c r="A25" s="160"/>
      <c r="B25" s="161"/>
      <c r="M25" s="161"/>
      <c r="N25" s="161"/>
      <c r="O25" s="161"/>
      <c r="P25" s="161"/>
      <c r="Q25" s="161"/>
      <c r="R25" s="161"/>
      <c r="S25" s="161"/>
      <c r="T25" s="161"/>
      <c r="U25" s="161"/>
      <c r="V25" s="161"/>
    </row>
    <row r="26" spans="1:46">
      <c r="A26" s="273" t="s">
        <v>889</v>
      </c>
      <c r="B26" s="262">
        <f>SUM(B4:B6,B8:B9,B12:B13,B16,B18,B20,B22:B24)</f>
        <v>73116198.899524555</v>
      </c>
      <c r="C26" s="262"/>
      <c r="D26" s="262"/>
      <c r="E26" s="262">
        <f>SUM(E4:E6,E8:E9,E12:E13,E16,E18,E20,E22:E24)</f>
        <v>-2913198.5264732772</v>
      </c>
      <c r="M26" s="263">
        <f>SUM(M4:M6,M8:M9,M12:M13,M16,M18,M20,M22:M24)</f>
        <v>38720111.162346423</v>
      </c>
      <c r="N26" s="263">
        <f t="shared" ref="N26:T26" si="9">SUM(N4:N6,N8:N9,N12:N13,N16,N18,N20,N22:N24)</f>
        <v>17933158.152161084</v>
      </c>
      <c r="O26" s="263">
        <f t="shared" si="9"/>
        <v>8627477.5760482978</v>
      </c>
      <c r="P26" s="263">
        <f t="shared" si="9"/>
        <v>2375755.4138481058</v>
      </c>
      <c r="Q26" s="263">
        <f t="shared" si="9"/>
        <v>5254226.305120646</v>
      </c>
      <c r="R26" s="263">
        <f t="shared" si="9"/>
        <v>-1504204.1186610549</v>
      </c>
      <c r="S26" s="263">
        <f>SUM(S4:S6,S8:S9,S12:S13,S16,S18,S20,S22:S24)</f>
        <v>-696094.6631174183</v>
      </c>
      <c r="T26" s="263">
        <f t="shared" si="9"/>
        <v>-369238.38576017087</v>
      </c>
      <c r="U26" s="263">
        <f t="shared" ref="U26:V26" si="10">SUM(U4:U24)</f>
        <v>-118994.99514183744</v>
      </c>
      <c r="V26" s="263">
        <f t="shared" si="10"/>
        <v>-224666.15610754574</v>
      </c>
      <c r="X26" s="263">
        <f>SUM(X4:X6,X8:X9,X12:X13,X16,X18,X20,X22:X24)</f>
        <v>7060386.6540053971</v>
      </c>
      <c r="Y26" s="263">
        <f>SUM(Y4:Y6,Y8:Y9,Y12:Y13,Y16,Y18,Y20,Y22:Y24)</f>
        <v>8607034.2684007771</v>
      </c>
      <c r="Z26" s="263">
        <f>SUM(Z4:Z6,Z8:Z9,Z12:Z13,Z16,Z18,Z20,Z22:Z24)</f>
        <v>3112616.2216021847</v>
      </c>
      <c r="AA26" s="263">
        <f>SUM(AA4:AA6,AA8:AA9,AA12:AA13,AA16,AA18,AA20,AA22:AA24)</f>
        <v>11171537.644409601</v>
      </c>
      <c r="AB26" s="263">
        <f>SUM(AB4:AB6,AB8:AB9,AB12:AB13,AB16,AB18,AB20,AB22:AB24)</f>
        <v>8768536.3739284575</v>
      </c>
      <c r="AD26" s="263">
        <f>SUM(AD4:AD6,AD8:AD9,AD12:AD13,AD16,AD18,AD20,AD22:AD24)</f>
        <v>1992156.9057801994</v>
      </c>
      <c r="AE26" s="263">
        <f t="shared" ref="AE26:AT26" si="11">SUM(AE4:AE6,AE8:AE9,AE12:AE13,AE16,AE18,AE20,AE22:AE24)</f>
        <v>1148362.0282219527</v>
      </c>
      <c r="AF26" s="263">
        <f t="shared" si="11"/>
        <v>1872833.9302712746</v>
      </c>
      <c r="AG26" s="263">
        <f t="shared" si="11"/>
        <v>1560896.2214336409</v>
      </c>
      <c r="AH26" s="263">
        <f t="shared" si="11"/>
        <v>2053228.4903412308</v>
      </c>
      <c r="AJ26" s="263">
        <f t="shared" si="11"/>
        <v>-319236.70891392528</v>
      </c>
      <c r="AK26" s="263">
        <f t="shared" si="11"/>
        <v>-268132.79571050999</v>
      </c>
      <c r="AL26" s="263">
        <f t="shared" si="11"/>
        <v>-67335.495753717041</v>
      </c>
      <c r="AM26" s="263">
        <f t="shared" si="11"/>
        <v>-410204.8754864317</v>
      </c>
      <c r="AN26" s="263">
        <f t="shared" si="11"/>
        <v>-458349.23626749404</v>
      </c>
      <c r="AP26" s="263">
        <f t="shared" si="11"/>
        <v>-100098.33660984701</v>
      </c>
      <c r="AQ26" s="263">
        <f t="shared" si="11"/>
        <v>-39636.522893360423</v>
      </c>
      <c r="AR26" s="263">
        <f t="shared" si="11"/>
        <v>-46845.213386226867</v>
      </c>
      <c r="AS26" s="263">
        <f t="shared" si="11"/>
        <v>-66325.358045556219</v>
      </c>
      <c r="AT26" s="263">
        <f t="shared" si="11"/>
        <v>-116332.95482518036</v>
      </c>
    </row>
    <row r="27" spans="1:46">
      <c r="M27" s="152"/>
      <c r="O27" s="152"/>
      <c r="R27" s="152"/>
      <c r="T27" s="152"/>
      <c r="AA27" s="264" t="s">
        <v>130</v>
      </c>
      <c r="AG27" s="264" t="s">
        <v>130</v>
      </c>
      <c r="AM27" s="264" t="s">
        <v>130</v>
      </c>
      <c r="AS27" s="264" t="s">
        <v>130</v>
      </c>
    </row>
    <row r="29" spans="1:46">
      <c r="M29" s="165"/>
    </row>
    <row r="30" spans="1:46">
      <c r="A30" s="206" t="s">
        <v>840</v>
      </c>
      <c r="T30" s="196"/>
    </row>
    <row r="31" spans="1:46">
      <c r="A31" s="261" t="s">
        <v>887</v>
      </c>
    </row>
    <row r="34" spans="2:2">
      <c r="B34" s="208"/>
    </row>
    <row r="35" spans="2:2">
      <c r="B35" s="208"/>
    </row>
    <row r="36" spans="2:2">
      <c r="B36" s="208"/>
    </row>
    <row r="37" spans="2:2">
      <c r="B37" s="208"/>
    </row>
  </sheetData>
  <mergeCells count="10">
    <mergeCell ref="G20:K20"/>
    <mergeCell ref="G22:K22"/>
    <mergeCell ref="X3:AB3"/>
    <mergeCell ref="AD3:AH3"/>
    <mergeCell ref="AJ3:AN3"/>
    <mergeCell ref="AP3:AT3"/>
    <mergeCell ref="X1:AT1"/>
    <mergeCell ref="G2:K2"/>
    <mergeCell ref="M2:Q2"/>
    <mergeCell ref="R2:V2"/>
  </mergeCells>
  <pageMargins left="0.7" right="0.7" top="0.75" bottom="0.75" header="0.3" footer="0.3"/>
  <pageSetup scale="48" fitToWidth="2" orientation="landscape" r:id="rId1"/>
  <headerFooter>
    <oddHeader>&amp;L&amp;12Avista
Ms. Schultz Workpapers&amp;R&amp;12&amp;F
Workpaper Ref. &amp;A</oddHeader>
    <oddFooter>&amp;R&amp;12Page &amp;P of &amp;N</oddFooter>
  </headerFooter>
  <colBreaks count="1" manualBreakCount="1">
    <brk id="23"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6B463-EBBB-49F3-92C6-82407B4987EF}">
  <dimension ref="B4:N31"/>
  <sheetViews>
    <sheetView zoomScaleNormal="100" workbookViewId="0"/>
  </sheetViews>
  <sheetFormatPr defaultRowHeight="13.2"/>
  <cols>
    <col min="2" max="2" width="39.6640625" bestFit="1" customWidth="1"/>
    <col min="3" max="3" width="21.6640625" style="202" bestFit="1" customWidth="1"/>
    <col min="4" max="4" width="21.33203125" style="202" bestFit="1" customWidth="1"/>
    <col min="5" max="5" width="23.5546875" style="202" bestFit="1" customWidth="1"/>
    <col min="6" max="6" width="9.5546875" style="202" bestFit="1" customWidth="1"/>
    <col min="7" max="7" width="17.33203125" style="202" bestFit="1" customWidth="1"/>
    <col min="8" max="8" width="21.6640625" style="202" bestFit="1" customWidth="1"/>
    <col min="9" max="9" width="21.33203125" style="202" bestFit="1" customWidth="1"/>
    <col min="10" max="10" width="23.5546875" style="202" bestFit="1" customWidth="1"/>
    <col min="11" max="11" width="9.5546875" style="202" bestFit="1" customWidth="1"/>
    <col min="12" max="12" width="17.33203125" style="202" bestFit="1" customWidth="1"/>
    <col min="13" max="14" width="15.33203125" style="202" customWidth="1"/>
  </cols>
  <sheetData>
    <row r="4" spans="2:14">
      <c r="C4" s="201" t="s">
        <v>834</v>
      </c>
    </row>
    <row r="5" spans="2:14" ht="66">
      <c r="C5" s="202" t="s">
        <v>836</v>
      </c>
      <c r="H5" s="202" t="s">
        <v>839</v>
      </c>
      <c r="M5" s="204" t="s">
        <v>837</v>
      </c>
      <c r="N5" s="204" t="s">
        <v>838</v>
      </c>
    </row>
    <row r="6" spans="2:14">
      <c r="B6" s="146" t="s">
        <v>835</v>
      </c>
      <c r="C6" s="204" t="s">
        <v>798</v>
      </c>
      <c r="D6" s="204" t="s">
        <v>731</v>
      </c>
      <c r="E6" s="204" t="s">
        <v>53</v>
      </c>
      <c r="F6" s="204" t="s">
        <v>583</v>
      </c>
      <c r="G6" s="204" t="s">
        <v>782</v>
      </c>
      <c r="H6" s="204" t="s">
        <v>798</v>
      </c>
      <c r="I6" s="204" t="s">
        <v>731</v>
      </c>
      <c r="J6" s="204" t="s">
        <v>53</v>
      </c>
      <c r="K6" s="204" t="s">
        <v>583</v>
      </c>
      <c r="L6" s="204" t="s">
        <v>782</v>
      </c>
      <c r="M6" s="204"/>
      <c r="N6" s="204"/>
    </row>
    <row r="7" spans="2:14">
      <c r="B7" s="200" t="s">
        <v>504</v>
      </c>
      <c r="C7" s="205">
        <v>0</v>
      </c>
      <c r="D7" s="205">
        <v>6.8886234492369192E-2</v>
      </c>
      <c r="E7" s="205">
        <v>9.6036161672890974E-2</v>
      </c>
      <c r="F7" s="205">
        <v>0.83507760383473972</v>
      </c>
      <c r="G7" s="205">
        <v>0</v>
      </c>
      <c r="H7" s="205" t="e">
        <v>#DIV/0!</v>
      </c>
      <c r="I7" s="205" t="e">
        <v>#DIV/0!</v>
      </c>
      <c r="J7" s="205" t="e">
        <v>#DIV/0!</v>
      </c>
      <c r="K7" s="205" t="e">
        <v>#DIV/0!</v>
      </c>
      <c r="L7" s="205" t="e">
        <v>#DIV/0!</v>
      </c>
      <c r="M7" s="205">
        <v>1</v>
      </c>
      <c r="N7" s="205" t="e">
        <v>#DIV/0!</v>
      </c>
    </row>
    <row r="8" spans="2:14">
      <c r="B8" s="200" t="s">
        <v>505</v>
      </c>
      <c r="C8" s="205">
        <v>0</v>
      </c>
      <c r="D8" s="205">
        <v>0.25082532537307978</v>
      </c>
      <c r="E8" s="205">
        <v>0.54578286643770169</v>
      </c>
      <c r="F8" s="205">
        <v>0.20339180818921859</v>
      </c>
      <c r="G8" s="205">
        <v>0</v>
      </c>
      <c r="H8" s="205" t="e">
        <v>#DIV/0!</v>
      </c>
      <c r="I8" s="205" t="e">
        <v>#DIV/0!</v>
      </c>
      <c r="J8" s="205" t="e">
        <v>#DIV/0!</v>
      </c>
      <c r="K8" s="205" t="e">
        <v>#DIV/0!</v>
      </c>
      <c r="L8" s="205" t="e">
        <v>#DIV/0!</v>
      </c>
      <c r="M8" s="205">
        <v>1</v>
      </c>
      <c r="N8" s="205" t="e">
        <v>#DIV/0!</v>
      </c>
    </row>
    <row r="9" spans="2:14">
      <c r="B9" s="200" t="s">
        <v>45</v>
      </c>
      <c r="C9" s="205">
        <v>0</v>
      </c>
      <c r="D9" s="205">
        <v>0.55111960246980241</v>
      </c>
      <c r="E9" s="205">
        <v>0</v>
      </c>
      <c r="F9" s="205">
        <v>0.44888039753019748</v>
      </c>
      <c r="G9" s="205">
        <v>0</v>
      </c>
      <c r="H9" s="205">
        <v>0</v>
      </c>
      <c r="I9" s="205">
        <v>0.55111960246980241</v>
      </c>
      <c r="J9" s="205">
        <v>0</v>
      </c>
      <c r="K9" s="205">
        <v>0.44888039753019765</v>
      </c>
      <c r="L9" s="205">
        <v>0</v>
      </c>
      <c r="M9" s="205">
        <v>1</v>
      </c>
      <c r="N9" s="205">
        <v>1</v>
      </c>
    </row>
    <row r="10" spans="2:14">
      <c r="B10" s="200" t="s">
        <v>47</v>
      </c>
      <c r="C10" s="205" t="e">
        <v>#DIV/0!</v>
      </c>
      <c r="D10" s="205" t="e">
        <v>#DIV/0!</v>
      </c>
      <c r="E10" s="205" t="e">
        <v>#DIV/0!</v>
      </c>
      <c r="F10" s="205" t="e">
        <v>#DIV/0!</v>
      </c>
      <c r="G10" s="205" t="e">
        <v>#DIV/0!</v>
      </c>
      <c r="H10" s="205">
        <v>0</v>
      </c>
      <c r="I10" s="205">
        <v>0.21756797468941461</v>
      </c>
      <c r="J10" s="205">
        <v>0.60199302778166253</v>
      </c>
      <c r="K10" s="205">
        <v>0.18043899752892278</v>
      </c>
      <c r="L10" s="205">
        <v>0</v>
      </c>
      <c r="M10" s="205" t="e">
        <v>#DIV/0!</v>
      </c>
      <c r="N10" s="205">
        <v>1</v>
      </c>
    </row>
    <row r="11" spans="2:14">
      <c r="B11" s="200" t="s">
        <v>48</v>
      </c>
      <c r="C11" s="205" t="e">
        <v>#DIV/0!</v>
      </c>
      <c r="D11" s="205" t="e">
        <v>#DIV/0!</v>
      </c>
      <c r="E11" s="205" t="e">
        <v>#DIV/0!</v>
      </c>
      <c r="F11" s="205" t="e">
        <v>#DIV/0!</v>
      </c>
      <c r="G11" s="205" t="e">
        <v>#DIV/0!</v>
      </c>
      <c r="H11" s="205">
        <v>0</v>
      </c>
      <c r="I11" s="205">
        <v>1</v>
      </c>
      <c r="J11" s="205">
        <v>0</v>
      </c>
      <c r="K11" s="205">
        <v>0</v>
      </c>
      <c r="L11" s="205">
        <v>0</v>
      </c>
      <c r="M11" s="205" t="e">
        <v>#DIV/0!</v>
      </c>
      <c r="N11" s="205">
        <v>1</v>
      </c>
    </row>
    <row r="12" spans="2:14">
      <c r="B12" s="200" t="s">
        <v>12</v>
      </c>
      <c r="C12" s="205">
        <v>0</v>
      </c>
      <c r="D12" s="205">
        <v>0.11686181839714627</v>
      </c>
      <c r="E12" s="205">
        <v>0</v>
      </c>
      <c r="F12" s="205">
        <v>0.3431266327627206</v>
      </c>
      <c r="G12" s="205">
        <v>0.54001154884013303</v>
      </c>
      <c r="H12" s="205">
        <v>0</v>
      </c>
      <c r="I12" s="205">
        <v>0.12597071072405255</v>
      </c>
      <c r="J12" s="205">
        <v>0</v>
      </c>
      <c r="K12" s="205">
        <v>0.29358635920529347</v>
      </c>
      <c r="L12" s="205">
        <v>0.58044293007065406</v>
      </c>
      <c r="M12" s="205">
        <v>1</v>
      </c>
      <c r="N12" s="205">
        <v>1</v>
      </c>
    </row>
    <row r="13" spans="2:14">
      <c r="B13" s="200" t="s">
        <v>506</v>
      </c>
      <c r="C13" s="205">
        <v>0</v>
      </c>
      <c r="D13" s="205">
        <v>0.53573887556486</v>
      </c>
      <c r="E13" s="205">
        <v>0.30340509028819468</v>
      </c>
      <c r="F13" s="205">
        <v>0.1608560341469453</v>
      </c>
      <c r="G13" s="205">
        <v>0</v>
      </c>
      <c r="H13" s="205" t="e">
        <v>#DIV/0!</v>
      </c>
      <c r="I13" s="205" t="e">
        <v>#DIV/0!</v>
      </c>
      <c r="J13" s="205" t="e">
        <v>#DIV/0!</v>
      </c>
      <c r="K13" s="205" t="e">
        <v>#DIV/0!</v>
      </c>
      <c r="L13" s="205" t="e">
        <v>#DIV/0!</v>
      </c>
      <c r="M13" s="205">
        <v>1</v>
      </c>
      <c r="N13" s="205" t="e">
        <v>#DIV/0!</v>
      </c>
    </row>
    <row r="14" spans="2:14">
      <c r="B14" s="200" t="s">
        <v>507</v>
      </c>
      <c r="C14" s="205">
        <v>0</v>
      </c>
      <c r="D14" s="205">
        <v>0</v>
      </c>
      <c r="E14" s="205">
        <v>0</v>
      </c>
      <c r="F14" s="205">
        <v>1</v>
      </c>
      <c r="G14" s="205">
        <v>0</v>
      </c>
      <c r="H14" s="205" t="e">
        <v>#DIV/0!</v>
      </c>
      <c r="I14" s="205" t="e">
        <v>#DIV/0!</v>
      </c>
      <c r="J14" s="205" t="e">
        <v>#DIV/0!</v>
      </c>
      <c r="K14" s="205" t="e">
        <v>#DIV/0!</v>
      </c>
      <c r="L14" s="205" t="e">
        <v>#DIV/0!</v>
      </c>
      <c r="M14" s="205">
        <v>1</v>
      </c>
      <c r="N14" s="205" t="e">
        <v>#DIV/0!</v>
      </c>
    </row>
    <row r="15" spans="2:14">
      <c r="B15" s="200" t="s">
        <v>42</v>
      </c>
      <c r="C15" s="205">
        <v>0.84064746667056212</v>
      </c>
      <c r="D15" s="205">
        <v>0</v>
      </c>
      <c r="E15" s="205">
        <v>0</v>
      </c>
      <c r="F15" s="205">
        <v>0</v>
      </c>
      <c r="G15" s="205">
        <v>0.15935253332943797</v>
      </c>
      <c r="H15" s="205">
        <v>0.84064746667056212</v>
      </c>
      <c r="I15" s="205">
        <v>0</v>
      </c>
      <c r="J15" s="205">
        <v>0</v>
      </c>
      <c r="K15" s="205">
        <v>0</v>
      </c>
      <c r="L15" s="205">
        <v>0.15935253332943797</v>
      </c>
      <c r="M15" s="205">
        <v>1</v>
      </c>
      <c r="N15" s="205">
        <v>1</v>
      </c>
    </row>
    <row r="16" spans="2:14">
      <c r="B16" s="200" t="s">
        <v>44</v>
      </c>
      <c r="C16" s="205">
        <v>0</v>
      </c>
      <c r="D16" s="205">
        <v>0</v>
      </c>
      <c r="E16" s="205">
        <v>0</v>
      </c>
      <c r="F16" s="205">
        <v>1</v>
      </c>
      <c r="G16" s="205">
        <v>0</v>
      </c>
      <c r="H16" s="205">
        <v>0</v>
      </c>
      <c r="I16" s="205">
        <v>0</v>
      </c>
      <c r="J16" s="205">
        <v>0</v>
      </c>
      <c r="K16" s="205">
        <v>1</v>
      </c>
      <c r="L16" s="205">
        <v>0</v>
      </c>
      <c r="M16" s="205">
        <v>1</v>
      </c>
      <c r="N16" s="205">
        <v>1</v>
      </c>
    </row>
    <row r="17" spans="2:14">
      <c r="B17" s="200" t="s">
        <v>245</v>
      </c>
      <c r="C17" s="205">
        <v>7.5542066504284203E-2</v>
      </c>
      <c r="D17" s="205">
        <v>0.16975683557965801</v>
      </c>
      <c r="E17" s="205">
        <v>0.25806087271059508</v>
      </c>
      <c r="F17" s="205">
        <v>0.40927045861935724</v>
      </c>
      <c r="G17" s="205">
        <v>8.7369766586105443E-2</v>
      </c>
      <c r="H17" s="205">
        <v>9.4339527631997072E-2</v>
      </c>
      <c r="I17" s="205">
        <v>0.20807832994333739</v>
      </c>
      <c r="J17" s="205">
        <v>0.37926528214984606</v>
      </c>
      <c r="K17" s="205">
        <v>0.20946669282280481</v>
      </c>
      <c r="L17" s="205">
        <v>0.10885016745201484</v>
      </c>
      <c r="M17" s="205">
        <v>1</v>
      </c>
      <c r="N17" s="205">
        <v>1</v>
      </c>
    </row>
    <row r="18" spans="2:14">
      <c r="C18"/>
      <c r="D18"/>
      <c r="E18"/>
      <c r="F18"/>
      <c r="G18"/>
      <c r="H18"/>
      <c r="I18"/>
      <c r="J18"/>
      <c r="K18"/>
      <c r="L18"/>
      <c r="M18"/>
      <c r="N18"/>
    </row>
    <row r="19" spans="2:14">
      <c r="C19"/>
      <c r="D19"/>
      <c r="E19"/>
      <c r="F19"/>
      <c r="G19"/>
      <c r="H19"/>
      <c r="I19"/>
      <c r="J19"/>
      <c r="K19"/>
      <c r="L19"/>
      <c r="M19"/>
      <c r="N19"/>
    </row>
    <row r="20" spans="2:14">
      <c r="C20"/>
      <c r="D20"/>
      <c r="E20"/>
      <c r="F20"/>
      <c r="G20"/>
      <c r="H20"/>
      <c r="I20"/>
      <c r="J20"/>
      <c r="K20"/>
      <c r="L20"/>
      <c r="M20"/>
      <c r="N20"/>
    </row>
    <row r="21" spans="2:14">
      <c r="C21"/>
      <c r="D21"/>
      <c r="E21"/>
      <c r="F21"/>
      <c r="G21"/>
      <c r="H21"/>
      <c r="I21"/>
      <c r="J21"/>
      <c r="K21"/>
      <c r="L21"/>
      <c r="M21"/>
      <c r="N21"/>
    </row>
    <row r="22" spans="2:14">
      <c r="C22"/>
      <c r="D22"/>
      <c r="E22"/>
      <c r="F22"/>
      <c r="G22"/>
      <c r="H22"/>
      <c r="I22"/>
      <c r="J22"/>
      <c r="K22"/>
      <c r="L22"/>
      <c r="M22"/>
      <c r="N22"/>
    </row>
    <row r="23" spans="2:14">
      <c r="C23"/>
      <c r="D23"/>
      <c r="E23"/>
      <c r="F23"/>
      <c r="G23"/>
      <c r="H23"/>
      <c r="I23"/>
      <c r="J23"/>
      <c r="K23"/>
      <c r="L23"/>
      <c r="M23"/>
      <c r="N23"/>
    </row>
    <row r="24" spans="2:14">
      <c r="C24"/>
      <c r="D24"/>
      <c r="E24"/>
      <c r="F24"/>
      <c r="G24"/>
      <c r="H24"/>
      <c r="I24"/>
      <c r="J24"/>
      <c r="K24"/>
      <c r="L24"/>
      <c r="M24"/>
      <c r="N24"/>
    </row>
    <row r="25" spans="2:14">
      <c r="C25"/>
      <c r="D25"/>
      <c r="E25"/>
      <c r="F25"/>
      <c r="G25"/>
      <c r="H25"/>
      <c r="I25"/>
      <c r="J25"/>
      <c r="K25"/>
      <c r="L25"/>
      <c r="M25"/>
      <c r="N25"/>
    </row>
    <row r="26" spans="2:14">
      <c r="C26"/>
      <c r="D26"/>
      <c r="E26"/>
      <c r="F26"/>
      <c r="G26"/>
      <c r="H26"/>
      <c r="I26"/>
      <c r="J26"/>
      <c r="K26"/>
      <c r="L26"/>
      <c r="M26"/>
      <c r="N26"/>
    </row>
    <row r="27" spans="2:14">
      <c r="C27"/>
      <c r="D27"/>
      <c r="E27"/>
      <c r="F27"/>
      <c r="G27"/>
      <c r="H27"/>
      <c r="I27"/>
      <c r="J27"/>
      <c r="K27"/>
      <c r="L27"/>
      <c r="M27"/>
      <c r="N27"/>
    </row>
    <row r="28" spans="2:14">
      <c r="C28"/>
      <c r="D28"/>
      <c r="E28"/>
      <c r="F28"/>
      <c r="G28"/>
      <c r="H28"/>
      <c r="I28"/>
      <c r="J28"/>
      <c r="K28"/>
      <c r="L28"/>
      <c r="M28"/>
      <c r="N28"/>
    </row>
    <row r="29" spans="2:14">
      <c r="C29" s="203"/>
      <c r="D29" s="203"/>
      <c r="E29" s="203"/>
      <c r="F29" s="203"/>
      <c r="G29" s="203"/>
    </row>
    <row r="30" spans="2:14">
      <c r="C30" s="203"/>
      <c r="D30" s="203"/>
      <c r="E30" s="203"/>
      <c r="F30" s="203"/>
      <c r="G30" s="203"/>
    </row>
    <row r="31" spans="2:14">
      <c r="C31" s="203"/>
      <c r="D31" s="203"/>
      <c r="E31" s="203"/>
      <c r="F31" s="203"/>
      <c r="G31" s="203"/>
    </row>
  </sheetData>
  <pageMargins left="0.7" right="0.7" top="0.75" bottom="0.75" header="0.3" footer="0.3"/>
  <pageSetup scale="48" orientation="landscape" horizontalDpi="1200" verticalDpi="1200" r:id="rId2"/>
  <headerFooter>
    <oddHeader>&amp;L&amp;12Avista
Ms. Schultz Workpapers&amp;R&amp;12&amp;F
Workpaper Ref. &amp;A</oddHeader>
    <oddFooter>&amp;R&amp;12Page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015f1b76-b32e-440f-80a7-f0ca4d8a872c" ContentTypeId="0x0101006E56B4D1795A2E4DB2F0B01679ED314A" PreviousValue="true"/>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27A08A98646D534B82D0990F27BFBC3C" ma:contentTypeVersion="52" ma:contentTypeDescription="" ma:contentTypeScope="" ma:versionID="dd3c9ba9876fec2b89245930455a7170">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9af6b0a9aa2de783aac4f3d36dbacc3c"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IsDocumentOrder xmlns="dc463f71-b30c-4ab2-9473-d307f9d35888">false</IsDocumentOrder>
    <IsHighlyConfidential xmlns="dc463f71-b30c-4ab2-9473-d307f9d35888">false</IsHighlyConfidential>
    <CaseCompanyNames xmlns="dc463f71-b30c-4ab2-9473-d307f9d35888">Avista Corporation</CaseCompanyNames>
    <IsConfidential xmlns="dc463f71-b30c-4ab2-9473-d307f9d35888">false</IsConfidential>
    <Date1 xmlns="dc463f71-b30c-4ab2-9473-d307f9d35888">2020-10-30T07:00:00+00:00</Date1>
    <DocumentSetType xmlns="dc463f71-b30c-4ab2-9473-d307f9d35888">Workpapers</DocumentSetType>
    <DocketNumber xmlns="dc463f71-b30c-4ab2-9473-d307f9d35888">200901</DocketNumber>
    <Prefix xmlns="dc463f71-b30c-4ab2-9473-d307f9d35888">UG</Prefix>
    <Visibility xmlns="dc463f71-b30c-4ab2-9473-d307f9d35888">Full Visibility</Visibility>
    <AgendaOrder xmlns="dc463f71-b30c-4ab2-9473-d307f9d35888">false</AgendaOrder>
    <CaseType xmlns="dc463f71-b30c-4ab2-9473-d307f9d35888">Tariff Revision</CaseType>
    <IndustryCode xmlns="dc463f71-b30c-4ab2-9473-d307f9d35888">150</IndustryCode>
    <CaseStatus xmlns="dc463f71-b30c-4ab2-9473-d307f9d35888">Suspended</CaseStatus>
    <OpenedDate xmlns="dc463f71-b30c-4ab2-9473-d307f9d35888">2020-10-30T07:00:00+00:00</OpenedDate>
    <SignificantOrder xmlns="dc463f71-b30c-4ab2-9473-d307f9d35888">false</SignificantOrder>
    <Nickname xmlns="http://schemas.microsoft.com/sharepoint/v3" xsi:nil="true"/>
    <DelegatedOrder xmlns="dc463f71-b30c-4ab2-9473-d307f9d35888">false</DelegatedOrder>
  </documentManagement>
</p:properties>
</file>

<file path=customXml/itemProps1.xml><?xml version="1.0" encoding="utf-8"?>
<ds:datastoreItem xmlns:ds="http://schemas.openxmlformats.org/officeDocument/2006/customXml" ds:itemID="{6F69DFEF-4E09-4BAA-B8A2-72B5BD4D5892}"/>
</file>

<file path=customXml/itemProps2.xml><?xml version="1.0" encoding="utf-8"?>
<ds:datastoreItem xmlns:ds="http://schemas.openxmlformats.org/officeDocument/2006/customXml" ds:itemID="{72743D71-FE38-46D3-9DF0-9D82D1E8B42C}"/>
</file>

<file path=customXml/itemProps3.xml><?xml version="1.0" encoding="utf-8"?>
<ds:datastoreItem xmlns:ds="http://schemas.openxmlformats.org/officeDocument/2006/customXml" ds:itemID="{C3BF7559-8A8B-4C19-9DCD-D06E73635978}"/>
</file>

<file path=customXml/itemProps4.xml><?xml version="1.0" encoding="utf-8"?>
<ds:datastoreItem xmlns:ds="http://schemas.openxmlformats.org/officeDocument/2006/customXml" ds:itemID="{6EB0B35B-AB10-44E1-A2C4-6B843B91230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13</vt:i4>
      </vt:variant>
    </vt:vector>
  </HeadingPairs>
  <TitlesOfParts>
    <vt:vector size="24" baseType="lpstr">
      <vt:lpstr>E-CAP SUMMARY</vt:lpstr>
      <vt:lpstr>G-CAP SUMMARY</vt:lpstr>
      <vt:lpstr>E-CAP 20 - Depr</vt:lpstr>
      <vt:lpstr>E-CAP 20.1 - Depreciation</vt:lpstr>
      <vt:lpstr>G-CAP 20 - Depr</vt:lpstr>
      <vt:lpstr>G-CAP 20.1 - Depreciation</vt:lpstr>
      <vt:lpstr>CAP 20.6 - O&amp;M Offsets</vt:lpstr>
      <vt:lpstr>CAP 20.2 - 2020 Forecasted TTP</vt:lpstr>
      <vt:lpstr>CAP 20.3 - ER Level Summary</vt:lpstr>
      <vt:lpstr>CAP 20.4 - Retirements</vt:lpstr>
      <vt:lpstr>CAP 20.5 - Ret Allocation</vt:lpstr>
      <vt:lpstr>'CAP 20.2 - 2020 Forecasted TTP'!Print_Area</vt:lpstr>
      <vt:lpstr>'CAP 20.3 - ER Level Summary'!Print_Area</vt:lpstr>
      <vt:lpstr>'CAP 20.5 - Ret Allocation'!Print_Area</vt:lpstr>
      <vt:lpstr>'E-CAP 20 - Depr'!Print_Area</vt:lpstr>
      <vt:lpstr>'E-CAP 20.1 - Depreciation'!Print_Area</vt:lpstr>
      <vt:lpstr>'E-CAP SUMMARY'!Print_Area</vt:lpstr>
      <vt:lpstr>'G-CAP 20 - Depr'!Print_Area</vt:lpstr>
      <vt:lpstr>'G-CAP 20.1 - Depreciation'!Print_Area</vt:lpstr>
      <vt:lpstr>'G-CAP SUMMARY'!Print_Area</vt:lpstr>
      <vt:lpstr>'CAP 20.2 - 2020 Forecasted TTP'!Print_Titles</vt:lpstr>
      <vt:lpstr>'CAP 20.4 - Retirements'!Print_Titles</vt:lpstr>
      <vt:lpstr>'E-CAP SUMMARY'!Print_Titles</vt:lpstr>
      <vt:lpstr>'G-CAP SUMMARY'!Print_Titles</vt:lpstr>
    </vt:vector>
  </TitlesOfParts>
  <Company>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vz9tr1</dc:creator>
  <cp:lastModifiedBy>Schultz, Kaylene</cp:lastModifiedBy>
  <cp:lastPrinted>2020-10-25T15:51:12Z</cp:lastPrinted>
  <dcterms:created xsi:type="dcterms:W3CDTF">2009-02-25T21:21:21Z</dcterms:created>
  <dcterms:modified xsi:type="dcterms:W3CDTF">2020-10-25T18:07:45Z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0x0101006E56B4D1795A2E4DB2F0B01679ED314A0027A08A98646D534B82D0990F27BFBC3C</vt:lpwstr>
  </property>
  <property fmtid="{D5CDD505-2E9C-101B-9397-08002B2CF9AE}" pid="3" name="_docset_NoMedatataSyncRequired">
    <vt:lpwstr>False</vt:lpwstr>
  </property>
  <property fmtid="{D5CDD505-2E9C-101B-9397-08002B2CF9AE}" pid="4" name="IsEFSEC">
    <vt:bool>false</vt:bool>
  </property>
</Properties>
</file>